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RUNGTHIP2019\RUNGTHIP63\UCปี63\CF ประเทศ 300 ล้าน\"/>
    </mc:Choice>
  </mc:AlternateContent>
  <xr:revisionPtr revIDLastSave="0" documentId="8_{4196CFEF-DA94-434D-9014-C8D387EE4043}" xr6:coauthVersionLast="45" xr6:coauthVersionMax="45" xr10:uidLastSave="{00000000-0000-0000-0000-000000000000}"/>
  <bookViews>
    <workbookView xWindow="-110" yWindow="-110" windowWidth="19420" windowHeight="10420" tabRatio="843" firstSheet="2" activeTab="3" xr2:uid="{00000000-000D-0000-FFFF-FFFF00000000}"/>
  </bookViews>
  <sheets>
    <sheet name="org2562" sheetId="30" state="hidden" r:id="rId1"/>
    <sheet name="แสดงผลราย รพ." sheetId="16" state="hidden" r:id="rId2"/>
    <sheet name="ผลคะแนน" sheetId="37" r:id="rId3"/>
    <sheet name="ตารางคะแนน" sheetId="1" r:id="rId4"/>
    <sheet name="Ratio" sheetId="38" state="hidden" r:id="rId5"/>
    <sheet name="Risk2563Q2" sheetId="17" r:id="rId6"/>
    <sheet name="Sum AdjRW" sheetId="39" r:id="rId7"/>
    <sheet name="Planfin2563Q3" sheetId="27" r:id="rId8"/>
    <sheet name="Quick MethodQ3Y63" sheetId="24" r:id="rId9"/>
    <sheet name="HGR2563Q2" sheetId="19" r:id="rId10"/>
    <sheet name="ค่ากลาง" sheetId="33" r:id="rId11"/>
    <sheet name="อัตราการครองเตียง" sheetId="9" r:id="rId12"/>
    <sheet name="PointQ3Y63" sheetId="25" r:id="rId13"/>
    <sheet name="ข้อมูลพื้นฐานรพ_สป_ณสค61" sheetId="15" state="hidden" r:id="rId14"/>
    <sheet name="Proflile" sheetId="2" state="hidden" r:id="rId15"/>
    <sheet name="กบรส. ณ 19 มิย 63" sheetId="40" r:id="rId16"/>
    <sheet name="Sheet2" sheetId="41" r:id="rId17"/>
    <sheet name="Sheet4" sheetId="36" state="hidden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" localSheetId="9">#REF!</definedName>
    <definedName name="_" localSheetId="15">#REF!</definedName>
    <definedName name="_">#REF!</definedName>
    <definedName name="_xlnm._FilterDatabase" localSheetId="9" hidden="1">HGR2563Q2!$A$2:$AD$91</definedName>
    <definedName name="_xlnm._FilterDatabase" localSheetId="7" hidden="1">Planfin2563Q3!$M$2:$Q$98</definedName>
    <definedName name="_xlnm._FilterDatabase" localSheetId="12" hidden="1">PointQ3Y63!$A$2:$I$92</definedName>
    <definedName name="_xlnm._FilterDatabase" localSheetId="8" hidden="1">'Quick MethodQ3Y63'!$A$2:$T$92</definedName>
    <definedName name="_xlnm._FilterDatabase" localSheetId="4" hidden="1">Ratio!$N$3:$Q$3</definedName>
    <definedName name="_xlnm._FilterDatabase" localSheetId="5" hidden="1">Risk2563Q2!$A$1:$AJ$91</definedName>
    <definedName name="_xlnm._FilterDatabase" localSheetId="6" hidden="1">'Sum AdjRW'!$A$1:$T$90</definedName>
    <definedName name="_xlnm._FilterDatabase" localSheetId="15" hidden="1">'กบรส. ณ 19 มิย 63'!$A$1:$P$89</definedName>
    <definedName name="_xlnm._FilterDatabase" localSheetId="13" hidden="1">ข้อมูลพื้นฐานรพ_สป_ณสค61!#REF!</definedName>
    <definedName name="_xlnm._FilterDatabase" localSheetId="3" hidden="1">ตารางคะแนน!$A$5:$BR$96</definedName>
    <definedName name="_xlnm._FilterDatabase" localSheetId="11" hidden="1">อัตราการครองเตียง!$V$1:$AB$92</definedName>
    <definedName name="_q06" localSheetId="9">#REF!</definedName>
    <definedName name="_q06" localSheetId="1">#REF!</definedName>
    <definedName name="_q06" localSheetId="15">#REF!</definedName>
    <definedName name="_q06">#REF!</definedName>
    <definedName name="poo" localSheetId="15">#REF!</definedName>
    <definedName name="poo">#REF!</definedName>
    <definedName name="_xlnm.Print_Area" localSheetId="7">Planfin2563Q3!$A$1:$O$98</definedName>
    <definedName name="_xlnm.Print_Area" localSheetId="4">Ratio!$A$1:$V$899</definedName>
    <definedName name="_xlnm.Print_Area" localSheetId="1">'แสดงผลราย รพ.'!$A$1:$E$58</definedName>
    <definedName name="_xlnm.Print_Area" localSheetId="10">ค่ากลาง!$B$4:$E$89</definedName>
    <definedName name="_xlnm.Print_Area" localSheetId="3">ตารางคะแนน!$A$3:$G$93</definedName>
    <definedName name="_xlnm.Print_Titles" localSheetId="7">Planfin2563Q3!$1:$2</definedName>
    <definedName name="_xlnm.Print_Titles" localSheetId="4">Ratio!$A:$E,Ratio!$1:$3</definedName>
    <definedName name="_xlnm.Print_Titles" localSheetId="13">ข้อมูลพื้นฐานรพ_สป_ณสค61!#REF!</definedName>
    <definedName name="q" localSheetId="9">#REF!</definedName>
    <definedName name="q" localSheetId="15">#REF!</definedName>
    <definedName name="q">#REF!</definedName>
    <definedName name="q_รหัสหลัก51" localSheetId="9">#REF!</definedName>
    <definedName name="q_รหัสหลัก51" localSheetId="1">#REF!</definedName>
    <definedName name="q_รหัสหลัก51" localSheetId="15">#REF!</definedName>
    <definedName name="q_รหัสหลัก51">#REF!</definedName>
    <definedName name="q_สส" localSheetId="9">#REF!</definedName>
    <definedName name="q_สส" localSheetId="15">#REF!</definedName>
    <definedName name="q_สส">#REF!</definedName>
    <definedName name="q_สสจ51" localSheetId="9">#REF!</definedName>
    <definedName name="q_สสจ51" localSheetId="1">#REF!</definedName>
    <definedName name="q_สสจ51" localSheetId="15">#REF!</definedName>
    <definedName name="q_สสจ51">#REF!</definedName>
    <definedName name="q_สสอ_51" localSheetId="9">#REF!</definedName>
    <definedName name="q_สสอ_51" localSheetId="1">#REF!</definedName>
    <definedName name="q_สสอ_51" localSheetId="15">#REF!</definedName>
    <definedName name="q_สสอ_51">#REF!</definedName>
    <definedName name="q_สสอ51" localSheetId="9">#REF!</definedName>
    <definedName name="q_สสอ51" localSheetId="1">#REF!</definedName>
    <definedName name="q_สสอ51" localSheetId="15">#REF!</definedName>
    <definedName name="q_สสอ51">#REF!</definedName>
    <definedName name="q_สอ_51" localSheetId="9">#REF!</definedName>
    <definedName name="q_สอ_51" localSheetId="1">#REF!</definedName>
    <definedName name="q_สอ_51" localSheetId="15">#REF!</definedName>
    <definedName name="q_สอ_51">#REF!</definedName>
    <definedName name="q00_เขต" localSheetId="9">#REF!</definedName>
    <definedName name="q00_เขต" localSheetId="1">#REF!</definedName>
    <definedName name="q00_เขต" localSheetId="15">#REF!</definedName>
    <definedName name="q00_เขต">#REF!</definedName>
    <definedName name="q01_" localSheetId="9">#REF!</definedName>
    <definedName name="q01_" localSheetId="15">#REF!</definedName>
    <definedName name="q01_">#REF!</definedName>
    <definedName name="q01_จังหวัด" localSheetId="9">#REF!</definedName>
    <definedName name="q01_จังหวัด" localSheetId="1">#REF!</definedName>
    <definedName name="q01_จังหวัด" localSheetId="15">#REF!</definedName>
    <definedName name="q01_จังหวัด">#REF!</definedName>
    <definedName name="q01_รพสต9762" localSheetId="9">#REF!</definedName>
    <definedName name="q01_รพสต9762" localSheetId="1">#REF!</definedName>
    <definedName name="q01_รพสต9762" localSheetId="15">#REF!</definedName>
    <definedName name="q01_รพสต9762">#REF!</definedName>
    <definedName name="q01_รหัสหลัก" localSheetId="9">#REF!</definedName>
    <definedName name="q01_รหัสหลัก" localSheetId="1">#REF!</definedName>
    <definedName name="q01_รหัสหลัก" localSheetId="15">#REF!</definedName>
    <definedName name="q01_รหัสหลัก">#REF!</definedName>
    <definedName name="q01_สสจ" localSheetId="9">#REF!</definedName>
    <definedName name="q01_สสจ" localSheetId="1">#REF!</definedName>
    <definedName name="q01_สสจ" localSheetId="15">#REF!</definedName>
    <definedName name="q01_สสจ">#REF!</definedName>
    <definedName name="q01_สสจ1" localSheetId="9">#REF!</definedName>
    <definedName name="q01_สสจ1" localSheetId="1">#REF!</definedName>
    <definedName name="q01_สสจ1" localSheetId="15">#REF!</definedName>
    <definedName name="q01_สสจ1">#REF!</definedName>
    <definedName name="q01_สำรวจข้อมูลพื้นฐาน_2557" localSheetId="15">#REF!</definedName>
    <definedName name="q01_สำรวจข้อมูลพื้นฐาน_2557">#REF!</definedName>
    <definedName name="q02_" localSheetId="9">#REF!</definedName>
    <definedName name="q02_" localSheetId="15">#REF!</definedName>
    <definedName name="q02_">#REF!</definedName>
    <definedName name="q02_รพศ_รพท" localSheetId="9">[1]รพศ_รพท_รพช!$A$1:$V$836</definedName>
    <definedName name="q02_รพศ_รพท" localSheetId="1">[2]รพศ_รพท_รพช!$A$1:$V$836</definedName>
    <definedName name="q02_รพศ_รพท">[3]รพศ_รพท_รพช!$A$1:$V$836</definedName>
    <definedName name="q02_รพศ_รพท_รพช" localSheetId="9">#REF!</definedName>
    <definedName name="q02_รพศ_รพท_รพช" localSheetId="1">#REF!</definedName>
    <definedName name="q02_รพศ_รพท_รพช" localSheetId="15">#REF!</definedName>
    <definedName name="q02_รพศ_รพท_รพช">#REF!</definedName>
    <definedName name="q03_ทำเนียบเตียงใหม่" localSheetId="9">#REF!</definedName>
    <definedName name="q03_ทำเนียบเตียงใหม่" localSheetId="1">#REF!</definedName>
    <definedName name="q03_ทำเนียบเตียงใหม่" localSheetId="15">#REF!</definedName>
    <definedName name="q03_ทำเนียบเตียงใหม่">#REF!</definedName>
    <definedName name="q03_ทำเนียบเตียงใหม่1" localSheetId="9">#REF!</definedName>
    <definedName name="q03_ทำเนียบเตียงใหม่1" localSheetId="1">#REF!</definedName>
    <definedName name="q03_ทำเนียบเตียงใหม่1" localSheetId="15">#REF!</definedName>
    <definedName name="q03_ทำเนียบเตียงใหม่1">#REF!</definedName>
    <definedName name="q03_รพศ_รพท_รพช_52" localSheetId="9">#REF!</definedName>
    <definedName name="q03_รพศ_รพท_รพช_52" localSheetId="1">#REF!</definedName>
    <definedName name="q03_รพศ_รพท_รพช_52" localSheetId="15">#REF!</definedName>
    <definedName name="q03_รพศ_รพท_รพช_52">#REF!</definedName>
    <definedName name="q03_สสอ" localSheetId="9">#REF!</definedName>
    <definedName name="q03_สสอ" localSheetId="1">#REF!</definedName>
    <definedName name="q03_สสอ" localSheetId="15">#REF!</definedName>
    <definedName name="q03_สสอ">#REF!</definedName>
    <definedName name="q04_รพสต" localSheetId="9">#REF!</definedName>
    <definedName name="q04_รพสต" localSheetId="1">#REF!</definedName>
    <definedName name="q04_รพสต" localSheetId="15">#REF!</definedName>
    <definedName name="q04_รพสต">#REF!</definedName>
    <definedName name="q05_" localSheetId="9">#REF!</definedName>
    <definedName name="q05_" localSheetId="15">#REF!</definedName>
    <definedName name="q05_">#REF!</definedName>
    <definedName name="q05_รพศ_รพท_รพช_มีอำเภอรับผิดชอบ" localSheetId="9">#REF!</definedName>
    <definedName name="q05_รพศ_รพท_รพช_มีอำเภอรับผิดชอบ" localSheetId="1">#REF!</definedName>
    <definedName name="q05_รพศ_รพท_รพช_มีอำเภอรับผิดชอบ" localSheetId="15">#REF!</definedName>
    <definedName name="q05_รพศ_รพท_รพช_มีอำเภอรับผิดชอบ">#REF!</definedName>
    <definedName name="q05_หน่วยงานย่อย" localSheetId="9">#REF!</definedName>
    <definedName name="q05_หน่วยงานย่อย" localSheetId="1">#REF!</definedName>
    <definedName name="q05_หน่วยงานย่อย" localSheetId="15">#REF!</definedName>
    <definedName name="q05_หน่วยงานย่อย">#REF!</definedName>
    <definedName name="q06_" localSheetId="9">#REF!</definedName>
    <definedName name="q06_" localSheetId="15">#REF!</definedName>
    <definedName name="q06_">#REF!</definedName>
    <definedName name="q06_รพ" localSheetId="9">#REF!</definedName>
    <definedName name="q06_รพ" localSheetId="1">#REF!</definedName>
    <definedName name="q06_รพ" localSheetId="15">#REF!</definedName>
    <definedName name="q06_รพ">#REF!</definedName>
    <definedName name="q07_" localSheetId="9">#REF!</definedName>
    <definedName name="q07_" localSheetId="15">#REF!</definedName>
    <definedName name="q07_">#REF!</definedName>
    <definedName name="q07_สสอ" localSheetId="9">#REF!</definedName>
    <definedName name="q07_สสอ" localSheetId="1">#REF!</definedName>
    <definedName name="q07_สสอ" localSheetId="15">#REF!</definedName>
    <definedName name="q07_สสอ">#REF!</definedName>
    <definedName name="q07_สสอ1" localSheetId="9">#REF!</definedName>
    <definedName name="q07_สสอ1" localSheetId="1">#REF!</definedName>
    <definedName name="q07_สสอ1" localSheetId="15">#REF!</definedName>
    <definedName name="q07_สสอ1">#REF!</definedName>
    <definedName name="q08_" localSheetId="9">#REF!</definedName>
    <definedName name="q08_" localSheetId="15">#REF!</definedName>
    <definedName name="q08_">#REF!</definedName>
    <definedName name="q08_รพสตหน่วยงานย่อย" localSheetId="9">#REF!</definedName>
    <definedName name="q08_รพสตหน่วยงานย่อย" localSheetId="1">#REF!</definedName>
    <definedName name="q08_รพสตหน่วยงานย่อย" localSheetId="15">#REF!</definedName>
    <definedName name="q08_รพสตหน่วยงานย่อย">#REF!</definedName>
    <definedName name="q08_รพสตหน่วยงานย่อย1" localSheetId="9">#REF!</definedName>
    <definedName name="q08_รพสตหน่วยงานย่อย1" localSheetId="1">#REF!</definedName>
    <definedName name="q08_รพสตหน่วยงานย่อย1" localSheetId="15">#REF!</definedName>
    <definedName name="q08_รพสตหน่วยงานย่อย1">#REF!</definedName>
    <definedName name="q09_" localSheetId="9">#REF!</definedName>
    <definedName name="q09_" localSheetId="15">#REF!</definedName>
    <definedName name="q09_">#REF!</definedName>
    <definedName name="q1_" localSheetId="9">#REF!</definedName>
    <definedName name="q1_" localSheetId="15">#REF!</definedName>
    <definedName name="q1_">#REF!</definedName>
    <definedName name="q1_รพ877" localSheetId="9">#REF!</definedName>
    <definedName name="q1_รพ877" localSheetId="1">#REF!</definedName>
    <definedName name="q1_รพ877" localSheetId="15">#REF!</definedName>
    <definedName name="q1_รพ877">#REF!</definedName>
    <definedName name="q11_" localSheetId="9">#REF!</definedName>
    <definedName name="q11_" localSheetId="15">#REF!</definedName>
    <definedName name="q11_">#REF!</definedName>
    <definedName name="q11_สสจ_มีเขตรหัสพื้นที่" localSheetId="9">#REF!</definedName>
    <definedName name="q11_สสจ_มีเขตรหัสพื้นที่" localSheetId="1">#REF!</definedName>
    <definedName name="q11_สสจ_มีเขตรหัสพื้นที่" localSheetId="15">#REF!</definedName>
    <definedName name="q11_สสจ_มีเขตรหัสพื้นที่">#REF!</definedName>
    <definedName name="q12_" localSheetId="9">#REF!</definedName>
    <definedName name="q12_" localSheetId="15">#REF!</definedName>
    <definedName name="q12_">#REF!</definedName>
    <definedName name="q12_รพศรพทรพช891" localSheetId="9">#REF!</definedName>
    <definedName name="q12_รพศรพทรพช891" localSheetId="1">#REF!</definedName>
    <definedName name="q12_รพศรพทรพช891" localSheetId="15">#REF!</definedName>
    <definedName name="q12_รพศรพทรพช891">#REF!</definedName>
    <definedName name="q12_รพศรพทรพช8911" localSheetId="9">#REF!</definedName>
    <definedName name="q12_รพศรพทรพช8911" localSheetId="1">#REF!</definedName>
    <definedName name="q12_รพศรพทรพช8911" localSheetId="15">#REF!</definedName>
    <definedName name="q12_รพศรพทรพช8911">#REF!</definedName>
    <definedName name="q12_รพศรพทรพช896" localSheetId="9">#REF!</definedName>
    <definedName name="q12_รพศรพทรพช896" localSheetId="1">#REF!</definedName>
    <definedName name="q12_รพศรพทรพช896" localSheetId="15">#REF!</definedName>
    <definedName name="q12_รพศรพทรพช896">#REF!</definedName>
    <definedName name="q12_สสจ_52" localSheetId="9">#REF!</definedName>
    <definedName name="q12_สสจ_52" localSheetId="1">#REF!</definedName>
    <definedName name="q12_สสจ_52" localSheetId="15">#REF!</definedName>
    <definedName name="q12_สสจ_52">#REF!</definedName>
    <definedName name="q13_" localSheetId="9">#REF!</definedName>
    <definedName name="q13_" localSheetId="15">#REF!</definedName>
    <definedName name="q13_">#REF!</definedName>
    <definedName name="q14_" localSheetId="9">#REF!</definedName>
    <definedName name="q14_" localSheetId="15">#REF!</definedName>
    <definedName name="q14_">#REF!</definedName>
    <definedName name="q14_รพสต97631" localSheetId="9">#REF!</definedName>
    <definedName name="q14_รพสต97631" localSheetId="1">#REF!</definedName>
    <definedName name="q14_รพสต97631" localSheetId="15">#REF!</definedName>
    <definedName name="q14_รพสต97631">#REF!</definedName>
    <definedName name="q16_" localSheetId="9">#REF!</definedName>
    <definedName name="q16_" localSheetId="15">#REF!</definedName>
    <definedName name="q16_">#REF!</definedName>
    <definedName name="q2_" localSheetId="9">#REF!</definedName>
    <definedName name="q2_" localSheetId="15">#REF!</definedName>
    <definedName name="q2_">#REF!</definedName>
    <definedName name="q2_รพ883" localSheetId="9">#REF!</definedName>
    <definedName name="q2_รพ883" localSheetId="1">#REF!</definedName>
    <definedName name="q2_รพ883" localSheetId="15">#REF!</definedName>
    <definedName name="q2_รพ883">#REF!</definedName>
    <definedName name="q21_" localSheetId="9">#REF!</definedName>
    <definedName name="q21_" localSheetId="15">#REF!</definedName>
    <definedName name="q21_">#REF!</definedName>
    <definedName name="q91_ข้อมูลรายรพ_55_571" localSheetId="15">#REF!</definedName>
    <definedName name="q91_ข้อมูลรายรพ_55_571">#REF!</definedName>
    <definedName name="Query1" localSheetId="9">#REF!</definedName>
    <definedName name="Query1" localSheetId="1">#REF!</definedName>
    <definedName name="Query1" localSheetId="15">#REF!</definedName>
    <definedName name="Query1">#REF!</definedName>
    <definedName name="t01_รพศรพทรพช876" localSheetId="9">#REF!</definedName>
    <definedName name="t01_รพศรพทรพช876" localSheetId="1">#REF!</definedName>
    <definedName name="t01_รพศรพทรพช876" localSheetId="15">#REF!</definedName>
    <definedName name="t01_รพศรพทรพช876">#REF!</definedName>
    <definedName name="t02_สสอ" localSheetId="9">#REF!</definedName>
    <definedName name="t02_สสอ" localSheetId="1">#REF!</definedName>
    <definedName name="t02_สสอ" localSheetId="15">#REF!</definedName>
    <definedName name="t02_สสอ">#REF!</definedName>
    <definedName name="t03_รพสต9762" localSheetId="9">#REF!</definedName>
    <definedName name="t03_รพสต9762" localSheetId="1">#REF!</definedName>
    <definedName name="t03_รพสต9762" localSheetId="15">#REF!</definedName>
    <definedName name="t03_รพสต9762">#REF!</definedName>
    <definedName name="t11_สสจ_ที่ไม่ตรงกับ_t12_สสจ" localSheetId="9">#REF!</definedName>
    <definedName name="t11_สสจ_ที่ไม่ตรงกับ_t12_สสจ" localSheetId="1">#REF!</definedName>
    <definedName name="t11_สสจ_ที่ไม่ตรงกับ_t12_สสจ" localSheetId="15">#REF!</definedName>
    <definedName name="t11_สสจ_ที่ไม่ตรงกับ_t12_สสจ">#REF!</definedName>
    <definedName name="t13_รพศ_รพท_รพช_ที่ไม่ตรงกับ_t14_รพศ_รพท_รพช" localSheetId="9">#REF!</definedName>
    <definedName name="t13_รพศ_รพท_รพช_ที่ไม่ตรงกับ_t14_รพศ_รพท_รพช" localSheetId="1">#REF!</definedName>
    <definedName name="t13_รพศ_รพท_รพช_ที่ไม่ตรงกับ_t14_รพศ_รพท_รพช" localSheetId="15">#REF!</definedName>
    <definedName name="t13_รพศ_รพท_รพช_ที่ไม่ตรงกับ_t14_รพศ_รพท_รพช">#REF!</definedName>
    <definedName name="t15_สสอ_ที่ไม่ตรงกับ_t16_สสอ" localSheetId="9">#REF!</definedName>
    <definedName name="t15_สสอ_ที่ไม่ตรงกับ_t16_สสอ" localSheetId="1">#REF!</definedName>
    <definedName name="t15_สสอ_ที่ไม่ตรงกับ_t16_สสอ" localSheetId="15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9">#REF!</definedName>
    <definedName name="t17_รพสตหน่วยงานย่อย_ที่ไม่ตรงกับ_t18_รพสตหน่วยงานย่อย" localSheetId="1">#REF!</definedName>
    <definedName name="t17_รพสตหน่วยงานย่อย_ที่ไม่ตรงกับ_t18_รพสตหน่วยงานย่อย" localSheetId="15">#REF!</definedName>
    <definedName name="t17_รพสตหน่วยงานย่อย_ที่ไม่ตรงกับ_t18_รพสตหน่วยงานย่อย">#REF!</definedName>
    <definedName name="t3_รพศรพทรพช883" localSheetId="9">[4]t3_รพศรพทรพช883!$A$1:$AH$884</definedName>
    <definedName name="t3_รพศรพทรพช883" localSheetId="1">[5]t3_รพศรพทรพช883!$A$1:$AH$884</definedName>
    <definedName name="t3_รพศรพทรพช883">[6]t3_รพศรพทรพช883!$A$1:$AH$884</definedName>
    <definedName name="จำนวนรพ_ตามSP" localSheetId="9">#REF!</definedName>
    <definedName name="จำนวนรพ_ตามSP" localSheetId="1">#REF!</definedName>
    <definedName name="จำนวนรพ_ตามSP" localSheetId="15">#REF!</definedName>
    <definedName name="จำนวนรพ_ตามSP">#REF!</definedName>
    <definedName name="จำนวนรพ_รายเขต" localSheetId="9">#REF!</definedName>
    <definedName name="จำนวนรพ_รายเขต" localSheetId="1">#REF!</definedName>
    <definedName name="จำนวนรพ_รายเขต" localSheetId="15">#REF!</definedName>
    <definedName name="จำนวนรพ_รายเขต">#REF!</definedName>
    <definedName name="ทำเนียบสถานบริการ" localSheetId="9">#REF!</definedName>
    <definedName name="ทำเนียบสถานบริการ" localSheetId="1">#REF!</definedName>
    <definedName name="ทำเนียบสถานบริการ" localSheetId="15">#REF!</definedName>
    <definedName name="ทำเนียบสถานบริการ">#REF!</definedName>
    <definedName name="ฟหก" localSheetId="9">#REF!</definedName>
    <definedName name="ฟหก" localSheetId="15">#REF!</definedName>
    <definedName name="ฟหก">#REF!</definedName>
    <definedName name="รหัสหลัก50" localSheetId="9">#REF!</definedName>
    <definedName name="รหัสหลัก50" localSheetId="1">#REF!</definedName>
    <definedName name="รหัสหลัก50" localSheetId="15">#REF!</definedName>
    <definedName name="รหัสหลัก50">#REF!</definedName>
  </definedNames>
  <calcPr calcId="191029"/>
  <pivotCaches>
    <pivotCache cacheId="0" r:id="rId25"/>
  </pivotCaches>
</workbook>
</file>

<file path=xl/calcChain.xml><?xml version="1.0" encoding="utf-8"?>
<calcChain xmlns="http://schemas.openxmlformats.org/spreadsheetml/2006/main">
  <c r="N15" i="37" l="1"/>
  <c r="N14" i="37"/>
  <c r="N13" i="37"/>
  <c r="N12" i="37"/>
  <c r="N11" i="37"/>
  <c r="S11" i="37"/>
  <c r="F26" i="37"/>
  <c r="F17" i="37"/>
  <c r="F7" i="37"/>
  <c r="L11" i="37"/>
  <c r="L12" i="37"/>
  <c r="L13" i="37"/>
  <c r="L14" i="37"/>
  <c r="L15" i="37"/>
  <c r="F6" i="37" l="1"/>
  <c r="F5" i="37" s="1"/>
  <c r="L4" i="9" l="1"/>
  <c r="M4" i="9" s="1"/>
  <c r="L5" i="9"/>
  <c r="M5" i="9" s="1"/>
  <c r="L6" i="9"/>
  <c r="M6" i="9" s="1"/>
  <c r="L7" i="9"/>
  <c r="M7" i="9" s="1"/>
  <c r="L8" i="9"/>
  <c r="M8" i="9" s="1"/>
  <c r="L9" i="9"/>
  <c r="M9" i="9" s="1"/>
  <c r="L10" i="9"/>
  <c r="M10" i="9" s="1"/>
  <c r="L11" i="9"/>
  <c r="M11" i="9" s="1"/>
  <c r="L12" i="9"/>
  <c r="M12" i="9" s="1"/>
  <c r="L13" i="9"/>
  <c r="M13" i="9" s="1"/>
  <c r="L14" i="9"/>
  <c r="M14" i="9" s="1"/>
  <c r="L15" i="9"/>
  <c r="M15" i="9" s="1"/>
  <c r="L16" i="9"/>
  <c r="M16" i="9" s="1"/>
  <c r="L17" i="9"/>
  <c r="M17" i="9" s="1"/>
  <c r="L18" i="9"/>
  <c r="M18" i="9" s="1"/>
  <c r="L19" i="9"/>
  <c r="M19" i="9" s="1"/>
  <c r="L20" i="9"/>
  <c r="M20" i="9" s="1"/>
  <c r="L21" i="9"/>
  <c r="M21" i="9" s="1"/>
  <c r="L22" i="9"/>
  <c r="M22" i="9" s="1"/>
  <c r="L23" i="9"/>
  <c r="M23" i="9" s="1"/>
  <c r="L24" i="9"/>
  <c r="M24" i="9" s="1"/>
  <c r="L25" i="9"/>
  <c r="M25" i="9" s="1"/>
  <c r="L26" i="9"/>
  <c r="M26" i="9" s="1"/>
  <c r="L27" i="9"/>
  <c r="M27" i="9" s="1"/>
  <c r="L28" i="9"/>
  <c r="M28" i="9" s="1"/>
  <c r="L29" i="9"/>
  <c r="M29" i="9" s="1"/>
  <c r="L30" i="9"/>
  <c r="M30" i="9" s="1"/>
  <c r="L31" i="9"/>
  <c r="M31" i="9" s="1"/>
  <c r="L32" i="9"/>
  <c r="M32" i="9" s="1"/>
  <c r="L33" i="9"/>
  <c r="M33" i="9" s="1"/>
  <c r="L34" i="9"/>
  <c r="M34" i="9" s="1"/>
  <c r="L35" i="9"/>
  <c r="M35" i="9" s="1"/>
  <c r="L36" i="9"/>
  <c r="M36" i="9" s="1"/>
  <c r="L37" i="9"/>
  <c r="M37" i="9" s="1"/>
  <c r="L38" i="9"/>
  <c r="M38" i="9" s="1"/>
  <c r="L39" i="9"/>
  <c r="M39" i="9" s="1"/>
  <c r="L40" i="9"/>
  <c r="M40" i="9" s="1"/>
  <c r="L41" i="9"/>
  <c r="M41" i="9" s="1"/>
  <c r="L42" i="9"/>
  <c r="M42" i="9" s="1"/>
  <c r="L43" i="9"/>
  <c r="M43" i="9" s="1"/>
  <c r="L44" i="9"/>
  <c r="M44" i="9" s="1"/>
  <c r="L45" i="9"/>
  <c r="M45" i="9" s="1"/>
  <c r="L46" i="9"/>
  <c r="M46" i="9" s="1"/>
  <c r="L47" i="9"/>
  <c r="M47" i="9" s="1"/>
  <c r="L48" i="9"/>
  <c r="M48" i="9" s="1"/>
  <c r="L49" i="9"/>
  <c r="M49" i="9" s="1"/>
  <c r="L50" i="9"/>
  <c r="M50" i="9" s="1"/>
  <c r="L51" i="9"/>
  <c r="M51" i="9" s="1"/>
  <c r="L52" i="9"/>
  <c r="M52" i="9" s="1"/>
  <c r="L53" i="9"/>
  <c r="M53" i="9" s="1"/>
  <c r="L54" i="9"/>
  <c r="M54" i="9" s="1"/>
  <c r="L55" i="9"/>
  <c r="M55" i="9" s="1"/>
  <c r="L56" i="9"/>
  <c r="M56" i="9" s="1"/>
  <c r="L57" i="9"/>
  <c r="M57" i="9" s="1"/>
  <c r="L58" i="9"/>
  <c r="M58" i="9" s="1"/>
  <c r="L59" i="9"/>
  <c r="M59" i="9" s="1"/>
  <c r="L60" i="9"/>
  <c r="M60" i="9" s="1"/>
  <c r="L61" i="9"/>
  <c r="M61" i="9" s="1"/>
  <c r="L62" i="9"/>
  <c r="M62" i="9" s="1"/>
  <c r="L63" i="9"/>
  <c r="M63" i="9" s="1"/>
  <c r="L64" i="9"/>
  <c r="M64" i="9" s="1"/>
  <c r="L65" i="9"/>
  <c r="M65" i="9" s="1"/>
  <c r="L66" i="9"/>
  <c r="M66" i="9" s="1"/>
  <c r="L67" i="9"/>
  <c r="M67" i="9" s="1"/>
  <c r="L68" i="9"/>
  <c r="M68" i="9" s="1"/>
  <c r="L69" i="9"/>
  <c r="M69" i="9" s="1"/>
  <c r="L70" i="9"/>
  <c r="M70" i="9" s="1"/>
  <c r="L71" i="9"/>
  <c r="M71" i="9" s="1"/>
  <c r="L72" i="9"/>
  <c r="M72" i="9" s="1"/>
  <c r="L73" i="9"/>
  <c r="M73" i="9" s="1"/>
  <c r="L74" i="9"/>
  <c r="M74" i="9" s="1"/>
  <c r="L75" i="9"/>
  <c r="M75" i="9" s="1"/>
  <c r="L76" i="9"/>
  <c r="M76" i="9" s="1"/>
  <c r="L77" i="9"/>
  <c r="M77" i="9" s="1"/>
  <c r="L78" i="9"/>
  <c r="M78" i="9" s="1"/>
  <c r="L79" i="9"/>
  <c r="M79" i="9" s="1"/>
  <c r="L80" i="9"/>
  <c r="M80" i="9" s="1"/>
  <c r="L81" i="9"/>
  <c r="M81" i="9" s="1"/>
  <c r="L82" i="9"/>
  <c r="M82" i="9" s="1"/>
  <c r="L83" i="9"/>
  <c r="M83" i="9" s="1"/>
  <c r="L84" i="9"/>
  <c r="M84" i="9" s="1"/>
  <c r="L85" i="9"/>
  <c r="M85" i="9" s="1"/>
  <c r="L86" i="9"/>
  <c r="M86" i="9" s="1"/>
  <c r="L87" i="9"/>
  <c r="M87" i="9" s="1"/>
  <c r="L88" i="9"/>
  <c r="M88" i="9" s="1"/>
  <c r="L89" i="9"/>
  <c r="M89" i="9" s="1"/>
  <c r="L90" i="9"/>
  <c r="M90" i="9" s="1"/>
  <c r="L91" i="9"/>
  <c r="M91" i="9" s="1"/>
  <c r="V80" i="9" l="1"/>
  <c r="W80" i="9" s="1"/>
  <c r="X80" i="9" s="1"/>
  <c r="V68" i="9"/>
  <c r="W68" i="9" s="1"/>
  <c r="X68" i="9" s="1"/>
  <c r="V56" i="9"/>
  <c r="W56" i="9" s="1"/>
  <c r="X56" i="9" s="1"/>
  <c r="V44" i="9"/>
  <c r="W44" i="9" s="1"/>
  <c r="X44" i="9" s="1"/>
  <c r="V32" i="9"/>
  <c r="W32" i="9" s="1"/>
  <c r="X32" i="9" s="1"/>
  <c r="V20" i="9"/>
  <c r="W20" i="9" s="1"/>
  <c r="X20" i="9" s="1"/>
  <c r="V8" i="9"/>
  <c r="W8" i="9" s="1"/>
  <c r="X8" i="9" s="1"/>
  <c r="V90" i="9"/>
  <c r="W90" i="9" s="1"/>
  <c r="X90" i="9" s="1"/>
  <c r="V78" i="9"/>
  <c r="W78" i="9" s="1"/>
  <c r="X78" i="9" s="1"/>
  <c r="V66" i="9"/>
  <c r="W66" i="9" s="1"/>
  <c r="X66" i="9" s="1"/>
  <c r="V54" i="9"/>
  <c r="W54" i="9" s="1"/>
  <c r="X54" i="9" s="1"/>
  <c r="V42" i="9"/>
  <c r="W42" i="9" s="1"/>
  <c r="X42" i="9" s="1"/>
  <c r="V30" i="9"/>
  <c r="W30" i="9" s="1"/>
  <c r="X30" i="9" s="1"/>
  <c r="V18" i="9"/>
  <c r="W18" i="9" s="1"/>
  <c r="X18" i="9" s="1"/>
  <c r="V6" i="9"/>
  <c r="W6" i="9" s="1"/>
  <c r="X6" i="9" s="1"/>
  <c r="V89" i="9"/>
  <c r="W89" i="9" s="1"/>
  <c r="X89" i="9" s="1"/>
  <c r="V77" i="9"/>
  <c r="W77" i="9" s="1"/>
  <c r="X77" i="9" s="1"/>
  <c r="V65" i="9"/>
  <c r="W65" i="9" s="1"/>
  <c r="X65" i="9" s="1"/>
  <c r="V53" i="9"/>
  <c r="W53" i="9" s="1"/>
  <c r="X53" i="9" s="1"/>
  <c r="V41" i="9"/>
  <c r="W41" i="9" s="1"/>
  <c r="X41" i="9" s="1"/>
  <c r="V29" i="9"/>
  <c r="W29" i="9" s="1"/>
  <c r="X29" i="9" s="1"/>
  <c r="V17" i="9"/>
  <c r="W17" i="9" s="1"/>
  <c r="X17" i="9" s="1"/>
  <c r="V5" i="9"/>
  <c r="W5" i="9" s="1"/>
  <c r="X5" i="9" s="1"/>
  <c r="V91" i="9"/>
  <c r="W91" i="9" s="1"/>
  <c r="X91" i="9" s="1"/>
  <c r="V79" i="9"/>
  <c r="W79" i="9" s="1"/>
  <c r="X79" i="9" s="1"/>
  <c r="V67" i="9"/>
  <c r="W67" i="9" s="1"/>
  <c r="X67" i="9" s="1"/>
  <c r="V55" i="9"/>
  <c r="W55" i="9" s="1"/>
  <c r="X55" i="9" s="1"/>
  <c r="V43" i="9"/>
  <c r="W43" i="9" s="1"/>
  <c r="X43" i="9" s="1"/>
  <c r="V31" i="9"/>
  <c r="W31" i="9" s="1"/>
  <c r="X31" i="9" s="1"/>
  <c r="V19" i="9"/>
  <c r="W19" i="9" s="1"/>
  <c r="X19" i="9" s="1"/>
  <c r="V7" i="9"/>
  <c r="W7" i="9" s="1"/>
  <c r="X7" i="9" s="1"/>
  <c r="V88" i="9"/>
  <c r="W88" i="9" s="1"/>
  <c r="X88" i="9" s="1"/>
  <c r="V76" i="9"/>
  <c r="W76" i="9" s="1"/>
  <c r="X76" i="9" s="1"/>
  <c r="V64" i="9"/>
  <c r="W64" i="9" s="1"/>
  <c r="X64" i="9" s="1"/>
  <c r="V52" i="9"/>
  <c r="W52" i="9" s="1"/>
  <c r="X52" i="9" s="1"/>
  <c r="V40" i="9"/>
  <c r="W40" i="9" s="1"/>
  <c r="X40" i="9" s="1"/>
  <c r="V28" i="9"/>
  <c r="W28" i="9" s="1"/>
  <c r="X28" i="9" s="1"/>
  <c r="V16" i="9"/>
  <c r="W16" i="9" s="1"/>
  <c r="X16" i="9" s="1"/>
  <c r="V4" i="9"/>
  <c r="W4" i="9" s="1"/>
  <c r="X4" i="9" s="1"/>
  <c r="V87" i="9"/>
  <c r="W87" i="9" s="1"/>
  <c r="X87" i="9" s="1"/>
  <c r="V75" i="9"/>
  <c r="W75" i="9" s="1"/>
  <c r="X75" i="9" s="1"/>
  <c r="V63" i="9"/>
  <c r="W63" i="9" s="1"/>
  <c r="X63" i="9" s="1"/>
  <c r="V51" i="9"/>
  <c r="W51" i="9" s="1"/>
  <c r="X51" i="9" s="1"/>
  <c r="V39" i="9"/>
  <c r="W39" i="9" s="1"/>
  <c r="X39" i="9" s="1"/>
  <c r="V27" i="9"/>
  <c r="W27" i="9" s="1"/>
  <c r="X27" i="9" s="1"/>
  <c r="V15" i="9"/>
  <c r="W15" i="9" s="1"/>
  <c r="X15" i="9" s="1"/>
  <c r="V86" i="9"/>
  <c r="W86" i="9" s="1"/>
  <c r="X86" i="9" s="1"/>
  <c r="V74" i="9"/>
  <c r="W74" i="9" s="1"/>
  <c r="X74" i="9" s="1"/>
  <c r="V62" i="9"/>
  <c r="W62" i="9" s="1"/>
  <c r="X62" i="9" s="1"/>
  <c r="V50" i="9"/>
  <c r="W50" i="9" s="1"/>
  <c r="X50" i="9" s="1"/>
  <c r="V38" i="9"/>
  <c r="W38" i="9" s="1"/>
  <c r="X38" i="9" s="1"/>
  <c r="V26" i="9"/>
  <c r="W26" i="9" s="1"/>
  <c r="X26" i="9" s="1"/>
  <c r="V14" i="9"/>
  <c r="W14" i="9" s="1"/>
  <c r="X14" i="9" s="1"/>
  <c r="V85" i="9"/>
  <c r="W85" i="9" s="1"/>
  <c r="X85" i="9" s="1"/>
  <c r="V73" i="9"/>
  <c r="W73" i="9" s="1"/>
  <c r="X73" i="9" s="1"/>
  <c r="V61" i="9"/>
  <c r="W61" i="9" s="1"/>
  <c r="X61" i="9" s="1"/>
  <c r="V49" i="9"/>
  <c r="W49" i="9" s="1"/>
  <c r="X49" i="9" s="1"/>
  <c r="V37" i="9"/>
  <c r="W37" i="9" s="1"/>
  <c r="X37" i="9" s="1"/>
  <c r="V25" i="9"/>
  <c r="W25" i="9" s="1"/>
  <c r="X25" i="9" s="1"/>
  <c r="V13" i="9"/>
  <c r="W13" i="9" s="1"/>
  <c r="X13" i="9" s="1"/>
  <c r="V84" i="9"/>
  <c r="W84" i="9" s="1"/>
  <c r="X84" i="9" s="1"/>
  <c r="V72" i="9"/>
  <c r="W72" i="9" s="1"/>
  <c r="X72" i="9" s="1"/>
  <c r="V60" i="9"/>
  <c r="W60" i="9" s="1"/>
  <c r="X60" i="9" s="1"/>
  <c r="V48" i="9"/>
  <c r="W48" i="9" s="1"/>
  <c r="X48" i="9" s="1"/>
  <c r="V36" i="9"/>
  <c r="W36" i="9" s="1"/>
  <c r="X36" i="9" s="1"/>
  <c r="V24" i="9"/>
  <c r="W24" i="9" s="1"/>
  <c r="X24" i="9" s="1"/>
  <c r="V12" i="9"/>
  <c r="W12" i="9" s="1"/>
  <c r="X12" i="9" s="1"/>
  <c r="V83" i="9"/>
  <c r="W83" i="9" s="1"/>
  <c r="X83" i="9" s="1"/>
  <c r="V71" i="9"/>
  <c r="W71" i="9" s="1"/>
  <c r="X71" i="9" s="1"/>
  <c r="V59" i="9"/>
  <c r="W59" i="9" s="1"/>
  <c r="X59" i="9" s="1"/>
  <c r="V47" i="9"/>
  <c r="W47" i="9" s="1"/>
  <c r="X47" i="9" s="1"/>
  <c r="V35" i="9"/>
  <c r="W35" i="9" s="1"/>
  <c r="X35" i="9" s="1"/>
  <c r="V23" i="9"/>
  <c r="W23" i="9" s="1"/>
  <c r="X23" i="9" s="1"/>
  <c r="V11" i="9"/>
  <c r="W11" i="9" s="1"/>
  <c r="X11" i="9" s="1"/>
  <c r="V82" i="9"/>
  <c r="W82" i="9" s="1"/>
  <c r="X82" i="9" s="1"/>
  <c r="V70" i="9"/>
  <c r="W70" i="9" s="1"/>
  <c r="X70" i="9" s="1"/>
  <c r="V58" i="9"/>
  <c r="W58" i="9" s="1"/>
  <c r="X58" i="9" s="1"/>
  <c r="V46" i="9"/>
  <c r="W46" i="9" s="1"/>
  <c r="X46" i="9" s="1"/>
  <c r="V34" i="9"/>
  <c r="W34" i="9" s="1"/>
  <c r="X34" i="9" s="1"/>
  <c r="V22" i="9"/>
  <c r="W22" i="9" s="1"/>
  <c r="X22" i="9" s="1"/>
  <c r="V10" i="9"/>
  <c r="W10" i="9" s="1"/>
  <c r="X10" i="9" s="1"/>
  <c r="V81" i="9"/>
  <c r="W81" i="9" s="1"/>
  <c r="X81" i="9" s="1"/>
  <c r="V69" i="9"/>
  <c r="W69" i="9" s="1"/>
  <c r="X69" i="9" s="1"/>
  <c r="V57" i="9"/>
  <c r="W57" i="9" s="1"/>
  <c r="X57" i="9" s="1"/>
  <c r="V45" i="9"/>
  <c r="W45" i="9" s="1"/>
  <c r="X45" i="9" s="1"/>
  <c r="V33" i="9"/>
  <c r="W33" i="9" s="1"/>
  <c r="X33" i="9" s="1"/>
  <c r="V21" i="9"/>
  <c r="W21" i="9" s="1"/>
  <c r="X21" i="9" s="1"/>
  <c r="V9" i="9"/>
  <c r="W9" i="9" s="1"/>
  <c r="X9" i="9" s="1"/>
  <c r="T2" i="39"/>
  <c r="T3" i="39"/>
  <c r="T4" i="39"/>
  <c r="T5" i="39"/>
  <c r="T6" i="39"/>
  <c r="T7" i="39"/>
  <c r="T8" i="39"/>
  <c r="T9" i="39"/>
  <c r="T10" i="39"/>
  <c r="T11" i="39"/>
  <c r="T12" i="39"/>
  <c r="T13" i="39"/>
  <c r="T14" i="39"/>
  <c r="T15" i="39"/>
  <c r="T16" i="39"/>
  <c r="T17" i="39"/>
  <c r="T18" i="39"/>
  <c r="T19" i="39"/>
  <c r="T20" i="39"/>
  <c r="T21" i="39"/>
  <c r="T22" i="39"/>
  <c r="T23" i="39"/>
  <c r="T24" i="39"/>
  <c r="T25" i="39"/>
  <c r="T26" i="39"/>
  <c r="T27" i="39"/>
  <c r="T28" i="39"/>
  <c r="T29" i="39"/>
  <c r="T30" i="39"/>
  <c r="T31" i="39"/>
  <c r="T32" i="39"/>
  <c r="T33" i="39"/>
  <c r="T34" i="39"/>
  <c r="T35" i="39"/>
  <c r="T36" i="39"/>
  <c r="T37" i="39"/>
  <c r="T38" i="39"/>
  <c r="T39" i="39"/>
  <c r="T40" i="39"/>
  <c r="T41" i="39"/>
  <c r="T42" i="39"/>
  <c r="T43" i="39"/>
  <c r="T44" i="39"/>
  <c r="T45" i="39"/>
  <c r="T46" i="39"/>
  <c r="T47" i="39"/>
  <c r="T48" i="39"/>
  <c r="T49" i="39"/>
  <c r="T50" i="39"/>
  <c r="T51" i="39"/>
  <c r="T52" i="39"/>
  <c r="T53" i="39"/>
  <c r="T54" i="39"/>
  <c r="T55" i="39"/>
  <c r="T56" i="39"/>
  <c r="T57" i="39"/>
  <c r="T58" i="39"/>
  <c r="T59" i="39"/>
  <c r="T60" i="39"/>
  <c r="T61" i="39"/>
  <c r="T62" i="39"/>
  <c r="T63" i="39"/>
  <c r="T64" i="39"/>
  <c r="T65" i="39"/>
  <c r="T66" i="39"/>
  <c r="T67" i="39"/>
  <c r="T68" i="39"/>
  <c r="T69" i="39"/>
  <c r="T70" i="39"/>
  <c r="T71" i="39"/>
  <c r="T72" i="39"/>
  <c r="T73" i="39"/>
  <c r="T74" i="39"/>
  <c r="T75" i="39"/>
  <c r="T76" i="39"/>
  <c r="T77" i="39"/>
  <c r="T78" i="39"/>
  <c r="T79" i="39"/>
  <c r="T80" i="39"/>
  <c r="T81" i="39"/>
  <c r="T82" i="39"/>
  <c r="T83" i="39"/>
  <c r="T84" i="39"/>
  <c r="T85" i="39"/>
  <c r="T86" i="39"/>
  <c r="T87" i="39"/>
  <c r="T88" i="39"/>
  <c r="T89" i="39"/>
  <c r="R2" i="39"/>
  <c r="S2" i="39" s="1"/>
  <c r="R3" i="39"/>
  <c r="S3" i="39" s="1"/>
  <c r="R4" i="39"/>
  <c r="S4" i="39" s="1"/>
  <c r="R5" i="39"/>
  <c r="S5" i="39" s="1"/>
  <c r="R6" i="39"/>
  <c r="S6" i="39" s="1"/>
  <c r="R7" i="39"/>
  <c r="S7" i="39" s="1"/>
  <c r="R8" i="39"/>
  <c r="S8" i="39" s="1"/>
  <c r="R9" i="39"/>
  <c r="S9" i="39" s="1"/>
  <c r="R10" i="39"/>
  <c r="S10" i="39" s="1"/>
  <c r="R11" i="39"/>
  <c r="S11" i="39" s="1"/>
  <c r="R12" i="39"/>
  <c r="S12" i="39" s="1"/>
  <c r="R13" i="39"/>
  <c r="S13" i="39" s="1"/>
  <c r="R14" i="39"/>
  <c r="S14" i="39" s="1"/>
  <c r="R15" i="39"/>
  <c r="S15" i="39" s="1"/>
  <c r="R16" i="39"/>
  <c r="S16" i="39" s="1"/>
  <c r="R17" i="39"/>
  <c r="S17" i="39" s="1"/>
  <c r="R18" i="39"/>
  <c r="S18" i="39" s="1"/>
  <c r="R19" i="39"/>
  <c r="S19" i="39" s="1"/>
  <c r="R20" i="39"/>
  <c r="S20" i="39" s="1"/>
  <c r="R21" i="39"/>
  <c r="S21" i="39" s="1"/>
  <c r="R22" i="39"/>
  <c r="S22" i="39" s="1"/>
  <c r="R23" i="39"/>
  <c r="S23" i="39" s="1"/>
  <c r="R24" i="39"/>
  <c r="S24" i="39" s="1"/>
  <c r="R25" i="39"/>
  <c r="S25" i="39" s="1"/>
  <c r="R26" i="39"/>
  <c r="S26" i="39" s="1"/>
  <c r="R27" i="39"/>
  <c r="S27" i="39" s="1"/>
  <c r="R28" i="39"/>
  <c r="S28" i="39" s="1"/>
  <c r="R29" i="39"/>
  <c r="S29" i="39" s="1"/>
  <c r="R30" i="39"/>
  <c r="S30" i="39" s="1"/>
  <c r="R31" i="39"/>
  <c r="S31" i="39" s="1"/>
  <c r="R32" i="39"/>
  <c r="S32" i="39" s="1"/>
  <c r="R33" i="39"/>
  <c r="S33" i="39" s="1"/>
  <c r="R34" i="39"/>
  <c r="S34" i="39" s="1"/>
  <c r="R35" i="39"/>
  <c r="S35" i="39" s="1"/>
  <c r="R36" i="39"/>
  <c r="S36" i="39" s="1"/>
  <c r="R37" i="39"/>
  <c r="S37" i="39" s="1"/>
  <c r="R38" i="39"/>
  <c r="S38" i="39" s="1"/>
  <c r="R39" i="39"/>
  <c r="S39" i="39" s="1"/>
  <c r="R40" i="39"/>
  <c r="S40" i="39" s="1"/>
  <c r="R41" i="39"/>
  <c r="S41" i="39" s="1"/>
  <c r="R42" i="39"/>
  <c r="S42" i="39" s="1"/>
  <c r="R43" i="39"/>
  <c r="S43" i="39" s="1"/>
  <c r="R44" i="39"/>
  <c r="S44" i="39" s="1"/>
  <c r="R45" i="39"/>
  <c r="S45" i="39" s="1"/>
  <c r="R46" i="39"/>
  <c r="S46" i="39" s="1"/>
  <c r="R47" i="39"/>
  <c r="S47" i="39" s="1"/>
  <c r="R48" i="39"/>
  <c r="S48" i="39" s="1"/>
  <c r="R49" i="39"/>
  <c r="S49" i="39" s="1"/>
  <c r="R50" i="39"/>
  <c r="S50" i="39" s="1"/>
  <c r="R51" i="39"/>
  <c r="S51" i="39" s="1"/>
  <c r="R52" i="39"/>
  <c r="S52" i="39" s="1"/>
  <c r="R53" i="39"/>
  <c r="S53" i="39" s="1"/>
  <c r="R54" i="39"/>
  <c r="S54" i="39" s="1"/>
  <c r="R55" i="39"/>
  <c r="S55" i="39" s="1"/>
  <c r="R56" i="39"/>
  <c r="S56" i="39" s="1"/>
  <c r="R57" i="39"/>
  <c r="S57" i="39" s="1"/>
  <c r="R58" i="39"/>
  <c r="S58" i="39" s="1"/>
  <c r="R59" i="39"/>
  <c r="S59" i="39" s="1"/>
  <c r="R60" i="39"/>
  <c r="S60" i="39" s="1"/>
  <c r="R61" i="39"/>
  <c r="S61" i="39" s="1"/>
  <c r="R62" i="39"/>
  <c r="S62" i="39" s="1"/>
  <c r="R63" i="39"/>
  <c r="S63" i="39" s="1"/>
  <c r="R64" i="39"/>
  <c r="S64" i="39" s="1"/>
  <c r="R65" i="39"/>
  <c r="S65" i="39" s="1"/>
  <c r="R66" i="39"/>
  <c r="S66" i="39" s="1"/>
  <c r="R67" i="39"/>
  <c r="S67" i="39" s="1"/>
  <c r="R68" i="39"/>
  <c r="S68" i="39" s="1"/>
  <c r="R69" i="39"/>
  <c r="S69" i="39" s="1"/>
  <c r="R70" i="39"/>
  <c r="S70" i="39" s="1"/>
  <c r="R71" i="39"/>
  <c r="S71" i="39" s="1"/>
  <c r="R72" i="39"/>
  <c r="S72" i="39" s="1"/>
  <c r="R73" i="39"/>
  <c r="S73" i="39" s="1"/>
  <c r="R74" i="39"/>
  <c r="S74" i="39" s="1"/>
  <c r="R75" i="39"/>
  <c r="S75" i="39" s="1"/>
  <c r="R76" i="39"/>
  <c r="S76" i="39" s="1"/>
  <c r="R77" i="39"/>
  <c r="S77" i="39" s="1"/>
  <c r="R78" i="39"/>
  <c r="S78" i="39" s="1"/>
  <c r="R79" i="39"/>
  <c r="S79" i="39" s="1"/>
  <c r="R80" i="39"/>
  <c r="S80" i="39" s="1"/>
  <c r="R81" i="39"/>
  <c r="S81" i="39" s="1"/>
  <c r="R82" i="39"/>
  <c r="S82" i="39" s="1"/>
  <c r="R83" i="39"/>
  <c r="S83" i="39" s="1"/>
  <c r="R84" i="39"/>
  <c r="S84" i="39" s="1"/>
  <c r="R85" i="39"/>
  <c r="S85" i="39" s="1"/>
  <c r="R86" i="39"/>
  <c r="S86" i="39" s="1"/>
  <c r="R87" i="39"/>
  <c r="S87" i="39" s="1"/>
  <c r="R88" i="39"/>
  <c r="S88" i="39" s="1"/>
  <c r="R89" i="39"/>
  <c r="S89" i="39" s="1"/>
  <c r="S90" i="39" l="1"/>
  <c r="N4" i="9" l="1"/>
  <c r="N5" i="9"/>
  <c r="N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Y69" i="9" l="1"/>
  <c r="Z69" i="9" s="1"/>
  <c r="Y45" i="9"/>
  <c r="Z45" i="9" s="1"/>
  <c r="Y21" i="9"/>
  <c r="Z21" i="9" s="1"/>
  <c r="Y80" i="9"/>
  <c r="Z80" i="9" s="1"/>
  <c r="Y56" i="9"/>
  <c r="Z56" i="9" s="1"/>
  <c r="Y32" i="9"/>
  <c r="Z32" i="9" s="1"/>
  <c r="Y20" i="9"/>
  <c r="Z20" i="9" s="1"/>
  <c r="Y91" i="9"/>
  <c r="Z91" i="9" s="1"/>
  <c r="Y67" i="9"/>
  <c r="Z67" i="9" s="1"/>
  <c r="Y43" i="9"/>
  <c r="Z43" i="9" s="1"/>
  <c r="Y19" i="9"/>
  <c r="Z19" i="9" s="1"/>
  <c r="Y90" i="9"/>
  <c r="Z90" i="9" s="1"/>
  <c r="Y66" i="9"/>
  <c r="Z66" i="9" s="1"/>
  <c r="Y54" i="9"/>
  <c r="Z54" i="9" s="1"/>
  <c r="Y42" i="9"/>
  <c r="Z42" i="9" s="1"/>
  <c r="Y30" i="9"/>
  <c r="Z30" i="9" s="1"/>
  <c r="Y18" i="9"/>
  <c r="Z18" i="9" s="1"/>
  <c r="Y6" i="9"/>
  <c r="Z6" i="9" s="1"/>
  <c r="Y89" i="9"/>
  <c r="Z89" i="9" s="1"/>
  <c r="Y77" i="9"/>
  <c r="Z77" i="9" s="1"/>
  <c r="Y65" i="9"/>
  <c r="Z65" i="9" s="1"/>
  <c r="Y53" i="9"/>
  <c r="Z53" i="9" s="1"/>
  <c r="Y41" i="9"/>
  <c r="Z41" i="9" s="1"/>
  <c r="Y29" i="9"/>
  <c r="Z29" i="9" s="1"/>
  <c r="Y17" i="9"/>
  <c r="Z17" i="9" s="1"/>
  <c r="Y5" i="9"/>
  <c r="Z5" i="9" s="1"/>
  <c r="Y88" i="9"/>
  <c r="Z88" i="9" s="1"/>
  <c r="Y76" i="9"/>
  <c r="Z76" i="9" s="1"/>
  <c r="Y64" i="9"/>
  <c r="Z64" i="9" s="1"/>
  <c r="Y52" i="9"/>
  <c r="Z52" i="9" s="1"/>
  <c r="Y40" i="9"/>
  <c r="Z40" i="9" s="1"/>
  <c r="Y28" i="9"/>
  <c r="Z28" i="9" s="1"/>
  <c r="Y16" i="9"/>
  <c r="Z16" i="9" s="1"/>
  <c r="Y4" i="9"/>
  <c r="Z4" i="9" s="1"/>
  <c r="Y87" i="9"/>
  <c r="Z87" i="9" s="1"/>
  <c r="Y75" i="9"/>
  <c r="Z75" i="9" s="1"/>
  <c r="Y63" i="9"/>
  <c r="Z63" i="9" s="1"/>
  <c r="Y51" i="9"/>
  <c r="Z51" i="9" s="1"/>
  <c r="Y39" i="9"/>
  <c r="Z39" i="9" s="1"/>
  <c r="Y27" i="9"/>
  <c r="Z27" i="9" s="1"/>
  <c r="Y15" i="9"/>
  <c r="Z15" i="9" s="1"/>
  <c r="Y81" i="9"/>
  <c r="Z81" i="9" s="1"/>
  <c r="Y57" i="9"/>
  <c r="Z57" i="9" s="1"/>
  <c r="Y33" i="9"/>
  <c r="Z33" i="9" s="1"/>
  <c r="Y9" i="9"/>
  <c r="Z9" i="9" s="1"/>
  <c r="Y68" i="9"/>
  <c r="Z68" i="9" s="1"/>
  <c r="Y44" i="9"/>
  <c r="Z44" i="9" s="1"/>
  <c r="Y8" i="9"/>
  <c r="Z8" i="9" s="1"/>
  <c r="Y79" i="9"/>
  <c r="Z79" i="9" s="1"/>
  <c r="Y55" i="9"/>
  <c r="Z55" i="9" s="1"/>
  <c r="Y31" i="9"/>
  <c r="Z31" i="9" s="1"/>
  <c r="Y7" i="9"/>
  <c r="Z7" i="9" s="1"/>
  <c r="Y78" i="9"/>
  <c r="Z78" i="9" s="1"/>
  <c r="Y86" i="9"/>
  <c r="Z86" i="9" s="1"/>
  <c r="Y74" i="9"/>
  <c r="Z74" i="9" s="1"/>
  <c r="Y62" i="9"/>
  <c r="Z62" i="9" s="1"/>
  <c r="Y50" i="9"/>
  <c r="Z50" i="9" s="1"/>
  <c r="Y38" i="9"/>
  <c r="Z38" i="9" s="1"/>
  <c r="Y26" i="9"/>
  <c r="Z26" i="9" s="1"/>
  <c r="Y14" i="9"/>
  <c r="Z14" i="9" s="1"/>
  <c r="Y85" i="9"/>
  <c r="Z85" i="9" s="1"/>
  <c r="Y73" i="9"/>
  <c r="Z73" i="9" s="1"/>
  <c r="Y61" i="9"/>
  <c r="Z61" i="9" s="1"/>
  <c r="Y49" i="9"/>
  <c r="Z49" i="9" s="1"/>
  <c r="Y37" i="9"/>
  <c r="Z37" i="9" s="1"/>
  <c r="Y25" i="9"/>
  <c r="Z25" i="9" s="1"/>
  <c r="Y13" i="9"/>
  <c r="Z13" i="9" s="1"/>
  <c r="Y84" i="9"/>
  <c r="Z84" i="9" s="1"/>
  <c r="Y72" i="9"/>
  <c r="Z72" i="9" s="1"/>
  <c r="Y60" i="9"/>
  <c r="Z60" i="9" s="1"/>
  <c r="Y48" i="9"/>
  <c r="Z48" i="9" s="1"/>
  <c r="Y36" i="9"/>
  <c r="Z36" i="9" s="1"/>
  <c r="Y24" i="9"/>
  <c r="Z24" i="9" s="1"/>
  <c r="Y12" i="9"/>
  <c r="Z12" i="9" s="1"/>
  <c r="Y83" i="9"/>
  <c r="Z83" i="9" s="1"/>
  <c r="Y71" i="9"/>
  <c r="Z71" i="9" s="1"/>
  <c r="Y59" i="9"/>
  <c r="Z59" i="9" s="1"/>
  <c r="Y47" i="9"/>
  <c r="Z47" i="9" s="1"/>
  <c r="Y35" i="9"/>
  <c r="Z35" i="9" s="1"/>
  <c r="Y23" i="9"/>
  <c r="Z23" i="9" s="1"/>
  <c r="Y11" i="9"/>
  <c r="Z11" i="9" s="1"/>
  <c r="Y82" i="9"/>
  <c r="Z82" i="9" s="1"/>
  <c r="Y70" i="9"/>
  <c r="Z70" i="9" s="1"/>
  <c r="Y58" i="9"/>
  <c r="Z58" i="9" s="1"/>
  <c r="Y46" i="9"/>
  <c r="Z46" i="9" s="1"/>
  <c r="Y34" i="9"/>
  <c r="Z34" i="9" s="1"/>
  <c r="Y22" i="9"/>
  <c r="Z22" i="9" s="1"/>
  <c r="Y10" i="9"/>
  <c r="Z10" i="9" s="1"/>
  <c r="AA2" i="17"/>
  <c r="AB2" i="17"/>
  <c r="AC2" i="17"/>
  <c r="AA3" i="17"/>
  <c r="AB3" i="17"/>
  <c r="AC3" i="17"/>
  <c r="AA4" i="17"/>
  <c r="AB4" i="17"/>
  <c r="AC4" i="17"/>
  <c r="AA5" i="17"/>
  <c r="AB5" i="17"/>
  <c r="AC5" i="17"/>
  <c r="AA6" i="17"/>
  <c r="AB6" i="17"/>
  <c r="AC6" i="17"/>
  <c r="AA7" i="17"/>
  <c r="AB7" i="17"/>
  <c r="AC7" i="17"/>
  <c r="AA8" i="17"/>
  <c r="AB8" i="17"/>
  <c r="AC8" i="17"/>
  <c r="AA9" i="17"/>
  <c r="AB9" i="17"/>
  <c r="AC9" i="17"/>
  <c r="AA10" i="17"/>
  <c r="AB10" i="17"/>
  <c r="AC10" i="17"/>
  <c r="AA11" i="17"/>
  <c r="AB11" i="17"/>
  <c r="AC11" i="17"/>
  <c r="AA12" i="17"/>
  <c r="AB12" i="17"/>
  <c r="AC12" i="17"/>
  <c r="AA13" i="17"/>
  <c r="AB13" i="17"/>
  <c r="AC13" i="17"/>
  <c r="AA14" i="17"/>
  <c r="AB14" i="17"/>
  <c r="AC14" i="17"/>
  <c r="AA15" i="17"/>
  <c r="AB15" i="17"/>
  <c r="AC15" i="17"/>
  <c r="AA16" i="17"/>
  <c r="AB16" i="17"/>
  <c r="AC16" i="17"/>
  <c r="AA17" i="17"/>
  <c r="AB17" i="17"/>
  <c r="AC17" i="17"/>
  <c r="AA18" i="17"/>
  <c r="AB18" i="17"/>
  <c r="AC18" i="17"/>
  <c r="AA19" i="17"/>
  <c r="AB19" i="17"/>
  <c r="AC19" i="17"/>
  <c r="AA20" i="17"/>
  <c r="AB20" i="17"/>
  <c r="AC20" i="17"/>
  <c r="AA21" i="17"/>
  <c r="AB21" i="17"/>
  <c r="AC21" i="17"/>
  <c r="AA22" i="17"/>
  <c r="AB22" i="17"/>
  <c r="AC22" i="17"/>
  <c r="AA23" i="17"/>
  <c r="AB23" i="17"/>
  <c r="AC23" i="17"/>
  <c r="AA24" i="17"/>
  <c r="AB24" i="17"/>
  <c r="AC24" i="17"/>
  <c r="AA25" i="17"/>
  <c r="AB25" i="17"/>
  <c r="AC25" i="17"/>
  <c r="AA26" i="17"/>
  <c r="AB26" i="17"/>
  <c r="AC26" i="17"/>
  <c r="AA27" i="17"/>
  <c r="AB27" i="17"/>
  <c r="AC27" i="17"/>
  <c r="AA28" i="17"/>
  <c r="AB28" i="17"/>
  <c r="AC28" i="17"/>
  <c r="AA29" i="17"/>
  <c r="AB29" i="17"/>
  <c r="AC29" i="17"/>
  <c r="AA30" i="17"/>
  <c r="AB30" i="17"/>
  <c r="AC30" i="17"/>
  <c r="AA31" i="17"/>
  <c r="AB31" i="17"/>
  <c r="AC31" i="17"/>
  <c r="AA32" i="17"/>
  <c r="AB32" i="17"/>
  <c r="AC32" i="17"/>
  <c r="AA33" i="17"/>
  <c r="AB33" i="17"/>
  <c r="AC33" i="17"/>
  <c r="AA34" i="17"/>
  <c r="AB34" i="17"/>
  <c r="AC34" i="17"/>
  <c r="AA35" i="17"/>
  <c r="AB35" i="17"/>
  <c r="AC35" i="17"/>
  <c r="AA36" i="17"/>
  <c r="AB36" i="17"/>
  <c r="AC36" i="17"/>
  <c r="AA37" i="17"/>
  <c r="AB37" i="17"/>
  <c r="AC37" i="17"/>
  <c r="AA38" i="17"/>
  <c r="AB38" i="17"/>
  <c r="AC38" i="17"/>
  <c r="AA39" i="17"/>
  <c r="AB39" i="17"/>
  <c r="AC39" i="17"/>
  <c r="AA40" i="17"/>
  <c r="AB40" i="17"/>
  <c r="AC40" i="17"/>
  <c r="AA41" i="17"/>
  <c r="AB41" i="17"/>
  <c r="AC41" i="17"/>
  <c r="AA42" i="17"/>
  <c r="AB42" i="17"/>
  <c r="AC42" i="17"/>
  <c r="AA43" i="17"/>
  <c r="AB43" i="17"/>
  <c r="AC43" i="17"/>
  <c r="AA44" i="17"/>
  <c r="AB44" i="17"/>
  <c r="AC44" i="17"/>
  <c r="AA45" i="17"/>
  <c r="AB45" i="17"/>
  <c r="AC45" i="17"/>
  <c r="AA46" i="17"/>
  <c r="AB46" i="17"/>
  <c r="AC46" i="17"/>
  <c r="AA47" i="17"/>
  <c r="AB47" i="17"/>
  <c r="AC47" i="17"/>
  <c r="AA48" i="17"/>
  <c r="AB48" i="17"/>
  <c r="AC48" i="17"/>
  <c r="AA49" i="17"/>
  <c r="AB49" i="17"/>
  <c r="AC49" i="17"/>
  <c r="AA50" i="17"/>
  <c r="AB50" i="17"/>
  <c r="AC50" i="17"/>
  <c r="AA51" i="17"/>
  <c r="AB51" i="17"/>
  <c r="AC51" i="17"/>
  <c r="AA52" i="17"/>
  <c r="AB52" i="17"/>
  <c r="AC52" i="17"/>
  <c r="AA53" i="17"/>
  <c r="AB53" i="17"/>
  <c r="AC53" i="17"/>
  <c r="AA54" i="17"/>
  <c r="AB54" i="17"/>
  <c r="AC54" i="17"/>
  <c r="AA55" i="17"/>
  <c r="AB55" i="17"/>
  <c r="AC55" i="17"/>
  <c r="AA56" i="17"/>
  <c r="AB56" i="17"/>
  <c r="AC56" i="17"/>
  <c r="AA57" i="17"/>
  <c r="AB57" i="17"/>
  <c r="AC57" i="17"/>
  <c r="AA58" i="17"/>
  <c r="AB58" i="17"/>
  <c r="AC58" i="17"/>
  <c r="AA59" i="17"/>
  <c r="AB59" i="17"/>
  <c r="AC59" i="17"/>
  <c r="AA60" i="17"/>
  <c r="AB60" i="17"/>
  <c r="AC60" i="17"/>
  <c r="AA61" i="17"/>
  <c r="AB61" i="17"/>
  <c r="AC61" i="17"/>
  <c r="AA62" i="17"/>
  <c r="AB62" i="17"/>
  <c r="AC62" i="17"/>
  <c r="AA63" i="17"/>
  <c r="AB63" i="17"/>
  <c r="AC63" i="17"/>
  <c r="AA64" i="17"/>
  <c r="AB64" i="17"/>
  <c r="AC64" i="17"/>
  <c r="AA65" i="17"/>
  <c r="AB65" i="17"/>
  <c r="AC65" i="17"/>
  <c r="AA66" i="17"/>
  <c r="AB66" i="17"/>
  <c r="AC66" i="17"/>
  <c r="AA67" i="17"/>
  <c r="AB67" i="17"/>
  <c r="AC67" i="17"/>
  <c r="AA68" i="17"/>
  <c r="AB68" i="17"/>
  <c r="AC68" i="17"/>
  <c r="AA69" i="17"/>
  <c r="AB69" i="17"/>
  <c r="AC69" i="17"/>
  <c r="AA70" i="17"/>
  <c r="AB70" i="17"/>
  <c r="AC70" i="17"/>
  <c r="AA71" i="17"/>
  <c r="AB71" i="17"/>
  <c r="AC71" i="17"/>
  <c r="AA72" i="17"/>
  <c r="AB72" i="17"/>
  <c r="AC72" i="17"/>
  <c r="AA73" i="17"/>
  <c r="AB73" i="17"/>
  <c r="AC73" i="17"/>
  <c r="AA74" i="17"/>
  <c r="AB74" i="17"/>
  <c r="AC74" i="17"/>
  <c r="AA75" i="17"/>
  <c r="AB75" i="17"/>
  <c r="AC75" i="17"/>
  <c r="AA76" i="17"/>
  <c r="AB76" i="17"/>
  <c r="AC76" i="17"/>
  <c r="AA77" i="17"/>
  <c r="AB77" i="17"/>
  <c r="AC77" i="17"/>
  <c r="AA78" i="17"/>
  <c r="AB78" i="17"/>
  <c r="AC78" i="17"/>
  <c r="AA79" i="17"/>
  <c r="AB79" i="17"/>
  <c r="AC79" i="17"/>
  <c r="AA80" i="17"/>
  <c r="AB80" i="17"/>
  <c r="AC80" i="17"/>
  <c r="AA81" i="17"/>
  <c r="AB81" i="17"/>
  <c r="AC81" i="17"/>
  <c r="AA82" i="17"/>
  <c r="AB82" i="17"/>
  <c r="AC82" i="17"/>
  <c r="AA83" i="17"/>
  <c r="AB83" i="17"/>
  <c r="AC83" i="17"/>
  <c r="AA84" i="17"/>
  <c r="AB84" i="17"/>
  <c r="AC84" i="17"/>
  <c r="AA85" i="17"/>
  <c r="AB85" i="17"/>
  <c r="AC85" i="17"/>
  <c r="AA86" i="17"/>
  <c r="AB86" i="17"/>
  <c r="AC86" i="17"/>
  <c r="AA87" i="17"/>
  <c r="AB87" i="17"/>
  <c r="AC87" i="17"/>
  <c r="AA88" i="17"/>
  <c r="AB88" i="17"/>
  <c r="AC88" i="17"/>
  <c r="AA89" i="17"/>
  <c r="AB89" i="17"/>
  <c r="AC89" i="17"/>
  <c r="AC90" i="17"/>
  <c r="AA91" i="17"/>
  <c r="AB91" i="17"/>
  <c r="AC91" i="17"/>
  <c r="Z93" i="1"/>
  <c r="X93" i="1"/>
  <c r="V93" i="1"/>
  <c r="T93" i="1"/>
  <c r="Z92" i="1"/>
  <c r="X92" i="1"/>
  <c r="V92" i="1"/>
  <c r="T92" i="1"/>
  <c r="Z91" i="1"/>
  <c r="X91" i="1"/>
  <c r="V91" i="1"/>
  <c r="T91" i="1"/>
  <c r="Z90" i="1"/>
  <c r="X90" i="1"/>
  <c r="V90" i="1"/>
  <c r="T90" i="1"/>
  <c r="Z89" i="1"/>
  <c r="X89" i="1"/>
  <c r="V89" i="1"/>
  <c r="T89" i="1"/>
  <c r="Z88" i="1"/>
  <c r="X88" i="1"/>
  <c r="V88" i="1"/>
  <c r="T88" i="1"/>
  <c r="Z87" i="1"/>
  <c r="X87" i="1"/>
  <c r="V87" i="1"/>
  <c r="T87" i="1"/>
  <c r="Z86" i="1"/>
  <c r="X86" i="1"/>
  <c r="V86" i="1"/>
  <c r="T86" i="1"/>
  <c r="Z85" i="1"/>
  <c r="X85" i="1"/>
  <c r="V85" i="1"/>
  <c r="T85" i="1"/>
  <c r="Z84" i="1"/>
  <c r="X84" i="1"/>
  <c r="V84" i="1"/>
  <c r="T84" i="1"/>
  <c r="Z83" i="1"/>
  <c r="X83" i="1"/>
  <c r="V83" i="1"/>
  <c r="T83" i="1"/>
  <c r="Z82" i="1"/>
  <c r="X82" i="1"/>
  <c r="V82" i="1"/>
  <c r="T82" i="1"/>
  <c r="Z81" i="1"/>
  <c r="X81" i="1"/>
  <c r="V81" i="1"/>
  <c r="T81" i="1"/>
  <c r="Z80" i="1"/>
  <c r="X80" i="1"/>
  <c r="V80" i="1"/>
  <c r="T80" i="1"/>
  <c r="Z79" i="1"/>
  <c r="X79" i="1"/>
  <c r="V79" i="1"/>
  <c r="T79" i="1"/>
  <c r="Z78" i="1"/>
  <c r="X78" i="1"/>
  <c r="V78" i="1"/>
  <c r="T78" i="1"/>
  <c r="Z77" i="1"/>
  <c r="X77" i="1"/>
  <c r="V77" i="1"/>
  <c r="T77" i="1"/>
  <c r="Z76" i="1"/>
  <c r="X76" i="1"/>
  <c r="V76" i="1"/>
  <c r="T76" i="1"/>
  <c r="Z75" i="1"/>
  <c r="X75" i="1"/>
  <c r="V75" i="1"/>
  <c r="T75" i="1"/>
  <c r="Z74" i="1"/>
  <c r="X74" i="1"/>
  <c r="V74" i="1"/>
  <c r="T74" i="1"/>
  <c r="Z73" i="1"/>
  <c r="X73" i="1"/>
  <c r="V73" i="1"/>
  <c r="T73" i="1"/>
  <c r="Z72" i="1"/>
  <c r="X72" i="1"/>
  <c r="V72" i="1"/>
  <c r="T72" i="1"/>
  <c r="Z71" i="1"/>
  <c r="X71" i="1"/>
  <c r="V71" i="1"/>
  <c r="T71" i="1"/>
  <c r="Z70" i="1"/>
  <c r="X70" i="1"/>
  <c r="V70" i="1"/>
  <c r="T70" i="1"/>
  <c r="Z69" i="1"/>
  <c r="X69" i="1"/>
  <c r="V69" i="1"/>
  <c r="T69" i="1"/>
  <c r="Z68" i="1"/>
  <c r="X68" i="1"/>
  <c r="V68" i="1"/>
  <c r="T68" i="1"/>
  <c r="Z67" i="1"/>
  <c r="X67" i="1"/>
  <c r="V67" i="1"/>
  <c r="T67" i="1"/>
  <c r="Z66" i="1"/>
  <c r="X66" i="1"/>
  <c r="V66" i="1"/>
  <c r="T66" i="1"/>
  <c r="Z65" i="1"/>
  <c r="X65" i="1"/>
  <c r="V65" i="1"/>
  <c r="T65" i="1"/>
  <c r="Z64" i="1"/>
  <c r="X64" i="1"/>
  <c r="V64" i="1"/>
  <c r="T64" i="1"/>
  <c r="Z63" i="1"/>
  <c r="X63" i="1"/>
  <c r="V63" i="1"/>
  <c r="T63" i="1"/>
  <c r="Z62" i="1"/>
  <c r="X62" i="1"/>
  <c r="V62" i="1"/>
  <c r="T62" i="1"/>
  <c r="Z61" i="1"/>
  <c r="X61" i="1"/>
  <c r="V61" i="1"/>
  <c r="T61" i="1"/>
  <c r="Z60" i="1"/>
  <c r="X60" i="1"/>
  <c r="V60" i="1"/>
  <c r="T60" i="1"/>
  <c r="Z59" i="1"/>
  <c r="X59" i="1"/>
  <c r="V59" i="1"/>
  <c r="T59" i="1"/>
  <c r="Z58" i="1"/>
  <c r="X58" i="1"/>
  <c r="V58" i="1"/>
  <c r="T58" i="1"/>
  <c r="Z57" i="1"/>
  <c r="X57" i="1"/>
  <c r="V57" i="1"/>
  <c r="T57" i="1"/>
  <c r="Z56" i="1"/>
  <c r="X56" i="1"/>
  <c r="V56" i="1"/>
  <c r="T56" i="1"/>
  <c r="Z55" i="1"/>
  <c r="X55" i="1"/>
  <c r="V55" i="1"/>
  <c r="T55" i="1"/>
  <c r="Z54" i="1"/>
  <c r="X54" i="1"/>
  <c r="V54" i="1"/>
  <c r="T54" i="1"/>
  <c r="Z53" i="1"/>
  <c r="X53" i="1"/>
  <c r="V53" i="1"/>
  <c r="T53" i="1"/>
  <c r="Z52" i="1"/>
  <c r="X52" i="1"/>
  <c r="V52" i="1"/>
  <c r="T52" i="1"/>
  <c r="Z51" i="1"/>
  <c r="X51" i="1"/>
  <c r="V51" i="1"/>
  <c r="T51" i="1"/>
  <c r="Z50" i="1"/>
  <c r="X50" i="1"/>
  <c r="V50" i="1"/>
  <c r="T50" i="1"/>
  <c r="Z49" i="1"/>
  <c r="X49" i="1"/>
  <c r="V49" i="1"/>
  <c r="T49" i="1"/>
  <c r="Z48" i="1"/>
  <c r="X48" i="1"/>
  <c r="V48" i="1"/>
  <c r="T48" i="1"/>
  <c r="Z47" i="1"/>
  <c r="X47" i="1"/>
  <c r="V47" i="1"/>
  <c r="T47" i="1"/>
  <c r="Z46" i="1"/>
  <c r="X46" i="1"/>
  <c r="V46" i="1"/>
  <c r="T46" i="1"/>
  <c r="Z45" i="1"/>
  <c r="X45" i="1"/>
  <c r="V45" i="1"/>
  <c r="T45" i="1"/>
  <c r="Z44" i="1"/>
  <c r="X44" i="1"/>
  <c r="V44" i="1"/>
  <c r="T44" i="1"/>
  <c r="Z43" i="1"/>
  <c r="X43" i="1"/>
  <c r="V43" i="1"/>
  <c r="T43" i="1"/>
  <c r="Z42" i="1"/>
  <c r="X42" i="1"/>
  <c r="V42" i="1"/>
  <c r="T42" i="1"/>
  <c r="Z41" i="1"/>
  <c r="X41" i="1"/>
  <c r="V41" i="1"/>
  <c r="T41" i="1"/>
  <c r="Z40" i="1"/>
  <c r="X40" i="1"/>
  <c r="V40" i="1"/>
  <c r="T40" i="1"/>
  <c r="Z39" i="1"/>
  <c r="X39" i="1"/>
  <c r="V39" i="1"/>
  <c r="T39" i="1"/>
  <c r="Z38" i="1"/>
  <c r="X38" i="1"/>
  <c r="V38" i="1"/>
  <c r="T38" i="1"/>
  <c r="Z37" i="1"/>
  <c r="X37" i="1"/>
  <c r="V37" i="1"/>
  <c r="T37" i="1"/>
  <c r="Z36" i="1"/>
  <c r="X36" i="1"/>
  <c r="V36" i="1"/>
  <c r="T36" i="1"/>
  <c r="Z35" i="1"/>
  <c r="X35" i="1"/>
  <c r="V35" i="1"/>
  <c r="T35" i="1"/>
  <c r="Z34" i="1"/>
  <c r="X34" i="1"/>
  <c r="V34" i="1"/>
  <c r="T34" i="1"/>
  <c r="Z33" i="1"/>
  <c r="X33" i="1"/>
  <c r="V33" i="1"/>
  <c r="T33" i="1"/>
  <c r="Z32" i="1"/>
  <c r="X32" i="1"/>
  <c r="V32" i="1"/>
  <c r="T32" i="1"/>
  <c r="Z31" i="1"/>
  <c r="X31" i="1"/>
  <c r="V31" i="1"/>
  <c r="T31" i="1"/>
  <c r="Z30" i="1"/>
  <c r="X30" i="1"/>
  <c r="V30" i="1"/>
  <c r="T30" i="1"/>
  <c r="Z29" i="1"/>
  <c r="X29" i="1"/>
  <c r="V29" i="1"/>
  <c r="T29" i="1"/>
  <c r="Z28" i="1"/>
  <c r="X28" i="1"/>
  <c r="V28" i="1"/>
  <c r="T28" i="1"/>
  <c r="Z27" i="1"/>
  <c r="X27" i="1"/>
  <c r="V27" i="1"/>
  <c r="T27" i="1"/>
  <c r="Z26" i="1"/>
  <c r="X26" i="1"/>
  <c r="V26" i="1"/>
  <c r="T26" i="1"/>
  <c r="Z25" i="1"/>
  <c r="X25" i="1"/>
  <c r="V25" i="1"/>
  <c r="T25" i="1"/>
  <c r="Z24" i="1"/>
  <c r="X24" i="1"/>
  <c r="V24" i="1"/>
  <c r="T24" i="1"/>
  <c r="Z23" i="1"/>
  <c r="X23" i="1"/>
  <c r="V23" i="1"/>
  <c r="T23" i="1"/>
  <c r="Z22" i="1"/>
  <c r="X22" i="1"/>
  <c r="V22" i="1"/>
  <c r="T22" i="1"/>
  <c r="Z21" i="1"/>
  <c r="X21" i="1"/>
  <c r="V21" i="1"/>
  <c r="T21" i="1"/>
  <c r="Z20" i="1"/>
  <c r="X20" i="1"/>
  <c r="V20" i="1"/>
  <c r="T20" i="1"/>
  <c r="Z19" i="1"/>
  <c r="X19" i="1"/>
  <c r="V19" i="1"/>
  <c r="T19" i="1"/>
  <c r="Z18" i="1"/>
  <c r="X18" i="1"/>
  <c r="V18" i="1"/>
  <c r="T18" i="1"/>
  <c r="Z17" i="1"/>
  <c r="X17" i="1"/>
  <c r="V17" i="1"/>
  <c r="T17" i="1"/>
  <c r="Z16" i="1"/>
  <c r="X16" i="1"/>
  <c r="V16" i="1"/>
  <c r="T16" i="1"/>
  <c r="Z15" i="1"/>
  <c r="X15" i="1"/>
  <c r="V15" i="1"/>
  <c r="T15" i="1"/>
  <c r="Z14" i="1"/>
  <c r="X14" i="1"/>
  <c r="V14" i="1"/>
  <c r="T14" i="1"/>
  <c r="Z13" i="1"/>
  <c r="X13" i="1"/>
  <c r="V13" i="1"/>
  <c r="T13" i="1"/>
  <c r="Z12" i="1"/>
  <c r="X12" i="1"/>
  <c r="V12" i="1"/>
  <c r="T12" i="1"/>
  <c r="Z11" i="1"/>
  <c r="X11" i="1"/>
  <c r="V11" i="1"/>
  <c r="T11" i="1"/>
  <c r="Z10" i="1"/>
  <c r="X10" i="1"/>
  <c r="V10" i="1"/>
  <c r="T10" i="1"/>
  <c r="Z9" i="1"/>
  <c r="X9" i="1"/>
  <c r="V9" i="1"/>
  <c r="T9" i="1"/>
  <c r="Z8" i="1"/>
  <c r="X8" i="1"/>
  <c r="V8" i="1"/>
  <c r="T8" i="1"/>
  <c r="Z7" i="1"/>
  <c r="X7" i="1"/>
  <c r="V7" i="1"/>
  <c r="T7" i="1"/>
  <c r="Z6" i="1"/>
  <c r="X6" i="1"/>
  <c r="V6" i="1"/>
  <c r="T6" i="1"/>
  <c r="Z92" i="9" l="1"/>
  <c r="Z412" i="9" s="1"/>
  <c r="AJ94" i="1"/>
  <c r="AG94" i="1"/>
  <c r="AK94" i="1"/>
  <c r="AI94" i="1"/>
  <c r="AH94" i="1"/>
  <c r="Z94" i="1"/>
  <c r="T94" i="1"/>
  <c r="V94" i="1"/>
  <c r="X94" i="1"/>
  <c r="J96" i="1" l="1"/>
  <c r="AM96" i="1" s="1"/>
  <c r="E26" i="37"/>
  <c r="D26" i="37"/>
  <c r="E23" i="37"/>
  <c r="D23" i="37"/>
  <c r="E17" i="37"/>
  <c r="D17" i="37"/>
  <c r="E10" i="37"/>
  <c r="E7" i="37"/>
  <c r="D7" i="37"/>
  <c r="E6" i="37" l="1"/>
  <c r="E5" i="37" s="1"/>
  <c r="D6" i="37"/>
  <c r="D5" i="37" s="1"/>
  <c r="J4" i="25"/>
  <c r="AB6" i="1" s="1"/>
  <c r="J5" i="25"/>
  <c r="AB7" i="1" s="1"/>
  <c r="J6" i="25"/>
  <c r="AB8" i="1" s="1"/>
  <c r="J7" i="25"/>
  <c r="AB9" i="1" s="1"/>
  <c r="J8" i="25"/>
  <c r="AB10" i="1" s="1"/>
  <c r="J9" i="25"/>
  <c r="AB11" i="1" s="1"/>
  <c r="J10" i="25"/>
  <c r="AB12" i="1" s="1"/>
  <c r="J11" i="25"/>
  <c r="AB13" i="1" s="1"/>
  <c r="J12" i="25"/>
  <c r="AB14" i="1" s="1"/>
  <c r="J13" i="25"/>
  <c r="AB15" i="1" s="1"/>
  <c r="J14" i="25"/>
  <c r="AB16" i="1" s="1"/>
  <c r="J15" i="25"/>
  <c r="AB17" i="1" s="1"/>
  <c r="J16" i="25"/>
  <c r="AB18" i="1" s="1"/>
  <c r="J17" i="25"/>
  <c r="AB19" i="1" s="1"/>
  <c r="J18" i="25"/>
  <c r="AB20" i="1" s="1"/>
  <c r="J19" i="25"/>
  <c r="AB21" i="1" s="1"/>
  <c r="J20" i="25"/>
  <c r="AB22" i="1" s="1"/>
  <c r="J21" i="25"/>
  <c r="AB23" i="1" s="1"/>
  <c r="J22" i="25"/>
  <c r="AB24" i="1" s="1"/>
  <c r="J23" i="25"/>
  <c r="AB25" i="1" s="1"/>
  <c r="J24" i="25"/>
  <c r="AB26" i="1" s="1"/>
  <c r="J25" i="25"/>
  <c r="AB27" i="1" s="1"/>
  <c r="J26" i="25"/>
  <c r="AB28" i="1" s="1"/>
  <c r="J27" i="25"/>
  <c r="AB29" i="1" s="1"/>
  <c r="J28" i="25"/>
  <c r="AB30" i="1" s="1"/>
  <c r="J29" i="25"/>
  <c r="AB31" i="1" s="1"/>
  <c r="J30" i="25"/>
  <c r="AB32" i="1" s="1"/>
  <c r="J31" i="25"/>
  <c r="AB33" i="1" s="1"/>
  <c r="J32" i="25"/>
  <c r="AB34" i="1" s="1"/>
  <c r="J33" i="25"/>
  <c r="AB35" i="1" s="1"/>
  <c r="J34" i="25"/>
  <c r="AB36" i="1" s="1"/>
  <c r="J35" i="25"/>
  <c r="AB37" i="1" s="1"/>
  <c r="J36" i="25"/>
  <c r="AB38" i="1" s="1"/>
  <c r="J37" i="25"/>
  <c r="AB39" i="1" s="1"/>
  <c r="J38" i="25"/>
  <c r="AB40" i="1" s="1"/>
  <c r="J39" i="25"/>
  <c r="AB41" i="1" s="1"/>
  <c r="J40" i="25"/>
  <c r="AB42" i="1" s="1"/>
  <c r="J41" i="25"/>
  <c r="AB43" i="1" s="1"/>
  <c r="J42" i="25"/>
  <c r="AB44" i="1" s="1"/>
  <c r="J43" i="25"/>
  <c r="AB45" i="1" s="1"/>
  <c r="J44" i="25"/>
  <c r="AB46" i="1" s="1"/>
  <c r="J45" i="25"/>
  <c r="AB47" i="1" s="1"/>
  <c r="J46" i="25"/>
  <c r="AB48" i="1" s="1"/>
  <c r="J47" i="25"/>
  <c r="AB49" i="1" s="1"/>
  <c r="J48" i="25"/>
  <c r="AB50" i="1" s="1"/>
  <c r="J49" i="25"/>
  <c r="AB51" i="1" s="1"/>
  <c r="J50" i="25"/>
  <c r="AB52" i="1" s="1"/>
  <c r="J51" i="25"/>
  <c r="AB53" i="1" s="1"/>
  <c r="J52" i="25"/>
  <c r="AB54" i="1" s="1"/>
  <c r="J53" i="25"/>
  <c r="AB55" i="1" s="1"/>
  <c r="J54" i="25"/>
  <c r="AB56" i="1" s="1"/>
  <c r="J55" i="25"/>
  <c r="AB57" i="1" s="1"/>
  <c r="J56" i="25"/>
  <c r="AB58" i="1" s="1"/>
  <c r="J57" i="25"/>
  <c r="AB59" i="1" s="1"/>
  <c r="J58" i="25"/>
  <c r="AB60" i="1" s="1"/>
  <c r="J59" i="25"/>
  <c r="AB61" i="1" s="1"/>
  <c r="J60" i="25"/>
  <c r="AB62" i="1" s="1"/>
  <c r="J61" i="25"/>
  <c r="AB63" i="1" s="1"/>
  <c r="J62" i="25"/>
  <c r="AB64" i="1" s="1"/>
  <c r="J63" i="25"/>
  <c r="AB65" i="1" s="1"/>
  <c r="J64" i="25"/>
  <c r="AB66" i="1" s="1"/>
  <c r="J65" i="25"/>
  <c r="AB67" i="1" s="1"/>
  <c r="J66" i="25"/>
  <c r="AB68" i="1" s="1"/>
  <c r="J67" i="25"/>
  <c r="AB69" i="1" s="1"/>
  <c r="J68" i="25"/>
  <c r="AB70" i="1" s="1"/>
  <c r="J69" i="25"/>
  <c r="AB71" i="1" s="1"/>
  <c r="J70" i="25"/>
  <c r="AB72" i="1" s="1"/>
  <c r="J71" i="25"/>
  <c r="AB73" i="1" s="1"/>
  <c r="J72" i="25"/>
  <c r="AB74" i="1" s="1"/>
  <c r="J73" i="25"/>
  <c r="AB75" i="1" s="1"/>
  <c r="J74" i="25"/>
  <c r="AB76" i="1" s="1"/>
  <c r="J75" i="25"/>
  <c r="AB77" i="1" s="1"/>
  <c r="J76" i="25"/>
  <c r="AB78" i="1" s="1"/>
  <c r="J77" i="25"/>
  <c r="AB79" i="1" s="1"/>
  <c r="J78" i="25"/>
  <c r="AB80" i="1" s="1"/>
  <c r="J79" i="25"/>
  <c r="AB81" i="1" s="1"/>
  <c r="J80" i="25"/>
  <c r="AB82" i="1" s="1"/>
  <c r="J81" i="25"/>
  <c r="AB83" i="1" s="1"/>
  <c r="J82" i="25"/>
  <c r="AB84" i="1" s="1"/>
  <c r="J83" i="25"/>
  <c r="AB85" i="1" s="1"/>
  <c r="J84" i="25"/>
  <c r="AB86" i="1" s="1"/>
  <c r="J85" i="25"/>
  <c r="AB87" i="1" s="1"/>
  <c r="J86" i="25"/>
  <c r="AB88" i="1" s="1"/>
  <c r="J87" i="25"/>
  <c r="AB89" i="1" s="1"/>
  <c r="J88" i="25"/>
  <c r="AB90" i="1" s="1"/>
  <c r="J89" i="25"/>
  <c r="AB91" i="1" s="1"/>
  <c r="J90" i="25"/>
  <c r="AB92" i="1" s="1"/>
  <c r="J91" i="25"/>
  <c r="AB93" i="1" s="1"/>
  <c r="J92" i="25" l="1"/>
  <c r="Q90" i="17"/>
  <c r="AA94" i="1" l="1"/>
  <c r="AB94" i="1"/>
  <c r="M95" i="27"/>
  <c r="AE77" i="1" l="1"/>
  <c r="AE51" i="1"/>
  <c r="AE27" i="1"/>
  <c r="AE7" i="1"/>
  <c r="AE52" i="1" l="1"/>
  <c r="AE25" i="1"/>
  <c r="AE87" i="1"/>
  <c r="AE39" i="1"/>
  <c r="AE86" i="1"/>
  <c r="AE43" i="1"/>
  <c r="AE11" i="1"/>
  <c r="AE83" i="1"/>
  <c r="AE48" i="1"/>
  <c r="AE13" i="1"/>
  <c r="AE31" i="1"/>
  <c r="AE89" i="1"/>
  <c r="AE17" i="1"/>
  <c r="AE24" i="1"/>
  <c r="AE73" i="1"/>
  <c r="AE78" i="1"/>
  <c r="AE41" i="1"/>
  <c r="AE46" i="1"/>
  <c r="AE10" i="1"/>
  <c r="AE14" i="1"/>
  <c r="AE49" i="1"/>
  <c r="AE91" i="1"/>
  <c r="AE67" i="1"/>
  <c r="AE53" i="1"/>
  <c r="AE16" i="1"/>
  <c r="AE26" i="1"/>
  <c r="AE84" i="1"/>
  <c r="AE55" i="1"/>
  <c r="AE85" i="1"/>
  <c r="AE37" i="1"/>
  <c r="AE75" i="1"/>
  <c r="AE59" i="1"/>
  <c r="AE23" i="1"/>
  <c r="AE66" i="1"/>
  <c r="AE61" i="1"/>
  <c r="AE36" i="1"/>
  <c r="AE12" i="1"/>
  <c r="AE30" i="1"/>
  <c r="AE58" i="1"/>
  <c r="AE74" i="1"/>
  <c r="AE64" i="1"/>
  <c r="AE15" i="1"/>
  <c r="AE79" i="1"/>
  <c r="AE76" i="1"/>
  <c r="AE38" i="1"/>
  <c r="AE35" i="1"/>
  <c r="AE63" i="1"/>
  <c r="AE72" i="1"/>
  <c r="AE6" i="1"/>
  <c r="AE60" i="1"/>
  <c r="AE22" i="1"/>
  <c r="AE50" i="1"/>
  <c r="AE82" i="1"/>
  <c r="AE19" i="1"/>
  <c r="AE40" i="1"/>
  <c r="AE34" i="1"/>
  <c r="AE42" i="1"/>
  <c r="AE47" i="1"/>
  <c r="AE90" i="1"/>
  <c r="AE70" i="1"/>
  <c r="AE54" i="1"/>
  <c r="AE65" i="1"/>
  <c r="AE62" i="1"/>
  <c r="AE28" i="1"/>
  <c r="AE29" i="1"/>
  <c r="AE88" i="1"/>
  <c r="AE71" i="1"/>
  <c r="AE93" i="1"/>
  <c r="AE18" i="1" l="1"/>
  <c r="AE68" i="1"/>
  <c r="AE56" i="1"/>
  <c r="AE69" i="1"/>
  <c r="AE9" i="1"/>
  <c r="AE92" i="1"/>
  <c r="AE44" i="1"/>
  <c r="AE21" i="1"/>
  <c r="AE45" i="1"/>
  <c r="AE20" i="1"/>
  <c r="AE81" i="1"/>
  <c r="AE33" i="1"/>
  <c r="AE57" i="1"/>
  <c r="AE8" i="1"/>
  <c r="AE32" i="1"/>
  <c r="AE80" i="1"/>
  <c r="AC94" i="1"/>
  <c r="AD94" i="1"/>
  <c r="N96" i="27"/>
  <c r="M96" i="27"/>
  <c r="N95" i="27"/>
  <c r="N94" i="27"/>
  <c r="M94" i="27"/>
  <c r="N93" i="27"/>
  <c r="M93" i="27"/>
  <c r="N92" i="27"/>
  <c r="M92" i="27"/>
  <c r="N91" i="27"/>
  <c r="M91" i="27"/>
  <c r="N90" i="27"/>
  <c r="M90" i="27"/>
  <c r="N89" i="27"/>
  <c r="M89" i="27"/>
  <c r="N88" i="27"/>
  <c r="M88" i="27"/>
  <c r="N87" i="27"/>
  <c r="M87" i="27"/>
  <c r="N86" i="27"/>
  <c r="M86" i="27"/>
  <c r="N85" i="27"/>
  <c r="M85" i="27"/>
  <c r="N84" i="27"/>
  <c r="M84" i="27"/>
  <c r="N83" i="27"/>
  <c r="M83" i="27"/>
  <c r="N82" i="27"/>
  <c r="M82" i="27"/>
  <c r="N81" i="27"/>
  <c r="M81" i="27"/>
  <c r="N80" i="27"/>
  <c r="M80" i="27"/>
  <c r="N79" i="27"/>
  <c r="M79" i="27"/>
  <c r="N78" i="27"/>
  <c r="M78" i="27"/>
  <c r="N77" i="27"/>
  <c r="M77" i="27"/>
  <c r="N74" i="27"/>
  <c r="M74" i="27"/>
  <c r="N73" i="27"/>
  <c r="N72" i="27"/>
  <c r="M72" i="27"/>
  <c r="M71" i="27"/>
  <c r="N70" i="27"/>
  <c r="M70" i="27"/>
  <c r="N67" i="27"/>
  <c r="N66" i="27"/>
  <c r="M66" i="27"/>
  <c r="M65" i="27"/>
  <c r="N64" i="27"/>
  <c r="M64" i="27"/>
  <c r="N63" i="27"/>
  <c r="M63" i="27"/>
  <c r="N62" i="27"/>
  <c r="M62" i="27"/>
  <c r="N61" i="27"/>
  <c r="N60" i="27"/>
  <c r="M60" i="27"/>
  <c r="M59" i="27"/>
  <c r="N57" i="27"/>
  <c r="M57" i="27"/>
  <c r="N56" i="27"/>
  <c r="M56" i="27"/>
  <c r="N55" i="27"/>
  <c r="N54" i="27"/>
  <c r="M54" i="27"/>
  <c r="M53" i="27"/>
  <c r="N52" i="27"/>
  <c r="M52" i="27"/>
  <c r="N51" i="27"/>
  <c r="M51" i="27"/>
  <c r="N50" i="27"/>
  <c r="M50" i="27"/>
  <c r="N49" i="27"/>
  <c r="N48" i="27"/>
  <c r="M48" i="27"/>
  <c r="N47" i="27"/>
  <c r="M47" i="27"/>
  <c r="N46" i="27"/>
  <c r="M46" i="27"/>
  <c r="N45" i="27"/>
  <c r="M45" i="27"/>
  <c r="N44" i="27"/>
  <c r="M44" i="27"/>
  <c r="N43" i="27"/>
  <c r="M43" i="27"/>
  <c r="N42" i="27"/>
  <c r="M42" i="27"/>
  <c r="N41" i="27"/>
  <c r="M41" i="27"/>
  <c r="N38" i="27"/>
  <c r="M38" i="27"/>
  <c r="N37" i="27"/>
  <c r="N36" i="27"/>
  <c r="M36" i="27"/>
  <c r="N35" i="27"/>
  <c r="M35" i="27"/>
  <c r="N34" i="27"/>
  <c r="M34" i="27"/>
  <c r="N33" i="27"/>
  <c r="M33" i="27"/>
  <c r="N32" i="27"/>
  <c r="M32" i="27"/>
  <c r="N31" i="27"/>
  <c r="M31" i="27"/>
  <c r="N30" i="27"/>
  <c r="M30" i="27"/>
  <c r="N29" i="27"/>
  <c r="M29" i="27"/>
  <c r="N28" i="27"/>
  <c r="M28" i="27"/>
  <c r="N27" i="27"/>
  <c r="M27" i="27"/>
  <c r="N26" i="27"/>
  <c r="M26" i="27"/>
  <c r="N25" i="27"/>
  <c r="N23" i="27"/>
  <c r="M23" i="27"/>
  <c r="N22" i="27"/>
  <c r="M22" i="27"/>
  <c r="N21" i="27"/>
  <c r="M21" i="27"/>
  <c r="N20" i="27"/>
  <c r="M20" i="27"/>
  <c r="N19" i="27"/>
  <c r="M19" i="27"/>
  <c r="N18" i="27"/>
  <c r="M18" i="27"/>
  <c r="M17" i="27"/>
  <c r="N14" i="27"/>
  <c r="M14" i="27"/>
  <c r="N13" i="27"/>
  <c r="N12" i="27"/>
  <c r="M12" i="27"/>
  <c r="N11" i="27"/>
  <c r="M11" i="27"/>
  <c r="N10" i="27"/>
  <c r="M10" i="27"/>
  <c r="N9" i="27"/>
  <c r="M9" i="27"/>
  <c r="N8" i="27"/>
  <c r="M8" i="27"/>
  <c r="N7" i="27"/>
  <c r="M7" i="27"/>
  <c r="N6" i="27"/>
  <c r="M6" i="27"/>
  <c r="N5" i="27"/>
  <c r="M5" i="27"/>
  <c r="N4" i="27"/>
  <c r="M4" i="27"/>
  <c r="J68" i="1" l="1"/>
  <c r="J76" i="1"/>
  <c r="J82" i="1"/>
  <c r="J88" i="1"/>
  <c r="J10" i="1"/>
  <c r="J16" i="1"/>
  <c r="J50" i="1"/>
  <c r="J57" i="1"/>
  <c r="J74" i="1"/>
  <c r="J80" i="1"/>
  <c r="J86" i="1"/>
  <c r="J92" i="1"/>
  <c r="J9" i="1"/>
  <c r="J15" i="1"/>
  <c r="J56" i="1"/>
  <c r="J63" i="1"/>
  <c r="J72" i="1"/>
  <c r="J79" i="1"/>
  <c r="J85" i="1"/>
  <c r="J91" i="1"/>
  <c r="J8" i="1"/>
  <c r="J14" i="1"/>
  <c r="J62" i="1"/>
  <c r="J78" i="1"/>
  <c r="J84" i="1"/>
  <c r="J90" i="1"/>
  <c r="J25" i="1"/>
  <c r="J39" i="1"/>
  <c r="J45" i="1"/>
  <c r="J59" i="1"/>
  <c r="J7" i="1"/>
  <c r="J13" i="1"/>
  <c r="J61" i="1"/>
  <c r="J77" i="1"/>
  <c r="J83" i="1"/>
  <c r="J89" i="1"/>
  <c r="J22" i="1"/>
  <c r="J28" i="1"/>
  <c r="J36" i="1"/>
  <c r="J42" i="1"/>
  <c r="J48" i="1"/>
  <c r="J23" i="1"/>
  <c r="J29" i="1"/>
  <c r="J37" i="1"/>
  <c r="J43" i="1"/>
  <c r="J24" i="1"/>
  <c r="J38" i="1"/>
  <c r="J44" i="1"/>
  <c r="J65" i="1"/>
  <c r="J31" i="1"/>
  <c r="J11" i="1"/>
  <c r="J17" i="1"/>
  <c r="J51" i="1"/>
  <c r="J75" i="1"/>
  <c r="J81" i="1"/>
  <c r="J87" i="1"/>
  <c r="J93" i="1"/>
  <c r="J12" i="1"/>
  <c r="J52" i="1"/>
  <c r="J26" i="1"/>
  <c r="J34" i="1"/>
  <c r="J19" i="1"/>
  <c r="J46" i="1"/>
  <c r="J21" i="1"/>
  <c r="J27" i="1"/>
  <c r="J35" i="1"/>
  <c r="J41" i="1"/>
  <c r="J47" i="1"/>
  <c r="J54" i="1"/>
  <c r="J70" i="1"/>
  <c r="E28" i="16"/>
  <c r="N39" i="27"/>
  <c r="M3" i="27"/>
  <c r="N17" i="27"/>
  <c r="J33" i="1" s="1"/>
  <c r="M37" i="27"/>
  <c r="M49" i="27"/>
  <c r="M61" i="27"/>
  <c r="N53" i="27"/>
  <c r="J53" i="1" s="1"/>
  <c r="N65" i="27"/>
  <c r="J64" i="1" s="1"/>
  <c r="M73" i="27"/>
  <c r="N40" i="27"/>
  <c r="M69" i="27"/>
  <c r="N71" i="27"/>
  <c r="J69" i="1" s="1"/>
  <c r="M55" i="27"/>
  <c r="M67" i="27"/>
  <c r="M13" i="27"/>
  <c r="J66" i="1" l="1"/>
  <c r="J71" i="1"/>
  <c r="J60" i="1"/>
  <c r="J30" i="1"/>
  <c r="J49" i="1"/>
  <c r="J18" i="1"/>
  <c r="J55" i="1"/>
  <c r="N58" i="27"/>
  <c r="M75" i="27"/>
  <c r="M68" i="27"/>
  <c r="M15" i="27"/>
  <c r="M76" i="27"/>
  <c r="M40" i="27"/>
  <c r="N76" i="27"/>
  <c r="N59" i="27"/>
  <c r="N16" i="27"/>
  <c r="N3" i="27"/>
  <c r="N69" i="27"/>
  <c r="M25" i="27"/>
  <c r="M16" i="27"/>
  <c r="N97" i="27" l="1"/>
  <c r="N75" i="27"/>
  <c r="J67" i="1"/>
  <c r="N68" i="27"/>
  <c r="N24" i="27"/>
  <c r="N15" i="27"/>
  <c r="J20" i="1"/>
  <c r="M97" i="27"/>
  <c r="M58" i="27"/>
  <c r="M39" i="27"/>
  <c r="M24" i="27"/>
  <c r="N98" i="27" l="1"/>
  <c r="J6" i="1"/>
  <c r="J58" i="1"/>
  <c r="J40" i="1"/>
  <c r="J73" i="1"/>
  <c r="J32" i="1"/>
  <c r="M98" i="27"/>
  <c r="J94" i="1" l="1"/>
  <c r="Q3" i="24" l="1"/>
  <c r="Q4" i="24"/>
  <c r="Q5" i="24"/>
  <c r="Q6" i="24"/>
  <c r="Q7" i="24"/>
  <c r="Q8" i="24"/>
  <c r="Q9" i="24"/>
  <c r="Q10" i="24"/>
  <c r="Q11" i="24"/>
  <c r="Q12" i="24"/>
  <c r="Q13" i="24"/>
  <c r="Q14" i="24"/>
  <c r="Q15" i="24"/>
  <c r="Q16" i="24"/>
  <c r="Q17" i="24"/>
  <c r="Q18" i="24"/>
  <c r="Q19" i="24"/>
  <c r="Q20" i="24"/>
  <c r="Q21" i="24"/>
  <c r="Q22" i="24"/>
  <c r="Q23" i="24"/>
  <c r="Q24" i="24"/>
  <c r="Q25" i="24"/>
  <c r="Q26" i="24"/>
  <c r="Q27" i="24"/>
  <c r="Q28" i="24"/>
  <c r="Q29" i="24"/>
  <c r="Q30" i="24"/>
  <c r="Q31" i="24"/>
  <c r="Q32" i="24"/>
  <c r="Q33" i="24"/>
  <c r="Q34" i="24"/>
  <c r="Q35" i="24"/>
  <c r="Q36" i="24"/>
  <c r="Q37" i="24"/>
  <c r="Q38" i="24"/>
  <c r="Q39" i="24"/>
  <c r="Q40" i="24"/>
  <c r="Q41" i="24"/>
  <c r="Q42" i="24"/>
  <c r="Q43" i="24"/>
  <c r="Q44" i="24"/>
  <c r="Q45" i="24"/>
  <c r="Q46" i="24"/>
  <c r="Q47" i="24"/>
  <c r="Q48" i="24"/>
  <c r="Q49" i="24"/>
  <c r="Q50" i="24"/>
  <c r="Q51" i="24"/>
  <c r="Q52" i="24"/>
  <c r="Q53" i="24"/>
  <c r="Q54" i="24"/>
  <c r="Q55" i="24"/>
  <c r="Q56" i="24"/>
  <c r="Q57" i="24"/>
  <c r="Q58" i="24"/>
  <c r="Q59" i="24"/>
  <c r="Q60" i="24"/>
  <c r="Q61" i="24"/>
  <c r="Q62" i="24"/>
  <c r="Q63" i="24"/>
  <c r="Q64" i="24"/>
  <c r="Q65" i="24"/>
  <c r="Q66" i="24"/>
  <c r="Q67" i="24"/>
  <c r="Q68" i="24"/>
  <c r="Q69" i="24"/>
  <c r="Q70" i="24"/>
  <c r="Q71" i="24"/>
  <c r="Q72" i="24"/>
  <c r="Q73" i="24"/>
  <c r="Q74" i="24"/>
  <c r="Q75" i="24"/>
  <c r="Q76" i="24"/>
  <c r="Q77" i="24"/>
  <c r="Q78" i="24"/>
  <c r="Q79" i="24"/>
  <c r="Q80" i="24"/>
  <c r="Q81" i="24"/>
  <c r="Q82" i="24"/>
  <c r="Q83" i="24"/>
  <c r="Q84" i="24"/>
  <c r="Q85" i="24"/>
  <c r="Q86" i="24"/>
  <c r="Q87" i="24"/>
  <c r="Q88" i="24"/>
  <c r="Q89" i="24"/>
  <c r="Q90" i="24"/>
  <c r="P3" i="24"/>
  <c r="P4" i="24"/>
  <c r="P5" i="24"/>
  <c r="P6" i="24"/>
  <c r="P7" i="24"/>
  <c r="P8" i="24"/>
  <c r="P9" i="24"/>
  <c r="P10" i="24"/>
  <c r="P11" i="24"/>
  <c r="P12" i="24"/>
  <c r="P13" i="24"/>
  <c r="P14" i="24"/>
  <c r="P15" i="24"/>
  <c r="P16" i="24"/>
  <c r="P17" i="24"/>
  <c r="P18" i="24"/>
  <c r="P19" i="24"/>
  <c r="P20" i="24"/>
  <c r="P21" i="24"/>
  <c r="P22" i="24"/>
  <c r="P23" i="24"/>
  <c r="P24" i="24"/>
  <c r="P25" i="24"/>
  <c r="P26" i="24"/>
  <c r="P27" i="24"/>
  <c r="P28" i="24"/>
  <c r="P29" i="24"/>
  <c r="P30" i="24"/>
  <c r="P31" i="24"/>
  <c r="P32" i="24"/>
  <c r="P33" i="24"/>
  <c r="P34" i="24"/>
  <c r="P35" i="24"/>
  <c r="P36" i="24"/>
  <c r="P37" i="24"/>
  <c r="P38" i="24"/>
  <c r="P39" i="24"/>
  <c r="P40" i="24"/>
  <c r="P41" i="24"/>
  <c r="P42" i="24"/>
  <c r="P43" i="24"/>
  <c r="P44" i="24"/>
  <c r="P45" i="24"/>
  <c r="P46" i="24"/>
  <c r="P47" i="24"/>
  <c r="P48" i="24"/>
  <c r="P49" i="24"/>
  <c r="P50" i="24"/>
  <c r="P51" i="24"/>
  <c r="P52" i="24"/>
  <c r="P53" i="24"/>
  <c r="P54" i="24"/>
  <c r="P55" i="24"/>
  <c r="P56" i="24"/>
  <c r="P57" i="24"/>
  <c r="P58" i="24"/>
  <c r="P59" i="24"/>
  <c r="P60" i="24"/>
  <c r="P61" i="24"/>
  <c r="P62" i="24"/>
  <c r="P63" i="24"/>
  <c r="P64" i="24"/>
  <c r="P65" i="24"/>
  <c r="P66" i="24"/>
  <c r="P67" i="24"/>
  <c r="P68" i="24"/>
  <c r="P69" i="24"/>
  <c r="P70" i="24"/>
  <c r="P71" i="24"/>
  <c r="P72" i="24"/>
  <c r="P73" i="24"/>
  <c r="P74" i="24"/>
  <c r="P75" i="24"/>
  <c r="P76" i="24"/>
  <c r="P77" i="24"/>
  <c r="P78" i="24"/>
  <c r="P79" i="24"/>
  <c r="P80" i="24"/>
  <c r="P81" i="24"/>
  <c r="P82" i="24"/>
  <c r="P83" i="24"/>
  <c r="P84" i="24"/>
  <c r="P85" i="24"/>
  <c r="P86" i="24"/>
  <c r="P87" i="24"/>
  <c r="P88" i="24"/>
  <c r="P89" i="24"/>
  <c r="P90" i="24"/>
  <c r="P91" i="24" l="1"/>
  <c r="Q91" i="24"/>
  <c r="Y2" i="17"/>
  <c r="Y3" i="17"/>
  <c r="Y4" i="17"/>
  <c r="Y5" i="17"/>
  <c r="Y6" i="17"/>
  <c r="Y7" i="17"/>
  <c r="Y8" i="17"/>
  <c r="Y9" i="17"/>
  <c r="Y10" i="17"/>
  <c r="Y11" i="17"/>
  <c r="Y12" i="17"/>
  <c r="Y13" i="17"/>
  <c r="Y14" i="17"/>
  <c r="Y15" i="17"/>
  <c r="Y16" i="17"/>
  <c r="Y17" i="17"/>
  <c r="Y18" i="17"/>
  <c r="Y19" i="17"/>
  <c r="Y20" i="17"/>
  <c r="Y21" i="17"/>
  <c r="Y22" i="17"/>
  <c r="Y23" i="17"/>
  <c r="Y24" i="17"/>
  <c r="Y25" i="17"/>
  <c r="Y26" i="17"/>
  <c r="Y27" i="17"/>
  <c r="Y28" i="17"/>
  <c r="Y29" i="17"/>
  <c r="Y30" i="17"/>
  <c r="Y31" i="17"/>
  <c r="Y32" i="17"/>
  <c r="Y33" i="17"/>
  <c r="Y34" i="17"/>
  <c r="Y35" i="17"/>
  <c r="Y36" i="17"/>
  <c r="Y37" i="17"/>
  <c r="Y38" i="17"/>
  <c r="Y39" i="17"/>
  <c r="Y40" i="17"/>
  <c r="Y41" i="17"/>
  <c r="Y42" i="17"/>
  <c r="Y43" i="17"/>
  <c r="Y44" i="17"/>
  <c r="Y45" i="17"/>
  <c r="Y46" i="17"/>
  <c r="Y47" i="17"/>
  <c r="Y48" i="17"/>
  <c r="Y49" i="17"/>
  <c r="Y50" i="17"/>
  <c r="Y51" i="17"/>
  <c r="Y52" i="17"/>
  <c r="Y53" i="17"/>
  <c r="Y54" i="17"/>
  <c r="Y55" i="17"/>
  <c r="Y56" i="17"/>
  <c r="Y57" i="17"/>
  <c r="Y58" i="17"/>
  <c r="Y59" i="17"/>
  <c r="Y60" i="17"/>
  <c r="Y61" i="17"/>
  <c r="Y62" i="17"/>
  <c r="Y63" i="17"/>
  <c r="Y64" i="17"/>
  <c r="Y65" i="17"/>
  <c r="Y66" i="17"/>
  <c r="Y67" i="17"/>
  <c r="Y68" i="17"/>
  <c r="Y69" i="17"/>
  <c r="Y70" i="17"/>
  <c r="Y71" i="17"/>
  <c r="Y72" i="17"/>
  <c r="Y73" i="17"/>
  <c r="Y74" i="17"/>
  <c r="Y75" i="17"/>
  <c r="Y76" i="17"/>
  <c r="Y77" i="17"/>
  <c r="Y78" i="17"/>
  <c r="Y79" i="17"/>
  <c r="Y80" i="17"/>
  <c r="Y81" i="17"/>
  <c r="Y82" i="17"/>
  <c r="Y83" i="17"/>
  <c r="Y84" i="17"/>
  <c r="Y85" i="17"/>
  <c r="Y86" i="17"/>
  <c r="Y87" i="17"/>
  <c r="Y88" i="17"/>
  <c r="Y89" i="17"/>
  <c r="R90" i="17"/>
  <c r="S90" i="17"/>
  <c r="T90" i="17"/>
  <c r="U90" i="17"/>
  <c r="V90" i="17"/>
  <c r="W90" i="17"/>
  <c r="P90" i="17" l="1"/>
  <c r="O90" i="17"/>
  <c r="AB90" i="17" s="1"/>
  <c r="M90" i="17"/>
  <c r="L90" i="17"/>
  <c r="AA90" i="17" s="1"/>
  <c r="AH2" i="17"/>
  <c r="AI2" i="17"/>
  <c r="AJ2" i="17"/>
  <c r="AH3" i="17"/>
  <c r="AI3" i="17"/>
  <c r="AJ3" i="17"/>
  <c r="AH4" i="17"/>
  <c r="AI4" i="17"/>
  <c r="AJ4" i="17"/>
  <c r="AH5" i="17"/>
  <c r="AI5" i="17"/>
  <c r="AJ5" i="17"/>
  <c r="AH6" i="17"/>
  <c r="AI6" i="17"/>
  <c r="AJ6" i="17"/>
  <c r="AH7" i="17"/>
  <c r="AI7" i="17"/>
  <c r="AJ7" i="17"/>
  <c r="AH8" i="17"/>
  <c r="AI8" i="17"/>
  <c r="AJ8" i="17"/>
  <c r="AH9" i="17"/>
  <c r="AI9" i="17"/>
  <c r="AJ9" i="17"/>
  <c r="AH10" i="17"/>
  <c r="AI10" i="17"/>
  <c r="AJ10" i="17"/>
  <c r="AH11" i="17"/>
  <c r="AI11" i="17"/>
  <c r="AJ11" i="17"/>
  <c r="AH12" i="17"/>
  <c r="AI12" i="17"/>
  <c r="AJ12" i="17"/>
  <c r="AH13" i="17"/>
  <c r="AI13" i="17"/>
  <c r="AJ13" i="17"/>
  <c r="AH14" i="17"/>
  <c r="AI14" i="17"/>
  <c r="AJ14" i="17"/>
  <c r="AH15" i="17"/>
  <c r="AI15" i="17"/>
  <c r="AJ15" i="17"/>
  <c r="AH16" i="17"/>
  <c r="AI16" i="17"/>
  <c r="AJ16" i="17"/>
  <c r="AH17" i="17"/>
  <c r="AI17" i="17"/>
  <c r="AJ17" i="17"/>
  <c r="AH18" i="17"/>
  <c r="AI18" i="17"/>
  <c r="AJ18" i="17"/>
  <c r="AH19" i="17"/>
  <c r="AI19" i="17"/>
  <c r="AJ19" i="17"/>
  <c r="AH20" i="17"/>
  <c r="AI20" i="17"/>
  <c r="AJ20" i="17"/>
  <c r="AH21" i="17"/>
  <c r="AI21" i="17"/>
  <c r="AJ21" i="17"/>
  <c r="AH22" i="17"/>
  <c r="AI22" i="17"/>
  <c r="AJ22" i="17"/>
  <c r="AH23" i="17"/>
  <c r="AI23" i="17"/>
  <c r="AJ23" i="17"/>
  <c r="AH24" i="17"/>
  <c r="AI24" i="17"/>
  <c r="AJ24" i="17"/>
  <c r="AH25" i="17"/>
  <c r="AI25" i="17"/>
  <c r="AJ25" i="17"/>
  <c r="AH26" i="17"/>
  <c r="AI26" i="17"/>
  <c r="AJ26" i="17"/>
  <c r="AH27" i="17"/>
  <c r="AI27" i="17"/>
  <c r="AJ27" i="17"/>
  <c r="AH28" i="17"/>
  <c r="AI28" i="17"/>
  <c r="AJ28" i="17"/>
  <c r="AH29" i="17"/>
  <c r="AI29" i="17"/>
  <c r="AJ29" i="17"/>
  <c r="AH30" i="17"/>
  <c r="AI30" i="17"/>
  <c r="AJ30" i="17"/>
  <c r="AH31" i="17"/>
  <c r="AI31" i="17"/>
  <c r="AJ31" i="17"/>
  <c r="AH32" i="17"/>
  <c r="AI32" i="17"/>
  <c r="AJ32" i="17"/>
  <c r="AH33" i="17"/>
  <c r="AI33" i="17"/>
  <c r="AJ33" i="17"/>
  <c r="AH34" i="17"/>
  <c r="AI34" i="17"/>
  <c r="AJ34" i="17"/>
  <c r="AH35" i="17"/>
  <c r="AI35" i="17"/>
  <c r="AJ35" i="17"/>
  <c r="AH36" i="17"/>
  <c r="AI36" i="17"/>
  <c r="AJ36" i="17"/>
  <c r="AH37" i="17"/>
  <c r="AI37" i="17"/>
  <c r="AJ37" i="17"/>
  <c r="AH38" i="17"/>
  <c r="AI38" i="17"/>
  <c r="AJ38" i="17"/>
  <c r="AH39" i="17"/>
  <c r="AI39" i="17"/>
  <c r="AJ39" i="17"/>
  <c r="AH40" i="17"/>
  <c r="AI40" i="17"/>
  <c r="AJ40" i="17"/>
  <c r="AH41" i="17"/>
  <c r="AI41" i="17"/>
  <c r="AJ41" i="17"/>
  <c r="AH42" i="17"/>
  <c r="AI42" i="17"/>
  <c r="AJ42" i="17"/>
  <c r="AH43" i="17"/>
  <c r="AI43" i="17"/>
  <c r="AJ43" i="17"/>
  <c r="AH44" i="17"/>
  <c r="AI44" i="17"/>
  <c r="AJ44" i="17"/>
  <c r="AH45" i="17"/>
  <c r="AI45" i="17"/>
  <c r="AJ45" i="17"/>
  <c r="AH46" i="17"/>
  <c r="AI46" i="17"/>
  <c r="AJ46" i="17"/>
  <c r="AH47" i="17"/>
  <c r="AI47" i="17"/>
  <c r="AJ47" i="17"/>
  <c r="AH48" i="17"/>
  <c r="AI48" i="17"/>
  <c r="AJ48" i="17"/>
  <c r="AH49" i="17"/>
  <c r="AI49" i="17"/>
  <c r="AJ49" i="17"/>
  <c r="AH50" i="17"/>
  <c r="AI50" i="17"/>
  <c r="AJ50" i="17"/>
  <c r="AH51" i="17"/>
  <c r="AI51" i="17"/>
  <c r="AJ51" i="17"/>
  <c r="AH52" i="17"/>
  <c r="AI52" i="17"/>
  <c r="AJ52" i="17"/>
  <c r="AH53" i="17"/>
  <c r="AI53" i="17"/>
  <c r="AJ53" i="17"/>
  <c r="AH54" i="17"/>
  <c r="AI54" i="17"/>
  <c r="AJ54" i="17"/>
  <c r="AH55" i="17"/>
  <c r="AI55" i="17"/>
  <c r="AJ55" i="17"/>
  <c r="AH56" i="17"/>
  <c r="AI56" i="17"/>
  <c r="AJ56" i="17"/>
  <c r="AH57" i="17"/>
  <c r="AI57" i="17"/>
  <c r="AJ57" i="17"/>
  <c r="AH58" i="17"/>
  <c r="AI58" i="17"/>
  <c r="AJ58" i="17"/>
  <c r="AH59" i="17"/>
  <c r="AI59" i="17"/>
  <c r="AJ59" i="17"/>
  <c r="AH60" i="17"/>
  <c r="AI60" i="17"/>
  <c r="AJ60" i="17"/>
  <c r="AH61" i="17"/>
  <c r="AI61" i="17"/>
  <c r="AJ61" i="17"/>
  <c r="AH62" i="17"/>
  <c r="AI62" i="17"/>
  <c r="AJ62" i="17"/>
  <c r="AH63" i="17"/>
  <c r="AI63" i="17"/>
  <c r="AJ63" i="17"/>
  <c r="AH64" i="17"/>
  <c r="AI64" i="17"/>
  <c r="AJ64" i="17"/>
  <c r="AH65" i="17"/>
  <c r="AI65" i="17"/>
  <c r="AJ65" i="17"/>
  <c r="AH66" i="17"/>
  <c r="AI66" i="17"/>
  <c r="AJ66" i="17"/>
  <c r="AH67" i="17"/>
  <c r="AI67" i="17"/>
  <c r="AJ67" i="17"/>
  <c r="AH68" i="17"/>
  <c r="AI68" i="17"/>
  <c r="AJ68" i="17"/>
  <c r="AH69" i="17"/>
  <c r="AI69" i="17"/>
  <c r="AJ69" i="17"/>
  <c r="AH70" i="17"/>
  <c r="AI70" i="17"/>
  <c r="AJ70" i="17"/>
  <c r="AH71" i="17"/>
  <c r="AI71" i="17"/>
  <c r="AJ71" i="17"/>
  <c r="AH72" i="17"/>
  <c r="AI72" i="17"/>
  <c r="AJ72" i="17"/>
  <c r="AH73" i="17"/>
  <c r="AI73" i="17"/>
  <c r="AJ73" i="17"/>
  <c r="AH74" i="17"/>
  <c r="AI74" i="17"/>
  <c r="AJ74" i="17"/>
  <c r="AH75" i="17"/>
  <c r="AI75" i="17"/>
  <c r="AJ75" i="17"/>
  <c r="AH76" i="17"/>
  <c r="AI76" i="17"/>
  <c r="AJ76" i="17"/>
  <c r="AH77" i="17"/>
  <c r="AI77" i="17"/>
  <c r="AJ77" i="17"/>
  <c r="AH78" i="17"/>
  <c r="AI78" i="17"/>
  <c r="AJ78" i="17"/>
  <c r="AH79" i="17"/>
  <c r="AI79" i="17"/>
  <c r="AJ79" i="17"/>
  <c r="AH80" i="17"/>
  <c r="AI80" i="17"/>
  <c r="AJ80" i="17"/>
  <c r="AH81" i="17"/>
  <c r="AI81" i="17"/>
  <c r="AJ81" i="17"/>
  <c r="AH82" i="17"/>
  <c r="AI82" i="17"/>
  <c r="AJ82" i="17"/>
  <c r="AH83" i="17"/>
  <c r="AI83" i="17"/>
  <c r="AJ83" i="17"/>
  <c r="AH84" i="17"/>
  <c r="AI84" i="17"/>
  <c r="AJ84" i="17"/>
  <c r="AH85" i="17"/>
  <c r="AI85" i="17"/>
  <c r="AJ85" i="17"/>
  <c r="AH86" i="17"/>
  <c r="AI86" i="17"/>
  <c r="AJ86" i="17"/>
  <c r="AH87" i="17"/>
  <c r="AI87" i="17"/>
  <c r="AJ87" i="17"/>
  <c r="AH88" i="17"/>
  <c r="AI88" i="17"/>
  <c r="AJ88" i="17"/>
  <c r="AH89" i="17"/>
  <c r="AI89" i="17"/>
  <c r="AJ89" i="17"/>
  <c r="M91" i="19" l="1"/>
  <c r="N91" i="19"/>
  <c r="K91" i="19"/>
  <c r="L91" i="19"/>
  <c r="Z2" i="17" l="1"/>
  <c r="Z3" i="17"/>
  <c r="Z4" i="17"/>
  <c r="Z5" i="17"/>
  <c r="Z6" i="17"/>
  <c r="Z7" i="17"/>
  <c r="Z8" i="17"/>
  <c r="Z9" i="17"/>
  <c r="Z10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1" i="17"/>
  <c r="Z82" i="17"/>
  <c r="Z83" i="17"/>
  <c r="Z84" i="17"/>
  <c r="Z85" i="17"/>
  <c r="Z86" i="17"/>
  <c r="Z87" i="17"/>
  <c r="Z88" i="17"/>
  <c r="Z89" i="17"/>
  <c r="Z90" i="17" l="1"/>
  <c r="S3" i="19"/>
  <c r="W3" i="19" s="1"/>
  <c r="T3" i="19"/>
  <c r="X3" i="19" s="1"/>
  <c r="U3" i="19"/>
  <c r="Y3" i="19" s="1"/>
  <c r="V3" i="19"/>
  <c r="Z3" i="19" s="1"/>
  <c r="S4" i="19"/>
  <c r="W4" i="19" s="1"/>
  <c r="T4" i="19"/>
  <c r="X4" i="19" s="1"/>
  <c r="U4" i="19"/>
  <c r="Y4" i="19" s="1"/>
  <c r="V4" i="19"/>
  <c r="Z4" i="19" s="1"/>
  <c r="S5" i="19"/>
  <c r="W5" i="19" s="1"/>
  <c r="T5" i="19"/>
  <c r="X5" i="19" s="1"/>
  <c r="U5" i="19"/>
  <c r="Y5" i="19" s="1"/>
  <c r="V5" i="19"/>
  <c r="Z5" i="19" s="1"/>
  <c r="S6" i="19"/>
  <c r="W6" i="19" s="1"/>
  <c r="T6" i="19"/>
  <c r="X6" i="19" s="1"/>
  <c r="U6" i="19"/>
  <c r="Y6" i="19" s="1"/>
  <c r="V6" i="19"/>
  <c r="Z6" i="19" s="1"/>
  <c r="S7" i="19"/>
  <c r="W7" i="19" s="1"/>
  <c r="T7" i="19"/>
  <c r="X7" i="19" s="1"/>
  <c r="U7" i="19"/>
  <c r="Y7" i="19" s="1"/>
  <c r="V7" i="19"/>
  <c r="Z7" i="19" s="1"/>
  <c r="S8" i="19"/>
  <c r="W8" i="19" s="1"/>
  <c r="T8" i="19"/>
  <c r="X8" i="19" s="1"/>
  <c r="U8" i="19"/>
  <c r="Y8" i="19" s="1"/>
  <c r="V8" i="19"/>
  <c r="Z8" i="19" s="1"/>
  <c r="S9" i="19"/>
  <c r="W9" i="19" s="1"/>
  <c r="T9" i="19"/>
  <c r="X9" i="19" s="1"/>
  <c r="U9" i="19"/>
  <c r="Y9" i="19" s="1"/>
  <c r="V9" i="19"/>
  <c r="Z9" i="19" s="1"/>
  <c r="S10" i="19"/>
  <c r="W10" i="19" s="1"/>
  <c r="T10" i="19"/>
  <c r="X10" i="19" s="1"/>
  <c r="U10" i="19"/>
  <c r="Y10" i="19" s="1"/>
  <c r="V10" i="19"/>
  <c r="Z10" i="19" s="1"/>
  <c r="S11" i="19"/>
  <c r="W11" i="19" s="1"/>
  <c r="T11" i="19"/>
  <c r="X11" i="19" s="1"/>
  <c r="U11" i="19"/>
  <c r="Y11" i="19" s="1"/>
  <c r="V11" i="19"/>
  <c r="Z11" i="19" s="1"/>
  <c r="S12" i="19"/>
  <c r="W12" i="19" s="1"/>
  <c r="T12" i="19"/>
  <c r="X12" i="19" s="1"/>
  <c r="U12" i="19"/>
  <c r="Y12" i="19" s="1"/>
  <c r="V12" i="19"/>
  <c r="Z12" i="19" s="1"/>
  <c r="S13" i="19"/>
  <c r="W13" i="19" s="1"/>
  <c r="T13" i="19"/>
  <c r="X13" i="19" s="1"/>
  <c r="U13" i="19"/>
  <c r="Y13" i="19" s="1"/>
  <c r="V13" i="19"/>
  <c r="Z13" i="19" s="1"/>
  <c r="S14" i="19"/>
  <c r="W14" i="19" s="1"/>
  <c r="T14" i="19"/>
  <c r="X14" i="19" s="1"/>
  <c r="U14" i="19"/>
  <c r="Y14" i="19" s="1"/>
  <c r="V14" i="19"/>
  <c r="Z14" i="19" s="1"/>
  <c r="S15" i="19"/>
  <c r="W15" i="19" s="1"/>
  <c r="T15" i="19"/>
  <c r="X15" i="19" s="1"/>
  <c r="U15" i="19"/>
  <c r="Y15" i="19" s="1"/>
  <c r="V15" i="19"/>
  <c r="Z15" i="19" s="1"/>
  <c r="S16" i="19"/>
  <c r="W16" i="19" s="1"/>
  <c r="T16" i="19"/>
  <c r="X16" i="19" s="1"/>
  <c r="U16" i="19"/>
  <c r="Y16" i="19" s="1"/>
  <c r="V16" i="19"/>
  <c r="Z16" i="19" s="1"/>
  <c r="S17" i="19"/>
  <c r="W17" i="19" s="1"/>
  <c r="T17" i="19"/>
  <c r="X17" i="19" s="1"/>
  <c r="U17" i="19"/>
  <c r="Y17" i="19" s="1"/>
  <c r="V17" i="19"/>
  <c r="Z17" i="19" s="1"/>
  <c r="S18" i="19"/>
  <c r="W18" i="19" s="1"/>
  <c r="T18" i="19"/>
  <c r="X18" i="19" s="1"/>
  <c r="U18" i="19"/>
  <c r="Y18" i="19" s="1"/>
  <c r="V18" i="19"/>
  <c r="Z18" i="19" s="1"/>
  <c r="S19" i="19"/>
  <c r="W19" i="19" s="1"/>
  <c r="T19" i="19"/>
  <c r="X19" i="19" s="1"/>
  <c r="U19" i="19"/>
  <c r="Y19" i="19" s="1"/>
  <c r="V19" i="19"/>
  <c r="Z19" i="19" s="1"/>
  <c r="S20" i="19"/>
  <c r="W20" i="19" s="1"/>
  <c r="T20" i="19"/>
  <c r="X20" i="19" s="1"/>
  <c r="U20" i="19"/>
  <c r="Y20" i="19" s="1"/>
  <c r="V20" i="19"/>
  <c r="Z20" i="19" s="1"/>
  <c r="S21" i="19"/>
  <c r="W21" i="19" s="1"/>
  <c r="T21" i="19"/>
  <c r="X21" i="19" s="1"/>
  <c r="U21" i="19"/>
  <c r="Y21" i="19" s="1"/>
  <c r="V21" i="19"/>
  <c r="Z21" i="19" s="1"/>
  <c r="S22" i="19"/>
  <c r="W22" i="19" s="1"/>
  <c r="T22" i="19"/>
  <c r="X22" i="19" s="1"/>
  <c r="U22" i="19"/>
  <c r="Y22" i="19" s="1"/>
  <c r="V22" i="19"/>
  <c r="Z22" i="19" s="1"/>
  <c r="S23" i="19"/>
  <c r="W23" i="19" s="1"/>
  <c r="T23" i="19"/>
  <c r="X23" i="19" s="1"/>
  <c r="U23" i="19"/>
  <c r="Y23" i="19" s="1"/>
  <c r="V23" i="19"/>
  <c r="Z23" i="19" s="1"/>
  <c r="S24" i="19"/>
  <c r="W24" i="19" s="1"/>
  <c r="T24" i="19"/>
  <c r="X24" i="19" s="1"/>
  <c r="U24" i="19"/>
  <c r="Y24" i="19" s="1"/>
  <c r="V24" i="19"/>
  <c r="Z24" i="19" s="1"/>
  <c r="S25" i="19"/>
  <c r="W25" i="19" s="1"/>
  <c r="T25" i="19"/>
  <c r="X25" i="19" s="1"/>
  <c r="U25" i="19"/>
  <c r="Y25" i="19" s="1"/>
  <c r="V25" i="19"/>
  <c r="Z25" i="19" s="1"/>
  <c r="S26" i="19"/>
  <c r="W26" i="19" s="1"/>
  <c r="T26" i="19"/>
  <c r="X26" i="19" s="1"/>
  <c r="U26" i="19"/>
  <c r="Y26" i="19" s="1"/>
  <c r="V26" i="19"/>
  <c r="Z26" i="19" s="1"/>
  <c r="S27" i="19"/>
  <c r="W27" i="19" s="1"/>
  <c r="T27" i="19"/>
  <c r="X27" i="19" s="1"/>
  <c r="U27" i="19"/>
  <c r="Y27" i="19" s="1"/>
  <c r="V27" i="19"/>
  <c r="Z27" i="19" s="1"/>
  <c r="S28" i="19"/>
  <c r="W28" i="19" s="1"/>
  <c r="T28" i="19"/>
  <c r="X28" i="19" s="1"/>
  <c r="U28" i="19"/>
  <c r="Y28" i="19" s="1"/>
  <c r="V28" i="19"/>
  <c r="Z28" i="19" s="1"/>
  <c r="S29" i="19"/>
  <c r="W29" i="19" s="1"/>
  <c r="T29" i="19"/>
  <c r="X29" i="19" s="1"/>
  <c r="U29" i="19"/>
  <c r="Y29" i="19" s="1"/>
  <c r="V29" i="19"/>
  <c r="Z29" i="19" s="1"/>
  <c r="S30" i="19"/>
  <c r="W30" i="19" s="1"/>
  <c r="T30" i="19"/>
  <c r="X30" i="19" s="1"/>
  <c r="U30" i="19"/>
  <c r="Y30" i="19" s="1"/>
  <c r="V30" i="19"/>
  <c r="Z30" i="19" s="1"/>
  <c r="S31" i="19"/>
  <c r="W31" i="19" s="1"/>
  <c r="T31" i="19"/>
  <c r="X31" i="19" s="1"/>
  <c r="U31" i="19"/>
  <c r="Y31" i="19" s="1"/>
  <c r="V31" i="19"/>
  <c r="Z31" i="19" s="1"/>
  <c r="S32" i="19"/>
  <c r="W32" i="19" s="1"/>
  <c r="T32" i="19"/>
  <c r="X32" i="19" s="1"/>
  <c r="U32" i="19"/>
  <c r="Y32" i="19" s="1"/>
  <c r="V32" i="19"/>
  <c r="Z32" i="19" s="1"/>
  <c r="S33" i="19"/>
  <c r="W33" i="19" s="1"/>
  <c r="T33" i="19"/>
  <c r="X33" i="19" s="1"/>
  <c r="U33" i="19"/>
  <c r="Y33" i="19" s="1"/>
  <c r="V33" i="19"/>
  <c r="Z33" i="19" s="1"/>
  <c r="S34" i="19"/>
  <c r="W34" i="19" s="1"/>
  <c r="T34" i="19"/>
  <c r="X34" i="19" s="1"/>
  <c r="U34" i="19"/>
  <c r="Y34" i="19" s="1"/>
  <c r="V34" i="19"/>
  <c r="Z34" i="19" s="1"/>
  <c r="S35" i="19"/>
  <c r="W35" i="19" s="1"/>
  <c r="T35" i="19"/>
  <c r="X35" i="19" s="1"/>
  <c r="U35" i="19"/>
  <c r="Y35" i="19" s="1"/>
  <c r="V35" i="19"/>
  <c r="Z35" i="19" s="1"/>
  <c r="S36" i="19"/>
  <c r="W36" i="19" s="1"/>
  <c r="T36" i="19"/>
  <c r="X36" i="19" s="1"/>
  <c r="U36" i="19"/>
  <c r="Y36" i="19" s="1"/>
  <c r="V36" i="19"/>
  <c r="Z36" i="19" s="1"/>
  <c r="S37" i="19"/>
  <c r="W37" i="19" s="1"/>
  <c r="T37" i="19"/>
  <c r="X37" i="19" s="1"/>
  <c r="U37" i="19"/>
  <c r="Y37" i="19" s="1"/>
  <c r="V37" i="19"/>
  <c r="Z37" i="19" s="1"/>
  <c r="S38" i="19"/>
  <c r="W38" i="19" s="1"/>
  <c r="T38" i="19"/>
  <c r="X38" i="19" s="1"/>
  <c r="U38" i="19"/>
  <c r="Y38" i="19" s="1"/>
  <c r="V38" i="19"/>
  <c r="Z38" i="19" s="1"/>
  <c r="S39" i="19"/>
  <c r="W39" i="19" s="1"/>
  <c r="T39" i="19"/>
  <c r="X39" i="19" s="1"/>
  <c r="U39" i="19"/>
  <c r="Y39" i="19" s="1"/>
  <c r="V39" i="19"/>
  <c r="Z39" i="19" s="1"/>
  <c r="S40" i="19"/>
  <c r="W40" i="19" s="1"/>
  <c r="T40" i="19"/>
  <c r="X40" i="19" s="1"/>
  <c r="U40" i="19"/>
  <c r="Y40" i="19" s="1"/>
  <c r="V40" i="19"/>
  <c r="Z40" i="19" s="1"/>
  <c r="S41" i="19"/>
  <c r="W41" i="19" s="1"/>
  <c r="T41" i="19"/>
  <c r="X41" i="19" s="1"/>
  <c r="U41" i="19"/>
  <c r="Y41" i="19" s="1"/>
  <c r="V41" i="19"/>
  <c r="Z41" i="19" s="1"/>
  <c r="S42" i="19"/>
  <c r="W42" i="19" s="1"/>
  <c r="T42" i="19"/>
  <c r="X42" i="19" s="1"/>
  <c r="U42" i="19"/>
  <c r="Y42" i="19" s="1"/>
  <c r="V42" i="19"/>
  <c r="Z42" i="19" s="1"/>
  <c r="S43" i="19"/>
  <c r="W43" i="19" s="1"/>
  <c r="T43" i="19"/>
  <c r="X43" i="19" s="1"/>
  <c r="U43" i="19"/>
  <c r="Y43" i="19" s="1"/>
  <c r="V43" i="19"/>
  <c r="Z43" i="19" s="1"/>
  <c r="S44" i="19"/>
  <c r="W44" i="19" s="1"/>
  <c r="T44" i="19"/>
  <c r="X44" i="19" s="1"/>
  <c r="U44" i="19"/>
  <c r="Y44" i="19" s="1"/>
  <c r="V44" i="19"/>
  <c r="Z44" i="19" s="1"/>
  <c r="S45" i="19"/>
  <c r="W45" i="19" s="1"/>
  <c r="T45" i="19"/>
  <c r="X45" i="19" s="1"/>
  <c r="U45" i="19"/>
  <c r="Y45" i="19" s="1"/>
  <c r="V45" i="19"/>
  <c r="Z45" i="19" s="1"/>
  <c r="S46" i="19"/>
  <c r="W46" i="19" s="1"/>
  <c r="T46" i="19"/>
  <c r="X46" i="19" s="1"/>
  <c r="U46" i="19"/>
  <c r="Y46" i="19" s="1"/>
  <c r="V46" i="19"/>
  <c r="Z46" i="19" s="1"/>
  <c r="S47" i="19"/>
  <c r="W47" i="19" s="1"/>
  <c r="T47" i="19"/>
  <c r="X47" i="19" s="1"/>
  <c r="U47" i="19"/>
  <c r="Y47" i="19" s="1"/>
  <c r="V47" i="19"/>
  <c r="Z47" i="19" s="1"/>
  <c r="S48" i="19"/>
  <c r="W48" i="19" s="1"/>
  <c r="T48" i="19"/>
  <c r="X48" i="19" s="1"/>
  <c r="U48" i="19"/>
  <c r="Y48" i="19" s="1"/>
  <c r="V48" i="19"/>
  <c r="Z48" i="19" s="1"/>
  <c r="S49" i="19"/>
  <c r="W49" i="19" s="1"/>
  <c r="T49" i="19"/>
  <c r="X49" i="19" s="1"/>
  <c r="U49" i="19"/>
  <c r="Y49" i="19" s="1"/>
  <c r="V49" i="19"/>
  <c r="Z49" i="19" s="1"/>
  <c r="S50" i="19"/>
  <c r="W50" i="19" s="1"/>
  <c r="T50" i="19"/>
  <c r="X50" i="19" s="1"/>
  <c r="U50" i="19"/>
  <c r="Y50" i="19" s="1"/>
  <c r="V50" i="19"/>
  <c r="Z50" i="19" s="1"/>
  <c r="S51" i="19"/>
  <c r="W51" i="19" s="1"/>
  <c r="T51" i="19"/>
  <c r="X51" i="19" s="1"/>
  <c r="U51" i="19"/>
  <c r="Y51" i="19" s="1"/>
  <c r="V51" i="19"/>
  <c r="Z51" i="19" s="1"/>
  <c r="S52" i="19"/>
  <c r="W52" i="19" s="1"/>
  <c r="T52" i="19"/>
  <c r="X52" i="19" s="1"/>
  <c r="U52" i="19"/>
  <c r="Y52" i="19" s="1"/>
  <c r="V52" i="19"/>
  <c r="Z52" i="19" s="1"/>
  <c r="S53" i="19"/>
  <c r="W53" i="19" s="1"/>
  <c r="T53" i="19"/>
  <c r="X53" i="19" s="1"/>
  <c r="U53" i="19"/>
  <c r="Y53" i="19" s="1"/>
  <c r="V53" i="19"/>
  <c r="Z53" i="19" s="1"/>
  <c r="S54" i="19"/>
  <c r="W54" i="19" s="1"/>
  <c r="T54" i="19"/>
  <c r="X54" i="19" s="1"/>
  <c r="U54" i="19"/>
  <c r="Y54" i="19" s="1"/>
  <c r="V54" i="19"/>
  <c r="Z54" i="19" s="1"/>
  <c r="S55" i="19"/>
  <c r="W55" i="19" s="1"/>
  <c r="T55" i="19"/>
  <c r="X55" i="19" s="1"/>
  <c r="U55" i="19"/>
  <c r="Y55" i="19" s="1"/>
  <c r="V55" i="19"/>
  <c r="Z55" i="19" s="1"/>
  <c r="S56" i="19"/>
  <c r="W56" i="19" s="1"/>
  <c r="T56" i="19"/>
  <c r="X56" i="19" s="1"/>
  <c r="U56" i="19"/>
  <c r="Y56" i="19" s="1"/>
  <c r="V56" i="19"/>
  <c r="Z56" i="19" s="1"/>
  <c r="S57" i="19"/>
  <c r="W57" i="19" s="1"/>
  <c r="T57" i="19"/>
  <c r="X57" i="19" s="1"/>
  <c r="U57" i="19"/>
  <c r="Y57" i="19" s="1"/>
  <c r="V57" i="19"/>
  <c r="Z57" i="19" s="1"/>
  <c r="S58" i="19"/>
  <c r="W58" i="19" s="1"/>
  <c r="T58" i="19"/>
  <c r="X58" i="19" s="1"/>
  <c r="U58" i="19"/>
  <c r="Y58" i="19" s="1"/>
  <c r="V58" i="19"/>
  <c r="Z58" i="19" s="1"/>
  <c r="S59" i="19"/>
  <c r="W59" i="19" s="1"/>
  <c r="T59" i="19"/>
  <c r="X59" i="19" s="1"/>
  <c r="U59" i="19"/>
  <c r="Y59" i="19" s="1"/>
  <c r="V59" i="19"/>
  <c r="Z59" i="19" s="1"/>
  <c r="S60" i="19"/>
  <c r="W60" i="19" s="1"/>
  <c r="T60" i="19"/>
  <c r="X60" i="19" s="1"/>
  <c r="U60" i="19"/>
  <c r="Y60" i="19" s="1"/>
  <c r="V60" i="19"/>
  <c r="Z60" i="19" s="1"/>
  <c r="S61" i="19"/>
  <c r="W61" i="19" s="1"/>
  <c r="T61" i="19"/>
  <c r="X61" i="19" s="1"/>
  <c r="U61" i="19"/>
  <c r="Y61" i="19" s="1"/>
  <c r="V61" i="19"/>
  <c r="Z61" i="19" s="1"/>
  <c r="S62" i="19"/>
  <c r="W62" i="19" s="1"/>
  <c r="T62" i="19"/>
  <c r="X62" i="19" s="1"/>
  <c r="U62" i="19"/>
  <c r="Y62" i="19" s="1"/>
  <c r="V62" i="19"/>
  <c r="Z62" i="19" s="1"/>
  <c r="S63" i="19"/>
  <c r="W63" i="19" s="1"/>
  <c r="T63" i="19"/>
  <c r="X63" i="19" s="1"/>
  <c r="U63" i="19"/>
  <c r="Y63" i="19" s="1"/>
  <c r="V63" i="19"/>
  <c r="Z63" i="19" s="1"/>
  <c r="S64" i="19"/>
  <c r="W64" i="19" s="1"/>
  <c r="T64" i="19"/>
  <c r="X64" i="19" s="1"/>
  <c r="U64" i="19"/>
  <c r="Y64" i="19" s="1"/>
  <c r="V64" i="19"/>
  <c r="Z64" i="19" s="1"/>
  <c r="S65" i="19"/>
  <c r="W65" i="19" s="1"/>
  <c r="T65" i="19"/>
  <c r="X65" i="19" s="1"/>
  <c r="U65" i="19"/>
  <c r="Y65" i="19" s="1"/>
  <c r="V65" i="19"/>
  <c r="Z65" i="19" s="1"/>
  <c r="S66" i="19"/>
  <c r="W66" i="19" s="1"/>
  <c r="T66" i="19"/>
  <c r="X66" i="19" s="1"/>
  <c r="U66" i="19"/>
  <c r="Y66" i="19" s="1"/>
  <c r="V66" i="19"/>
  <c r="Z66" i="19" s="1"/>
  <c r="S67" i="19"/>
  <c r="W67" i="19" s="1"/>
  <c r="T67" i="19"/>
  <c r="X67" i="19" s="1"/>
  <c r="U67" i="19"/>
  <c r="Y67" i="19" s="1"/>
  <c r="V67" i="19"/>
  <c r="Z67" i="19" s="1"/>
  <c r="S68" i="19"/>
  <c r="W68" i="19" s="1"/>
  <c r="T68" i="19"/>
  <c r="X68" i="19" s="1"/>
  <c r="U68" i="19"/>
  <c r="Y68" i="19" s="1"/>
  <c r="V68" i="19"/>
  <c r="Z68" i="19" s="1"/>
  <c r="S69" i="19"/>
  <c r="W69" i="19" s="1"/>
  <c r="T69" i="19"/>
  <c r="X69" i="19" s="1"/>
  <c r="U69" i="19"/>
  <c r="Y69" i="19" s="1"/>
  <c r="V69" i="19"/>
  <c r="Z69" i="19" s="1"/>
  <c r="S70" i="19"/>
  <c r="W70" i="19" s="1"/>
  <c r="T70" i="19"/>
  <c r="X70" i="19" s="1"/>
  <c r="U70" i="19"/>
  <c r="Y70" i="19" s="1"/>
  <c r="V70" i="19"/>
  <c r="Z70" i="19" s="1"/>
  <c r="S71" i="19"/>
  <c r="W71" i="19" s="1"/>
  <c r="T71" i="19"/>
  <c r="X71" i="19" s="1"/>
  <c r="U71" i="19"/>
  <c r="Y71" i="19" s="1"/>
  <c r="V71" i="19"/>
  <c r="Z71" i="19" s="1"/>
  <c r="S72" i="19"/>
  <c r="W72" i="19" s="1"/>
  <c r="T72" i="19"/>
  <c r="X72" i="19" s="1"/>
  <c r="U72" i="19"/>
  <c r="Y72" i="19" s="1"/>
  <c r="V72" i="19"/>
  <c r="Z72" i="19" s="1"/>
  <c r="S73" i="19"/>
  <c r="W73" i="19" s="1"/>
  <c r="T73" i="19"/>
  <c r="X73" i="19" s="1"/>
  <c r="U73" i="19"/>
  <c r="Y73" i="19" s="1"/>
  <c r="V73" i="19"/>
  <c r="Z73" i="19" s="1"/>
  <c r="S74" i="19"/>
  <c r="W74" i="19" s="1"/>
  <c r="T74" i="19"/>
  <c r="X74" i="19" s="1"/>
  <c r="U74" i="19"/>
  <c r="Y74" i="19" s="1"/>
  <c r="V74" i="19"/>
  <c r="Z74" i="19" s="1"/>
  <c r="S75" i="19"/>
  <c r="W75" i="19" s="1"/>
  <c r="T75" i="19"/>
  <c r="X75" i="19" s="1"/>
  <c r="U75" i="19"/>
  <c r="Y75" i="19" s="1"/>
  <c r="V75" i="19"/>
  <c r="Z75" i="19" s="1"/>
  <c r="S76" i="19"/>
  <c r="W76" i="19" s="1"/>
  <c r="T76" i="19"/>
  <c r="X76" i="19" s="1"/>
  <c r="U76" i="19"/>
  <c r="Y76" i="19" s="1"/>
  <c r="V76" i="19"/>
  <c r="Z76" i="19" s="1"/>
  <c r="S77" i="19"/>
  <c r="W77" i="19" s="1"/>
  <c r="T77" i="19"/>
  <c r="X77" i="19" s="1"/>
  <c r="U77" i="19"/>
  <c r="Y77" i="19" s="1"/>
  <c r="V77" i="19"/>
  <c r="Z77" i="19" s="1"/>
  <c r="S78" i="19"/>
  <c r="W78" i="19" s="1"/>
  <c r="T78" i="19"/>
  <c r="X78" i="19" s="1"/>
  <c r="U78" i="19"/>
  <c r="Y78" i="19" s="1"/>
  <c r="V78" i="19"/>
  <c r="Z78" i="19" s="1"/>
  <c r="S79" i="19"/>
  <c r="W79" i="19" s="1"/>
  <c r="T79" i="19"/>
  <c r="X79" i="19" s="1"/>
  <c r="U79" i="19"/>
  <c r="Y79" i="19" s="1"/>
  <c r="V79" i="19"/>
  <c r="Z79" i="19" s="1"/>
  <c r="S80" i="19"/>
  <c r="W80" i="19" s="1"/>
  <c r="T80" i="19"/>
  <c r="X80" i="19" s="1"/>
  <c r="U80" i="19"/>
  <c r="Y80" i="19" s="1"/>
  <c r="V80" i="19"/>
  <c r="Z80" i="19" s="1"/>
  <c r="S81" i="19"/>
  <c r="W81" i="19" s="1"/>
  <c r="T81" i="19"/>
  <c r="X81" i="19" s="1"/>
  <c r="U81" i="19"/>
  <c r="Y81" i="19" s="1"/>
  <c r="V81" i="19"/>
  <c r="Z81" i="19" s="1"/>
  <c r="S82" i="19"/>
  <c r="W82" i="19" s="1"/>
  <c r="T82" i="19"/>
  <c r="X82" i="19" s="1"/>
  <c r="U82" i="19"/>
  <c r="Y82" i="19" s="1"/>
  <c r="V82" i="19"/>
  <c r="Z82" i="19" s="1"/>
  <c r="S83" i="19"/>
  <c r="W83" i="19" s="1"/>
  <c r="T83" i="19"/>
  <c r="X83" i="19" s="1"/>
  <c r="U83" i="19"/>
  <c r="Y83" i="19" s="1"/>
  <c r="V83" i="19"/>
  <c r="Z83" i="19" s="1"/>
  <c r="S84" i="19"/>
  <c r="W84" i="19" s="1"/>
  <c r="T84" i="19"/>
  <c r="X84" i="19" s="1"/>
  <c r="U84" i="19"/>
  <c r="Y84" i="19" s="1"/>
  <c r="V84" i="19"/>
  <c r="Z84" i="19" s="1"/>
  <c r="S85" i="19"/>
  <c r="W85" i="19" s="1"/>
  <c r="T85" i="19"/>
  <c r="X85" i="19" s="1"/>
  <c r="U85" i="19"/>
  <c r="Y85" i="19" s="1"/>
  <c r="V85" i="19"/>
  <c r="Z85" i="19" s="1"/>
  <c r="S86" i="19"/>
  <c r="W86" i="19" s="1"/>
  <c r="T86" i="19"/>
  <c r="X86" i="19" s="1"/>
  <c r="U86" i="19"/>
  <c r="Y86" i="19" s="1"/>
  <c r="V86" i="19"/>
  <c r="Z86" i="19" s="1"/>
  <c r="S87" i="19"/>
  <c r="W87" i="19" s="1"/>
  <c r="T87" i="19"/>
  <c r="X87" i="19" s="1"/>
  <c r="U87" i="19"/>
  <c r="Y87" i="19" s="1"/>
  <c r="V87" i="19"/>
  <c r="Z87" i="19" s="1"/>
  <c r="S88" i="19"/>
  <c r="W88" i="19" s="1"/>
  <c r="T88" i="19"/>
  <c r="X88" i="19" s="1"/>
  <c r="U88" i="19"/>
  <c r="Y88" i="19" s="1"/>
  <c r="V88" i="19"/>
  <c r="Z88" i="19" s="1"/>
  <c r="S89" i="19"/>
  <c r="W89" i="19" s="1"/>
  <c r="T89" i="19"/>
  <c r="X89" i="19" s="1"/>
  <c r="U89" i="19"/>
  <c r="Y89" i="19" s="1"/>
  <c r="V89" i="19"/>
  <c r="Z89" i="19" s="1"/>
  <c r="S90" i="19"/>
  <c r="W90" i="19" s="1"/>
  <c r="T90" i="19"/>
  <c r="X90" i="19" s="1"/>
  <c r="U90" i="19"/>
  <c r="Y90" i="19" s="1"/>
  <c r="V90" i="19"/>
  <c r="Z90" i="19" s="1"/>
  <c r="D8" i="16"/>
  <c r="D7" i="16"/>
  <c r="D6" i="16"/>
  <c r="D5" i="16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C2" i="16"/>
  <c r="C36" i="16" s="1"/>
  <c r="E19" i="16"/>
  <c r="E17" i="16"/>
  <c r="E16" i="16"/>
  <c r="E4" i="16"/>
  <c r="D31" i="16"/>
  <c r="E29" i="16" l="1"/>
  <c r="D44" i="16" s="1"/>
  <c r="AL94" i="1"/>
  <c r="Q59" i="1"/>
  <c r="R59" i="1" s="1"/>
  <c r="AF59" i="1" s="1"/>
  <c r="AM59" i="1" s="1"/>
  <c r="AN59" i="1" s="1"/>
  <c r="Q10" i="1"/>
  <c r="R10" i="1" s="1"/>
  <c r="AF10" i="1" s="1"/>
  <c r="AM10" i="1" s="1"/>
  <c r="AN10" i="1" s="1"/>
  <c r="Q21" i="1"/>
  <c r="R21" i="1" s="1"/>
  <c r="AF21" i="1" s="1"/>
  <c r="AM21" i="1" s="1"/>
  <c r="AN21" i="1" s="1"/>
  <c r="Q46" i="1"/>
  <c r="R46" i="1" s="1"/>
  <c r="AF46" i="1" s="1"/>
  <c r="AM46" i="1" s="1"/>
  <c r="AN46" i="1" s="1"/>
  <c r="Q85" i="1"/>
  <c r="R85" i="1" s="1"/>
  <c r="AF85" i="1" s="1"/>
  <c r="AM85" i="1" s="1"/>
  <c r="AN85" i="1" s="1"/>
  <c r="Q22" i="1"/>
  <c r="R22" i="1" s="1"/>
  <c r="AF22" i="1" s="1"/>
  <c r="AM22" i="1" s="1"/>
  <c r="AN22" i="1" s="1"/>
  <c r="Q75" i="1"/>
  <c r="R75" i="1" s="1"/>
  <c r="AF75" i="1" s="1"/>
  <c r="AM75" i="1" s="1"/>
  <c r="AN75" i="1" s="1"/>
  <c r="Q56" i="1"/>
  <c r="R56" i="1" s="1"/>
  <c r="AF56" i="1" s="1"/>
  <c r="AM56" i="1" s="1"/>
  <c r="AN56" i="1" s="1"/>
  <c r="Q7" i="1"/>
  <c r="R7" i="1" s="1"/>
  <c r="AF7" i="1" s="1"/>
  <c r="AM7" i="1" s="1"/>
  <c r="AN7" i="1" s="1"/>
  <c r="Q74" i="1"/>
  <c r="R74" i="1" s="1"/>
  <c r="AF74" i="1" s="1"/>
  <c r="AM74" i="1" s="1"/>
  <c r="AN74" i="1" s="1"/>
  <c r="Q42" i="1"/>
  <c r="R42" i="1" s="1"/>
  <c r="AF42" i="1" s="1"/>
  <c r="AM42" i="1" s="1"/>
  <c r="AN42" i="1" s="1"/>
  <c r="Q30" i="1"/>
  <c r="R30" i="1" s="1"/>
  <c r="AF30" i="1" s="1"/>
  <c r="AM30" i="1" s="1"/>
  <c r="AN30" i="1" s="1"/>
  <c r="Q18" i="1"/>
  <c r="R18" i="1" s="1"/>
  <c r="AF18" i="1" s="1"/>
  <c r="AM18" i="1" s="1"/>
  <c r="AN18" i="1" s="1"/>
  <c r="Q6" i="1"/>
  <c r="R6" i="1" s="1"/>
  <c r="AF6" i="1" s="1"/>
  <c r="AM6" i="1" s="1"/>
  <c r="AN6" i="1" s="1"/>
  <c r="Q55" i="1"/>
  <c r="R55" i="1" s="1"/>
  <c r="AF55" i="1" s="1"/>
  <c r="AM55" i="1" s="1"/>
  <c r="AN55" i="1" s="1"/>
  <c r="Q73" i="1"/>
  <c r="R73" i="1" s="1"/>
  <c r="AF73" i="1" s="1"/>
  <c r="AM73" i="1" s="1"/>
  <c r="AN73" i="1" s="1"/>
  <c r="Q41" i="1"/>
  <c r="R41" i="1" s="1"/>
  <c r="AF41" i="1" s="1"/>
  <c r="AM41" i="1" s="1"/>
  <c r="AN41" i="1" s="1"/>
  <c r="Q17" i="1"/>
  <c r="R17" i="1" s="1"/>
  <c r="AF17" i="1" s="1"/>
  <c r="AM17" i="1" s="1"/>
  <c r="AN17" i="1" s="1"/>
  <c r="Q68" i="1"/>
  <c r="R68" i="1" s="1"/>
  <c r="AF68" i="1" s="1"/>
  <c r="AM68" i="1" s="1"/>
  <c r="AN68" i="1" s="1"/>
  <c r="Q53" i="1"/>
  <c r="R53" i="1" s="1"/>
  <c r="AF53" i="1" s="1"/>
  <c r="AM53" i="1" s="1"/>
  <c r="AN53" i="1" s="1"/>
  <c r="Q16" i="1"/>
  <c r="R16" i="1" s="1"/>
  <c r="AF16" i="1" s="1"/>
  <c r="AM16" i="1" s="1"/>
  <c r="AN16" i="1" s="1"/>
  <c r="Q67" i="1"/>
  <c r="R67" i="1" s="1"/>
  <c r="AF67" i="1" s="1"/>
  <c r="AM67" i="1" s="1"/>
  <c r="AN67" i="1" s="1"/>
  <c r="E20" i="16"/>
  <c r="Q50" i="1"/>
  <c r="R50" i="1" s="1"/>
  <c r="AF50" i="1" s="1"/>
  <c r="AM50" i="1" s="1"/>
  <c r="AN50" i="1" s="1"/>
  <c r="Q38" i="1"/>
  <c r="R38" i="1" s="1"/>
  <c r="AF38" i="1" s="1"/>
  <c r="AM38" i="1" s="1"/>
  <c r="AN38" i="1" s="1"/>
  <c r="Q65" i="1"/>
  <c r="R65" i="1" s="1"/>
  <c r="AF65" i="1" s="1"/>
  <c r="AM65" i="1" s="1"/>
  <c r="AN65" i="1" s="1"/>
  <c r="Q14" i="1"/>
  <c r="R14" i="1" s="1"/>
  <c r="AF14" i="1" s="1"/>
  <c r="AM14" i="1" s="1"/>
  <c r="AN14" i="1" s="1"/>
  <c r="Q61" i="1"/>
  <c r="R61" i="1" s="1"/>
  <c r="AF61" i="1" s="1"/>
  <c r="AM61" i="1" s="1"/>
  <c r="AN61" i="1" s="1"/>
  <c r="Q12" i="1"/>
  <c r="R12" i="1" s="1"/>
  <c r="AF12" i="1" s="1"/>
  <c r="AM12" i="1" s="1"/>
  <c r="AN12" i="1" s="1"/>
  <c r="Q91" i="1"/>
  <c r="R91" i="1" s="1"/>
  <c r="AF91" i="1" s="1"/>
  <c r="AM91" i="1" s="1"/>
  <c r="AN91" i="1" s="1"/>
  <c r="Q26" i="1"/>
  <c r="R26" i="1" s="1"/>
  <c r="AF26" i="1" s="1"/>
  <c r="AM26" i="1" s="1"/>
  <c r="AN26" i="1" s="1"/>
  <c r="Q34" i="1"/>
  <c r="R34" i="1" s="1"/>
  <c r="AF34" i="1" s="1"/>
  <c r="AM34" i="1" s="1"/>
  <c r="AN34" i="1" s="1"/>
  <c r="Q25" i="1"/>
  <c r="R25" i="1" s="1"/>
  <c r="AF25" i="1" s="1"/>
  <c r="AM25" i="1" s="1"/>
  <c r="AN25" i="1" s="1"/>
  <c r="Q13" i="1"/>
  <c r="R13" i="1" s="1"/>
  <c r="AF13" i="1" s="1"/>
  <c r="AM13" i="1" s="1"/>
  <c r="AN13" i="1" s="1"/>
  <c r="Q60" i="1"/>
  <c r="R60" i="1" s="1"/>
  <c r="AF60" i="1" s="1"/>
  <c r="AM60" i="1" s="1"/>
  <c r="AN60" i="1" s="1"/>
  <c r="Q11" i="1"/>
  <c r="R11" i="1" s="1"/>
  <c r="AF11" i="1" s="1"/>
  <c r="AM11" i="1" s="1"/>
  <c r="AN11" i="1" s="1"/>
  <c r="Q58" i="1"/>
  <c r="R58" i="1" s="1"/>
  <c r="AF58" i="1" s="1"/>
  <c r="AM58" i="1" s="1"/>
  <c r="AN58" i="1" s="1"/>
  <c r="Q45" i="1"/>
  <c r="R45" i="1" s="1"/>
  <c r="AF45" i="1" s="1"/>
  <c r="AM45" i="1" s="1"/>
  <c r="AN45" i="1" s="1"/>
  <c r="Q47" i="1"/>
  <c r="R47" i="1" s="1"/>
  <c r="AF47" i="1" s="1"/>
  <c r="AM47" i="1" s="1"/>
  <c r="AN47" i="1" s="1"/>
  <c r="Q88" i="1"/>
  <c r="R88" i="1" s="1"/>
  <c r="AF88" i="1" s="1"/>
  <c r="AM88" i="1" s="1"/>
  <c r="AN88" i="1" s="1"/>
  <c r="Q43" i="1"/>
  <c r="R43" i="1" s="1"/>
  <c r="AF43" i="1" s="1"/>
  <c r="AM43" i="1" s="1"/>
  <c r="AN43" i="1" s="1"/>
  <c r="Q31" i="1"/>
  <c r="R31" i="1" s="1"/>
  <c r="AF31" i="1" s="1"/>
  <c r="AM31" i="1" s="1"/>
  <c r="AN31" i="1" s="1"/>
  <c r="Q28" i="1"/>
  <c r="R28" i="1" s="1"/>
  <c r="AF28" i="1" s="1"/>
  <c r="AM28" i="1" s="1"/>
  <c r="AN28" i="1" s="1"/>
  <c r="Q52" i="1"/>
  <c r="R52" i="1" s="1"/>
  <c r="AF52" i="1" s="1"/>
  <c r="AM52" i="1" s="1"/>
  <c r="AN52" i="1" s="1"/>
  <c r="Q39" i="1"/>
  <c r="R39" i="1" s="1"/>
  <c r="AF39" i="1" s="1"/>
  <c r="AM39" i="1" s="1"/>
  <c r="AN39" i="1" s="1"/>
  <c r="Q27" i="1"/>
  <c r="R27" i="1" s="1"/>
  <c r="AF27" i="1" s="1"/>
  <c r="AM27" i="1" s="1"/>
  <c r="AN27" i="1" s="1"/>
  <c r="Q15" i="1"/>
  <c r="R15" i="1" s="1"/>
  <c r="AF15" i="1" s="1"/>
  <c r="AM15" i="1" s="1"/>
  <c r="AN15" i="1" s="1"/>
  <c r="Q33" i="1"/>
  <c r="R33" i="1" s="1"/>
  <c r="AF33" i="1" s="1"/>
  <c r="AM33" i="1" s="1"/>
  <c r="AN33" i="1" s="1"/>
  <c r="Q49" i="1"/>
  <c r="R49" i="1" s="1"/>
  <c r="AF49" i="1" s="1"/>
  <c r="AM49" i="1" s="1"/>
  <c r="AN49" i="1" s="1"/>
  <c r="Q37" i="1"/>
  <c r="R37" i="1" s="1"/>
  <c r="AF37" i="1" s="1"/>
  <c r="AM37" i="1" s="1"/>
  <c r="AN37" i="1" s="1"/>
  <c r="Q87" i="1"/>
  <c r="R87" i="1" s="1"/>
  <c r="AF87" i="1" s="1"/>
  <c r="AM87" i="1" s="1"/>
  <c r="AN87" i="1" s="1"/>
  <c r="Q24" i="1"/>
  <c r="R24" i="1" s="1"/>
  <c r="AF24" i="1" s="1"/>
  <c r="AM24" i="1" s="1"/>
  <c r="AN24" i="1" s="1"/>
  <c r="Q9" i="1"/>
  <c r="R9" i="1" s="1"/>
  <c r="AF9" i="1" s="1"/>
  <c r="AM9" i="1" s="1"/>
  <c r="AN9" i="1" s="1"/>
  <c r="Q78" i="1"/>
  <c r="R78" i="1" s="1"/>
  <c r="AF78" i="1" s="1"/>
  <c r="AM78" i="1" s="1"/>
  <c r="AN78" i="1" s="1"/>
  <c r="Q20" i="1"/>
  <c r="R20" i="1" s="1"/>
  <c r="AF20" i="1" s="1"/>
  <c r="AM20" i="1" s="1"/>
  <c r="AN20" i="1" s="1"/>
  <c r="Q54" i="1"/>
  <c r="R54" i="1" s="1"/>
  <c r="AF54" i="1" s="1"/>
  <c r="AM54" i="1" s="1"/>
  <c r="AN54" i="1" s="1"/>
  <c r="Q40" i="1"/>
  <c r="R40" i="1" s="1"/>
  <c r="AF40" i="1" s="1"/>
  <c r="AM40" i="1" s="1"/>
  <c r="AN40" i="1" s="1"/>
  <c r="Q62" i="1"/>
  <c r="R62" i="1" s="1"/>
  <c r="AF62" i="1" s="1"/>
  <c r="AM62" i="1" s="1"/>
  <c r="AN62" i="1" s="1"/>
  <c r="Q19" i="1"/>
  <c r="R19" i="1" s="1"/>
  <c r="AF19" i="1" s="1"/>
  <c r="AM19" i="1" s="1"/>
  <c r="AN19" i="1" s="1"/>
  <c r="Q48" i="1"/>
  <c r="R48" i="1" s="1"/>
  <c r="AF48" i="1" s="1"/>
  <c r="AM48" i="1" s="1"/>
  <c r="AN48" i="1" s="1"/>
  <c r="Q36" i="1"/>
  <c r="R36" i="1" s="1"/>
  <c r="AF36" i="1" s="1"/>
  <c r="AM36" i="1" s="1"/>
  <c r="AN36" i="1" s="1"/>
  <c r="Q86" i="1"/>
  <c r="R86" i="1" s="1"/>
  <c r="AF86" i="1" s="1"/>
  <c r="AM86" i="1" s="1"/>
  <c r="AN86" i="1" s="1"/>
  <c r="Q35" i="1"/>
  <c r="R35" i="1" s="1"/>
  <c r="AF35" i="1" s="1"/>
  <c r="AM35" i="1" s="1"/>
  <c r="AN35" i="1" s="1"/>
  <c r="Q23" i="1"/>
  <c r="R23" i="1" s="1"/>
  <c r="AF23" i="1" s="1"/>
  <c r="AM23" i="1" s="1"/>
  <c r="AN23" i="1" s="1"/>
  <c r="Q92" i="1"/>
  <c r="R92" i="1" s="1"/>
  <c r="AF92" i="1" s="1"/>
  <c r="AM92" i="1" s="1"/>
  <c r="AN92" i="1" s="1"/>
  <c r="Q89" i="1"/>
  <c r="R89" i="1" s="1"/>
  <c r="AF89" i="1" s="1"/>
  <c r="AM89" i="1" s="1"/>
  <c r="AN89" i="1" s="1"/>
  <c r="Q83" i="1"/>
  <c r="R83" i="1" s="1"/>
  <c r="AF83" i="1" s="1"/>
  <c r="AM83" i="1" s="1"/>
  <c r="AN83" i="1" s="1"/>
  <c r="Q80" i="1"/>
  <c r="R80" i="1" s="1"/>
  <c r="AF80" i="1" s="1"/>
  <c r="AM80" i="1" s="1"/>
  <c r="AN80" i="1" s="1"/>
  <c r="Q71" i="1"/>
  <c r="R71" i="1" s="1"/>
  <c r="AF71" i="1" s="1"/>
  <c r="AM71" i="1" s="1"/>
  <c r="AN71" i="1" s="1"/>
  <c r="Q77" i="1"/>
  <c r="R77" i="1" s="1"/>
  <c r="AF77" i="1" s="1"/>
  <c r="AM77" i="1" s="1"/>
  <c r="AN77" i="1" s="1"/>
  <c r="Q57" i="1"/>
  <c r="R57" i="1" s="1"/>
  <c r="AF57" i="1" s="1"/>
  <c r="AM57" i="1" s="1"/>
  <c r="AN57" i="1" s="1"/>
  <c r="Q44" i="1"/>
  <c r="R44" i="1" s="1"/>
  <c r="AF44" i="1" s="1"/>
  <c r="AM44" i="1" s="1"/>
  <c r="AN44" i="1" s="1"/>
  <c r="Q32" i="1"/>
  <c r="R32" i="1" s="1"/>
  <c r="AF32" i="1" s="1"/>
  <c r="AM32" i="1" s="1"/>
  <c r="AN32" i="1" s="1"/>
  <c r="Q8" i="1"/>
  <c r="R8" i="1" s="1"/>
  <c r="AF8" i="1" s="1"/>
  <c r="AM8" i="1" s="1"/>
  <c r="AN8" i="1" s="1"/>
  <c r="Q82" i="1"/>
  <c r="R82" i="1" s="1"/>
  <c r="AF82" i="1" s="1"/>
  <c r="AM82" i="1" s="1"/>
  <c r="AN82" i="1" s="1"/>
  <c r="Q79" i="1"/>
  <c r="R79" i="1" s="1"/>
  <c r="AF79" i="1" s="1"/>
  <c r="AM79" i="1" s="1"/>
  <c r="AN79" i="1" s="1"/>
  <c r="Q76" i="1"/>
  <c r="R76" i="1" s="1"/>
  <c r="AF76" i="1" s="1"/>
  <c r="AM76" i="1" s="1"/>
  <c r="AN76" i="1" s="1"/>
  <c r="Q70" i="1"/>
  <c r="R70" i="1" s="1"/>
  <c r="AF70" i="1" s="1"/>
  <c r="AM70" i="1" s="1"/>
  <c r="AN70" i="1" s="1"/>
  <c r="Q64" i="1"/>
  <c r="R64" i="1" s="1"/>
  <c r="AF64" i="1" s="1"/>
  <c r="AM64" i="1" s="1"/>
  <c r="AN64" i="1" s="1"/>
  <c r="Q29" i="1"/>
  <c r="R29" i="1" s="1"/>
  <c r="AF29" i="1" s="1"/>
  <c r="AM29" i="1" s="1"/>
  <c r="AN29" i="1" s="1"/>
  <c r="E27" i="16"/>
  <c r="D43" i="16" s="1"/>
  <c r="Q93" i="1"/>
  <c r="R93" i="1" s="1"/>
  <c r="AF93" i="1" s="1"/>
  <c r="AM93" i="1" s="1"/>
  <c r="AN93" i="1" s="1"/>
  <c r="Q90" i="1"/>
  <c r="R90" i="1" s="1"/>
  <c r="AF90" i="1" s="1"/>
  <c r="AM90" i="1" s="1"/>
  <c r="AN90" i="1" s="1"/>
  <c r="Q84" i="1"/>
  <c r="R84" i="1" s="1"/>
  <c r="AF84" i="1" s="1"/>
  <c r="AM84" i="1" s="1"/>
  <c r="AN84" i="1" s="1"/>
  <c r="Q81" i="1"/>
  <c r="R81" i="1" s="1"/>
  <c r="AF81" i="1" s="1"/>
  <c r="AM81" i="1" s="1"/>
  <c r="AN81" i="1" s="1"/>
  <c r="Q72" i="1"/>
  <c r="R72" i="1" s="1"/>
  <c r="AF72" i="1" s="1"/>
  <c r="AM72" i="1" s="1"/>
  <c r="AN72" i="1" s="1"/>
  <c r="Q69" i="1"/>
  <c r="R69" i="1" s="1"/>
  <c r="AF69" i="1" s="1"/>
  <c r="AM69" i="1" s="1"/>
  <c r="AN69" i="1" s="1"/>
  <c r="Q66" i="1"/>
  <c r="R66" i="1" s="1"/>
  <c r="AF66" i="1" s="1"/>
  <c r="AM66" i="1" s="1"/>
  <c r="AN66" i="1" s="1"/>
  <c r="Q63" i="1"/>
  <c r="R63" i="1" s="1"/>
  <c r="AF63" i="1" s="1"/>
  <c r="AM63" i="1" s="1"/>
  <c r="AN63" i="1" s="1"/>
  <c r="Q51" i="1"/>
  <c r="R51" i="1" s="1"/>
  <c r="AF51" i="1" s="1"/>
  <c r="AM51" i="1" s="1"/>
  <c r="AN51" i="1" s="1"/>
  <c r="E30" i="16"/>
  <c r="D45" i="16" s="1"/>
  <c r="W91" i="19"/>
  <c r="N94" i="1"/>
  <c r="X91" i="19"/>
  <c r="O94" i="1"/>
  <c r="Y91" i="19"/>
  <c r="P94" i="1"/>
  <c r="Z91" i="19"/>
  <c r="I94" i="1"/>
  <c r="H94" i="1"/>
  <c r="L94" i="1"/>
  <c r="K94" i="1"/>
  <c r="M94" i="1" l="1"/>
  <c r="E23" i="16"/>
  <c r="E25" i="16"/>
  <c r="E24" i="16"/>
  <c r="E22" i="16"/>
  <c r="D12" i="16"/>
  <c r="D41" i="16"/>
  <c r="D40" i="16"/>
  <c r="R94" i="1" l="1"/>
  <c r="E31" i="16"/>
  <c r="D11" i="16"/>
</calcChain>
</file>

<file path=xl/sharedStrings.xml><?xml version="1.0" encoding="utf-8"?>
<sst xmlns="http://schemas.openxmlformats.org/spreadsheetml/2006/main" count="35970" uniqueCount="3835">
  <si>
    <t xml:space="preserve"> เขต</t>
  </si>
  <si>
    <t>จังหวัด</t>
  </si>
  <si>
    <t>รหัส</t>
  </si>
  <si>
    <t>โรงพยาบาล</t>
  </si>
  <si>
    <t>Risk score</t>
  </si>
  <si>
    <t>NWC</t>
  </si>
  <si>
    <t>EBITDA</t>
  </si>
  <si>
    <t>กลุ่ม รพ.</t>
  </si>
  <si>
    <t>ID</t>
  </si>
  <si>
    <t>Ket</t>
  </si>
  <si>
    <t>Type</t>
  </si>
  <si>
    <t>CapacityGroup</t>
  </si>
  <si>
    <t>CR</t>
  </si>
  <si>
    <t>QR</t>
  </si>
  <si>
    <t>Cash</t>
  </si>
  <si>
    <t>NI+Depreciation</t>
  </si>
  <si>
    <t>Risk Scoring</t>
  </si>
  <si>
    <t>เงินบำรุงคงเหลือ(หักหนี้แล้ว)</t>
  </si>
  <si>
    <t>Operating Margin</t>
  </si>
  <si>
    <t>Return on Asset</t>
  </si>
  <si>
    <t>A Payment Period</t>
  </si>
  <si>
    <t>A Collection Period-UC</t>
  </si>
  <si>
    <t>A Collection Period -CSMBS</t>
  </si>
  <si>
    <t>A Collection Period-SSS</t>
  </si>
  <si>
    <t>Inventory Management</t>
  </si>
  <si>
    <t>GradePlus</t>
  </si>
  <si>
    <t>10674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</si>
  <si>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</si>
  <si>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</si>
  <si>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</si>
  <si>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</si>
  <si>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</si>
  <si>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</si>
  <si>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</si>
  <si>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</si>
  <si>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</si>
  <si>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</si>
  <si>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</si>
  <si>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</si>
  <si>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</si>
  <si>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</si>
  <si>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11454</t>
  </si>
  <si>
    <t>15012</t>
  </si>
  <si>
    <t>28823</t>
  </si>
  <si>
    <t>10713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</si>
  <si>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</si>
  <si>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</si>
  <si>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</si>
  <si>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</si>
  <si>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</si>
  <si>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</si>
  <si>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</si>
  <si>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</si>
  <si>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</si>
  <si>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</si>
  <si>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</si>
  <si>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</si>
  <si>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</si>
  <si>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</si>
  <si>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</si>
  <si>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</si>
  <si>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</si>
  <si>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</si>
  <si>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</si>
  <si>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</si>
  <si>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</si>
  <si>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11643</t>
  </si>
  <si>
    <t>23736</t>
  </si>
  <si>
    <t>10716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</si>
  <si>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</si>
  <si>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</si>
  <si>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</si>
  <si>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</si>
  <si>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</si>
  <si>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</si>
  <si>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</si>
  <si>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</si>
  <si>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</si>
  <si>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</si>
  <si>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</si>
  <si>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11453</t>
  </si>
  <si>
    <t>11625</t>
  </si>
  <si>
    <t>25017</t>
  </si>
  <si>
    <t>10717</t>
  </si>
  <si>
    <t>10718</t>
  </si>
  <si>
    <t>11184</t>
  </si>
  <si>
    <t>11185</t>
  </si>
  <si>
    <t>11186</t>
  </si>
  <si>
    <t>11187</t>
  </si>
  <si>
    <t>11188</t>
  </si>
  <si>
    <t>40744</t>
  </si>
  <si>
    <t>40745</t>
  </si>
  <si>
    <t>10715</t>
  </si>
  <si>
    <t>11166</t>
  </si>
  <si>
    <t>11167</t>
  </si>
  <si>
    <t>11169</t>
  </si>
  <si>
    <t>11170</t>
  </si>
  <si>
    <t>11171</t>
  </si>
  <si>
    <t>11172</t>
  </si>
  <si>
    <t>11452</t>
  </si>
  <si>
    <t>10719</t>
  </si>
  <si>
    <t>11203</t>
  </si>
  <si>
    <t>11204</t>
  </si>
  <si>
    <t>11205</t>
  </si>
  <si>
    <t>11206</t>
  </si>
  <si>
    <t>11207</t>
  </si>
  <si>
    <t>11208</t>
  </si>
  <si>
    <t>10672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</si>
  <si>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</si>
  <si>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</si>
  <si>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</si>
  <si>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</si>
  <si>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</si>
  <si>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</si>
  <si>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</si>
  <si>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</si>
  <si>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</si>
  <si>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</si>
  <si>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</si>
  <si>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</si>
  <si>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10714</t>
  </si>
  <si>
    <t>11140</t>
  </si>
  <si>
    <t>11141</t>
  </si>
  <si>
    <t>11142</t>
  </si>
  <si>
    <t>11143</t>
  </si>
  <si>
    <t>11144</t>
  </si>
  <si>
    <t>11145</t>
  </si>
  <si>
    <t>24956</t>
  </si>
  <si>
    <t>10722</t>
  </si>
  <si>
    <t>10723</t>
  </si>
  <si>
    <t>11238</t>
  </si>
  <si>
    <t>11239</t>
  </si>
  <si>
    <t>11240</t>
  </si>
  <si>
    <t>11241</t>
  </si>
  <si>
    <t>11242</t>
  </si>
  <si>
    <t>11243</t>
  </si>
  <si>
    <t>27443</t>
  </si>
  <si>
    <t>10676</t>
  </si>
  <si>
    <t>11251</t>
  </si>
  <si>
    <t>11252</t>
  </si>
  <si>
    <t>11253</t>
  </si>
  <si>
    <t>11254</t>
  </si>
  <si>
    <t>11255</t>
  </si>
  <si>
    <t>11256</t>
  </si>
  <si>
    <t>11257</t>
  </si>
  <si>
    <t>11455</t>
  </si>
  <si>
    <t>10727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</si>
  <si>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</si>
  <si>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</si>
  <si>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</si>
  <si>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</si>
  <si>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</si>
  <si>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</si>
  <si>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</si>
  <si>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</si>
  <si>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</si>
  <si>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11457</t>
  </si>
  <si>
    <t>10724</t>
  </si>
  <si>
    <t>10725</t>
  </si>
  <si>
    <t>11244</t>
  </si>
  <si>
    <t>11245</t>
  </si>
  <si>
    <t>11246</t>
  </si>
  <si>
    <t>11247</t>
  </si>
  <si>
    <t>11248</t>
  </si>
  <si>
    <t>11249</t>
  </si>
  <si>
    <t>11250</t>
  </si>
  <si>
    <t>10673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</si>
  <si>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</si>
  <si>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</si>
  <si>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</si>
  <si>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</si>
  <si>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</si>
  <si>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</si>
  <si>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</si>
  <si>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</si>
  <si>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10721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</si>
  <si>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</si>
  <si>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</si>
  <si>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</si>
  <si>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</si>
  <si>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</si>
  <si>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</si>
  <si>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</si>
  <si>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</si>
  <si>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</si>
  <si>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14135</t>
  </si>
  <si>
    <t>28010</t>
  </si>
  <si>
    <t>10694</t>
  </si>
  <si>
    <t>10802</t>
  </si>
  <si>
    <t>10803</t>
  </si>
  <si>
    <t>10804</t>
  </si>
  <si>
    <t>10805</t>
  </si>
  <si>
    <t>10806</t>
  </si>
  <si>
    <t>27974</t>
  </si>
  <si>
    <t>27975</t>
  </si>
  <si>
    <t>10675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</si>
  <si>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</si>
  <si>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</si>
  <si>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</si>
  <si>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</si>
  <si>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</si>
  <si>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</si>
  <si>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</si>
  <si>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</si>
  <si>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</si>
  <si>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</si>
  <si>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</si>
  <si>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</si>
  <si>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40749</t>
  </si>
  <si>
    <t>10726</t>
  </si>
  <si>
    <t>11258</t>
  </si>
  <si>
    <t>11259</t>
  </si>
  <si>
    <t>11260</t>
  </si>
  <si>
    <t>11261</t>
  </si>
  <si>
    <t>11262</t>
  </si>
  <si>
    <t>11263</t>
  </si>
  <si>
    <t>11456</t>
  </si>
  <si>
    <t>11631</t>
  </si>
  <si>
    <t>27978</t>
  </si>
  <si>
    <t>27979</t>
  </si>
  <si>
    <t>27980</t>
  </si>
  <si>
    <t>10720</t>
  </si>
  <si>
    <t>11221</t>
  </si>
  <si>
    <t>11222</t>
  </si>
  <si>
    <t>11223</t>
  </si>
  <si>
    <t>11224</t>
  </si>
  <si>
    <t>11225</t>
  </si>
  <si>
    <t>11226</t>
  </si>
  <si>
    <t>11227</t>
  </si>
  <si>
    <t>10698</t>
  </si>
  <si>
    <t>10863</t>
  </si>
  <si>
    <t>10864</t>
  </si>
  <si>
    <t>10865</t>
  </si>
  <si>
    <t>10686</t>
  </si>
  <si>
    <t>10756</t>
  </si>
  <si>
    <t>10757</t>
  </si>
  <si>
    <t>10758</t>
  </si>
  <si>
    <t>10759</t>
  </si>
  <si>
    <t>10760</t>
  </si>
  <si>
    <t>28875</t>
  </si>
  <si>
    <t>10687</t>
  </si>
  <si>
    <t>10761</t>
  </si>
  <si>
    <t>10762</t>
  </si>
  <si>
    <t>10763</t>
  </si>
  <si>
    <t>10764</t>
  </si>
  <si>
    <t>10765</t>
  </si>
  <si>
    <t>10766</t>
  </si>
  <si>
    <t>10767</t>
  </si>
  <si>
    <t>10660</t>
  </si>
  <si>
    <t>10688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</si>
  <si>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</si>
  <si>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</si>
  <si>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</si>
  <si>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</si>
  <si>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</si>
  <si>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</si>
  <si>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</si>
  <si>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</si>
  <si>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</si>
  <si>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</si>
  <si>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</si>
  <si>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</si>
  <si>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</si>
  <si>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</si>
  <si>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10690</t>
  </si>
  <si>
    <t>10691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</si>
  <si>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</si>
  <si>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</si>
  <si>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</si>
  <si>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</si>
  <si>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</si>
  <si>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</si>
  <si>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</si>
  <si>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</si>
  <si>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</si>
  <si>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10661</t>
  </si>
  <si>
    <t>10695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</si>
  <si>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</si>
  <si>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</si>
  <si>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</si>
  <si>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</si>
  <si>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</si>
  <si>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</si>
  <si>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</si>
  <si>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</si>
  <si>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</si>
  <si>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</si>
  <si>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10692</t>
  </si>
  <si>
    <t>10693</t>
  </si>
  <si>
    <t>10798</t>
  </si>
  <si>
    <t>10799</t>
  </si>
  <si>
    <t>10800</t>
  </si>
  <si>
    <t>10801</t>
  </si>
  <si>
    <t>10689</t>
  </si>
  <si>
    <t>10782</t>
  </si>
  <si>
    <t>10784</t>
  </si>
  <si>
    <t>10785</t>
  </si>
  <si>
    <t>10786</t>
  </si>
  <si>
    <t>10787</t>
  </si>
  <si>
    <t>10788</t>
  </si>
  <si>
    <t>10731</t>
  </si>
  <si>
    <t>10732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</si>
  <si>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</si>
  <si>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</si>
  <si>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</si>
  <si>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</si>
  <si>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</si>
  <si>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</si>
  <si>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</si>
  <si>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</si>
  <si>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</si>
  <si>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</si>
  <si>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</si>
  <si>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14136</t>
  </si>
  <si>
    <t>21948</t>
  </si>
  <si>
    <t>10679</t>
  </si>
  <si>
    <t>11297</t>
  </si>
  <si>
    <t>11298</t>
  </si>
  <si>
    <t>11299</t>
  </si>
  <si>
    <t>11300</t>
  </si>
  <si>
    <t>11301</t>
  </si>
  <si>
    <t>11302</t>
  </si>
  <si>
    <t>11303</t>
  </si>
  <si>
    <t>13819</t>
  </si>
  <si>
    <t>10737</t>
  </si>
  <si>
    <t>11315</t>
  </si>
  <si>
    <t>11316</t>
  </si>
  <si>
    <t>11317</t>
  </si>
  <si>
    <t>11318</t>
  </si>
  <si>
    <t>11319</t>
  </si>
  <si>
    <t>11320</t>
  </si>
  <si>
    <t>11321</t>
  </si>
  <si>
    <t>10736</t>
  </si>
  <si>
    <t>11308</t>
  </si>
  <si>
    <t>11309</t>
  </si>
  <si>
    <t>11310</t>
  </si>
  <si>
    <t>11311</t>
  </si>
  <si>
    <t>11312</t>
  </si>
  <si>
    <t>11313</t>
  </si>
  <si>
    <t>11314</t>
  </si>
  <si>
    <t>10677</t>
  </si>
  <si>
    <t>10728</t>
  </si>
  <si>
    <t>10729</t>
  </si>
  <si>
    <t>10730</t>
  </si>
  <si>
    <t>11273</t>
  </si>
  <si>
    <t>11274</t>
  </si>
  <si>
    <t>11275</t>
  </si>
  <si>
    <t>11276</t>
  </si>
  <si>
    <t>11277</t>
  </si>
  <si>
    <t>11458</t>
  </si>
  <si>
    <t>28858</t>
  </si>
  <si>
    <t>10735</t>
  </si>
  <si>
    <t>11306</t>
  </si>
  <si>
    <t>11307</t>
  </si>
  <si>
    <t>10734</t>
  </si>
  <si>
    <t>11304</t>
  </si>
  <si>
    <t>10678</t>
  </si>
  <si>
    <t>10733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</si>
  <si>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</si>
  <si>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</si>
  <si>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</si>
  <si>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</si>
  <si>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</si>
  <si>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</si>
  <si>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</si>
  <si>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</si>
  <si>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10664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</si>
  <si>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</si>
  <si>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</si>
  <si>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</si>
  <si>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</si>
  <si>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</si>
  <si>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</si>
  <si>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</si>
  <si>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</si>
  <si>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</si>
  <si>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</si>
  <si>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</si>
  <si>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10697</t>
  </si>
  <si>
    <t>10833</t>
  </si>
  <si>
    <t>10850</t>
  </si>
  <si>
    <t>10851</t>
  </si>
  <si>
    <t>10852</t>
  </si>
  <si>
    <t>10853</t>
  </si>
  <si>
    <t>10854</t>
  </si>
  <si>
    <t>10855</t>
  </si>
  <si>
    <t>10856</t>
  </si>
  <si>
    <t>13747</t>
  </si>
  <si>
    <t>31327</t>
  </si>
  <si>
    <t>10662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</si>
  <si>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</si>
  <si>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</si>
  <si>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</si>
  <si>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</si>
  <si>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</si>
  <si>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</si>
  <si>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</si>
  <si>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</si>
  <si>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</si>
  <si>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</si>
  <si>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28006</t>
  </si>
  <si>
    <t>10696</t>
  </si>
  <si>
    <t>10845</t>
  </si>
  <si>
    <t>10846</t>
  </si>
  <si>
    <t>10847</t>
  </si>
  <si>
    <t>10848</t>
  </si>
  <si>
    <t>10849</t>
  </si>
  <si>
    <t>13816</t>
  </si>
  <si>
    <t>10665</t>
  </si>
  <si>
    <t>10857</t>
  </si>
  <si>
    <t>10858</t>
  </si>
  <si>
    <t>10859</t>
  </si>
  <si>
    <t>10860</t>
  </si>
  <si>
    <t>10861</t>
  </si>
  <si>
    <t>10862</t>
  </si>
  <si>
    <t>10663</t>
  </si>
  <si>
    <t>10827</t>
  </si>
  <si>
    <t>10828</t>
  </si>
  <si>
    <t>10829</t>
  </si>
  <si>
    <t>10830</t>
  </si>
  <si>
    <t>10831</t>
  </si>
  <si>
    <t>10832</t>
  </si>
  <si>
    <t>22734</t>
  </si>
  <si>
    <t>23962</t>
  </si>
  <si>
    <t>10685</t>
  </si>
  <si>
    <t>10752</t>
  </si>
  <si>
    <t>10753</t>
  </si>
  <si>
    <t>10754</t>
  </si>
  <si>
    <t>10755</t>
  </si>
  <si>
    <t>28785</t>
  </si>
  <si>
    <t>10699</t>
  </si>
  <si>
    <t>10866</t>
  </si>
  <si>
    <t>10867</t>
  </si>
  <si>
    <t>10868</t>
  </si>
  <si>
    <t>10869</t>
  </si>
  <si>
    <t>10870</t>
  </si>
  <si>
    <t>13817</t>
  </si>
  <si>
    <t>28849</t>
  </si>
  <si>
    <t>28850</t>
  </si>
  <si>
    <t>10709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</si>
  <si>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</si>
  <si>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</si>
  <si>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</si>
  <si>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</si>
  <si>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</si>
  <si>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</si>
  <si>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</si>
  <si>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</si>
  <si>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</si>
  <si>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</si>
  <si>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</si>
  <si>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</si>
  <si>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11449</t>
  </si>
  <si>
    <t>28017</t>
  </si>
  <si>
    <t>28789</t>
  </si>
  <si>
    <t>28790</t>
  </si>
  <si>
    <t>28791</t>
  </si>
  <si>
    <t>10670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</si>
  <si>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</si>
  <si>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</si>
  <si>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</si>
  <si>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</si>
  <si>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</si>
  <si>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</si>
  <si>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</si>
  <si>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</si>
  <si>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</si>
  <si>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</si>
  <si>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</si>
  <si>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</si>
  <si>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</si>
  <si>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</si>
  <si>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</si>
  <si>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</si>
  <si>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</si>
  <si>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</si>
  <si>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11445</t>
  </si>
  <si>
    <t>12275</t>
  </si>
  <si>
    <t>14132</t>
  </si>
  <si>
    <t>77649</t>
  </si>
  <si>
    <t>77650</t>
  </si>
  <si>
    <t>77651</t>
  </si>
  <si>
    <t>77652</t>
  </si>
  <si>
    <t>10707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</si>
  <si>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</si>
  <si>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</si>
  <si>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</si>
  <si>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</si>
  <si>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</si>
  <si>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</si>
  <si>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</si>
  <si>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</si>
  <si>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</si>
  <si>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</si>
  <si>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24704</t>
  </si>
  <si>
    <t>28843</t>
  </si>
  <si>
    <t>10708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</si>
  <si>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</si>
  <si>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</si>
  <si>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</si>
  <si>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</si>
  <si>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</si>
  <si>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</si>
  <si>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</si>
  <si>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</si>
  <si>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</si>
  <si>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</si>
  <si>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</si>
  <si>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</si>
  <si>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</si>
  <si>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</si>
  <si>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</si>
  <si>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</si>
  <si>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27988</t>
  </si>
  <si>
    <t>27989</t>
  </si>
  <si>
    <t>27990</t>
  </si>
  <si>
    <t>10711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</si>
  <si>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</si>
  <si>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</si>
  <si>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</si>
  <si>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</si>
  <si>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</si>
  <si>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</si>
  <si>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</si>
  <si>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</si>
  <si>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</si>
  <si>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11451</t>
  </si>
  <si>
    <t>40840</t>
  </si>
  <si>
    <t>11040</t>
  </si>
  <si>
    <t>11041</t>
  </si>
  <si>
    <t>11043</t>
  </si>
  <si>
    <t>11046</t>
  </si>
  <si>
    <t>11047</t>
  </si>
  <si>
    <t>11048</t>
  </si>
  <si>
    <t>11049</t>
  </si>
  <si>
    <t>11050</t>
  </si>
  <si>
    <t>10705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</si>
  <si>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</si>
  <si>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</si>
  <si>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</si>
  <si>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</si>
  <si>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</si>
  <si>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</si>
  <si>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</si>
  <si>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</si>
  <si>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</si>
  <si>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</si>
  <si>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11447</t>
  </si>
  <si>
    <t>14133</t>
  </si>
  <si>
    <t>28861</t>
  </si>
  <si>
    <t>10710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</si>
  <si>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</si>
  <si>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</si>
  <si>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</si>
  <si>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</si>
  <si>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</si>
  <si>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</si>
  <si>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</si>
  <si>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</si>
  <si>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</si>
  <si>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</si>
  <si>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</si>
  <si>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</si>
  <si>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</si>
  <si>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</si>
  <si>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</si>
  <si>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11450</t>
  </si>
  <si>
    <t>21323</t>
  </si>
  <si>
    <t>10706</t>
  </si>
  <si>
    <t>11042</t>
  </si>
  <si>
    <t>11044</t>
  </si>
  <si>
    <t>11045</t>
  </si>
  <si>
    <t>11448</t>
  </si>
  <si>
    <t>21356</t>
  </si>
  <si>
    <t>28778</t>
  </si>
  <si>
    <t>28811</t>
  </si>
  <si>
    <t>28815</t>
  </si>
  <si>
    <t>10704</t>
  </si>
  <si>
    <t>10991</t>
  </si>
  <si>
    <t>10992</t>
  </si>
  <si>
    <t>10993</t>
  </si>
  <si>
    <t>10994</t>
  </si>
  <si>
    <t>23367</t>
  </si>
  <si>
    <t>10671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</si>
  <si>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</si>
  <si>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</si>
  <si>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</si>
  <si>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</si>
  <si>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</si>
  <si>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</si>
  <si>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</si>
  <si>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</si>
  <si>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</si>
  <si>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</si>
  <si>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</si>
  <si>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</si>
  <si>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</si>
  <si>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</si>
  <si>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</si>
  <si>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</si>
  <si>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</si>
  <si>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11446</t>
  </si>
  <si>
    <t>25058</t>
  </si>
  <si>
    <t>25059</t>
  </si>
  <si>
    <t>04007</t>
  </si>
  <si>
    <t>10702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</si>
  <si>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</si>
  <si>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</si>
  <si>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</si>
  <si>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</si>
  <si>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</si>
  <si>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</si>
  <si>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</si>
  <si>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</si>
  <si>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</si>
  <si>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</si>
  <si>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</si>
  <si>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</si>
  <si>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</si>
  <si>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</si>
  <si>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10666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</si>
  <si>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</si>
  <si>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</si>
  <si>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</si>
  <si>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</si>
  <si>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</si>
  <si>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</si>
  <si>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</si>
  <si>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</si>
  <si>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</si>
  <si>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</si>
  <si>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</si>
  <si>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</si>
  <si>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</si>
  <si>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</si>
  <si>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</si>
  <si>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</si>
  <si>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</si>
  <si>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</si>
  <si>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</si>
  <si>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</si>
  <si>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</si>
  <si>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</si>
  <si>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</si>
  <si>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</si>
  <si>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11602</t>
  </si>
  <si>
    <t>11608</t>
  </si>
  <si>
    <t>22456</t>
  </si>
  <si>
    <t>23839</t>
  </si>
  <si>
    <t>24692</t>
  </si>
  <si>
    <t>27839</t>
  </si>
  <si>
    <t>27840</t>
  </si>
  <si>
    <t>27841</t>
  </si>
  <si>
    <t>10667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</si>
  <si>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</si>
  <si>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</si>
  <si>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</si>
  <si>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</si>
  <si>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</si>
  <si>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</si>
  <si>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</si>
  <si>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</si>
  <si>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</si>
  <si>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</si>
  <si>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</si>
  <si>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</si>
  <si>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</si>
  <si>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</si>
  <si>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</si>
  <si>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</si>
  <si>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</si>
  <si>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</si>
  <si>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</si>
  <si>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11619</t>
  </si>
  <si>
    <t>23578</t>
  </si>
  <si>
    <t>28020</t>
  </si>
  <si>
    <t>10668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</si>
  <si>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</si>
  <si>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</si>
  <si>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</si>
  <si>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</si>
  <si>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</si>
  <si>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</si>
  <si>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</si>
  <si>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</si>
  <si>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</si>
  <si>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</si>
  <si>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</si>
  <si>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</si>
  <si>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22302</t>
  </si>
  <si>
    <t>27842</t>
  </si>
  <si>
    <t>27843</t>
  </si>
  <si>
    <t>27844</t>
  </si>
  <si>
    <t>10712</t>
  </si>
  <si>
    <t>11113</t>
  </si>
  <si>
    <t>11114</t>
  </si>
  <si>
    <t>11115</t>
  </si>
  <si>
    <t>11116</t>
  </si>
  <si>
    <t>11117</t>
  </si>
  <si>
    <t>11118</t>
  </si>
  <si>
    <t>10701</t>
  </si>
  <si>
    <t>10963</t>
  </si>
  <si>
    <t>10964</t>
  </si>
  <si>
    <t>10965</t>
  </si>
  <si>
    <t>10966</t>
  </si>
  <si>
    <t>10967</t>
  </si>
  <si>
    <t>10968</t>
  </si>
  <si>
    <t>10969</t>
  </si>
  <si>
    <t>11444</t>
  </si>
  <si>
    <t>10700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</si>
  <si>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</si>
  <si>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</si>
  <si>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</si>
  <si>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</si>
  <si>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</si>
  <si>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</si>
  <si>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</si>
  <si>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</si>
  <si>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</si>
  <si>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</si>
  <si>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</si>
  <si>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</si>
  <si>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</si>
  <si>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</si>
  <si>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</si>
  <si>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</si>
  <si>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</si>
  <si>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23125</t>
  </si>
  <si>
    <t>28014</t>
  </si>
  <si>
    <t>28015</t>
  </si>
  <si>
    <t>28016</t>
  </si>
  <si>
    <t>10703</t>
  </si>
  <si>
    <t>10985</t>
  </si>
  <si>
    <t>10986</t>
  </si>
  <si>
    <t>10987</t>
  </si>
  <si>
    <t>10988</t>
  </si>
  <si>
    <t>10989</t>
  </si>
  <si>
    <t>10990</t>
  </si>
  <si>
    <t>10669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</si>
  <si>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</si>
  <si>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</si>
  <si>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</si>
  <si>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</si>
  <si>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</si>
  <si>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</si>
  <si>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</si>
  <si>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</si>
  <si>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</si>
  <si>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</si>
  <si>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</si>
  <si>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10956</t>
  </si>
  <si>
    <t>10957</t>
  </si>
  <si>
    <t>10958</t>
  </si>
  <si>
    <t>10959</t>
  </si>
  <si>
    <t>10960</t>
  </si>
  <si>
    <t>10961</t>
  </si>
  <si>
    <t>10962</t>
  </si>
  <si>
    <t>11443</t>
  </si>
  <si>
    <t>21984</t>
  </si>
  <si>
    <t>24032</t>
  </si>
  <si>
    <t>24821</t>
  </si>
  <si>
    <t>27967</t>
  </si>
  <si>
    <t>27968</t>
  </si>
  <si>
    <t>27976</t>
  </si>
  <si>
    <t>10738</t>
  </si>
  <si>
    <t>11340</t>
  </si>
  <si>
    <t>11341</t>
  </si>
  <si>
    <t>11342</t>
  </si>
  <si>
    <t>11343</t>
  </si>
  <si>
    <t>11344</t>
  </si>
  <si>
    <t>11345</t>
  </si>
  <si>
    <t>11346</t>
  </si>
  <si>
    <t>77753</t>
  </si>
  <si>
    <t>10744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</si>
  <si>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</si>
  <si>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</si>
  <si>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</si>
  <si>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</si>
  <si>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</si>
  <si>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</si>
  <si>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</si>
  <si>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</si>
  <si>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</si>
  <si>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11385</t>
  </si>
  <si>
    <t>10680</t>
  </si>
  <si>
    <t>11322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</si>
  <si>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</si>
  <si>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</si>
  <si>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</si>
  <si>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</si>
  <si>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</si>
  <si>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</si>
  <si>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</si>
  <si>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</si>
  <si>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</si>
  <si>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</si>
  <si>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</si>
  <si>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</si>
  <si>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</si>
  <si>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</si>
  <si>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</si>
  <si>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</si>
  <si>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11660</t>
  </si>
  <si>
    <t>40491</t>
  </si>
  <si>
    <t>40492</t>
  </si>
  <si>
    <t>40742</t>
  </si>
  <si>
    <t>40743</t>
  </si>
  <si>
    <t>10739</t>
  </si>
  <si>
    <t>10740</t>
  </si>
  <si>
    <t>11347</t>
  </si>
  <si>
    <t>11348</t>
  </si>
  <si>
    <t>11349</t>
  </si>
  <si>
    <t>11350</t>
  </si>
  <si>
    <t>11352</t>
  </si>
  <si>
    <t>11353</t>
  </si>
  <si>
    <t>11354</t>
  </si>
  <si>
    <t>10741</t>
  </si>
  <si>
    <t>11355</t>
  </si>
  <si>
    <t>11356</t>
  </si>
  <si>
    <t>10743</t>
  </si>
  <si>
    <t>11323</t>
  </si>
  <si>
    <t>11372</t>
  </si>
  <si>
    <t>11373</t>
  </si>
  <si>
    <t>11374</t>
  </si>
  <si>
    <t>10681</t>
  </si>
  <si>
    <t>10742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</si>
  <si>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</si>
  <si>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</si>
  <si>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</si>
  <si>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</si>
  <si>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</si>
  <si>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</si>
  <si>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</si>
  <si>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</si>
  <si>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</si>
  <si>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</si>
  <si>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</si>
  <si>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</si>
  <si>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</si>
  <si>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</si>
  <si>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</si>
  <si>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11459</t>
  </si>
  <si>
    <t>11654</t>
  </si>
  <si>
    <t>14138</t>
  </si>
  <si>
    <t>10683</t>
  </si>
  <si>
    <t>11407</t>
  </si>
  <si>
    <t>11408</t>
  </si>
  <si>
    <t>11409</t>
  </si>
  <si>
    <t>11410</t>
  </si>
  <si>
    <t>11411</t>
  </si>
  <si>
    <t>11412</t>
  </si>
  <si>
    <t>11413</t>
  </si>
  <si>
    <t>14139</t>
  </si>
  <si>
    <t>28817</t>
  </si>
  <si>
    <t>10750</t>
  </si>
  <si>
    <t>10751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</si>
  <si>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</si>
  <si>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</si>
  <si>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</si>
  <si>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</si>
  <si>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</si>
  <si>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</si>
  <si>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</si>
  <si>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</si>
  <si>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13818</t>
  </si>
  <si>
    <t>15010</t>
  </si>
  <si>
    <t>23771</t>
  </si>
  <si>
    <t>10748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</si>
  <si>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</si>
  <si>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</si>
  <si>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</si>
  <si>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</si>
  <si>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</si>
  <si>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</si>
  <si>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</si>
  <si>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</si>
  <si>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</si>
  <si>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11460</t>
  </si>
  <si>
    <t>11464</t>
  </si>
  <si>
    <t>10747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</si>
  <si>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</si>
  <si>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</si>
  <si>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</si>
  <si>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</si>
  <si>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</si>
  <si>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</si>
  <si>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</si>
  <si>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</si>
  <si>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</si>
  <si>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24673</t>
  </si>
  <si>
    <t>10684</t>
  </si>
  <si>
    <t>10749</t>
  </si>
  <si>
    <t>11432</t>
  </si>
  <si>
    <t>11433</t>
  </si>
  <si>
    <t>11434</t>
  </si>
  <si>
    <t>11461</t>
  </si>
  <si>
    <t>13806</t>
  </si>
  <si>
    <t>24689</t>
  </si>
  <si>
    <t>10682</t>
  </si>
  <si>
    <t>10745</t>
  </si>
  <si>
    <t>11386</t>
  </si>
  <si>
    <t>11387</t>
  </si>
  <si>
    <t>11388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</si>
  <si>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</si>
  <si>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</si>
  <si>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</si>
  <si>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</si>
  <si>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</si>
  <si>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</si>
  <si>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</si>
  <si>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</si>
  <si>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</si>
  <si>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</si>
  <si>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</si>
  <si>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</si>
  <si>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10746</t>
  </si>
  <si>
    <t>11402</t>
  </si>
  <si>
    <t>11403</t>
  </si>
  <si>
    <t>11404</t>
  </si>
  <si>
    <t>11405</t>
  </si>
  <si>
    <t>11406</t>
  </si>
  <si>
    <t>28786</t>
  </si>
  <si>
    <t>แห่ง</t>
  </si>
  <si>
    <t xml:space="preserve">ประเภท </t>
  </si>
  <si>
    <t>ผล</t>
  </si>
  <si>
    <t>คะแนน</t>
  </si>
  <si>
    <t>ลำดับ</t>
  </si>
  <si>
    <t>เขต</t>
  </si>
  <si>
    <t>หน่วยบริการ</t>
  </si>
  <si>
    <t>ประเภทService Plan</t>
  </si>
  <si>
    <t>จำนวนเตียงจริง_2560</t>
  </si>
  <si>
    <t>ปชก. UC ณ กค.60</t>
  </si>
  <si>
    <t>Group ID</t>
  </si>
  <si>
    <t>เชียงราย</t>
  </si>
  <si>
    <t>เชียงรายประชานุเคราะห์,รพศ.</t>
  </si>
  <si>
    <t>รพศ.</t>
  </si>
  <si>
    <t>A</t>
  </si>
  <si>
    <t>รพท./รพศ.A &gt;700 to &lt;1000</t>
  </si>
  <si>
    <t>เทิง,รพช.</t>
  </si>
  <si>
    <t>รพช.</t>
  </si>
  <si>
    <t>F1</t>
  </si>
  <si>
    <t>รพช.F1 50,000-100,000</t>
  </si>
  <si>
    <t>พาน,รพช.</t>
  </si>
  <si>
    <t>ป่าแดด,รพช.</t>
  </si>
  <si>
    <t>F2</t>
  </si>
  <si>
    <t>รพช.F2 &lt;=30,000</t>
  </si>
  <si>
    <t>แม่จัน,รพช.</t>
  </si>
  <si>
    <t>M2</t>
  </si>
  <si>
    <t>รพช.M2 &gt;100</t>
  </si>
  <si>
    <t>เชียงแสน,รพช.</t>
  </si>
  <si>
    <t>รพช.F2 30,000-=60,000</t>
  </si>
  <si>
    <t>แม่สาย,รพช.</t>
  </si>
  <si>
    <t>รพช.M2 &lt;=100</t>
  </si>
  <si>
    <t>แม่สรวย,รพช.</t>
  </si>
  <si>
    <t>รพช.F2 60,000-90,000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</si>
  <si>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</si>
  <si>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</si>
  <si>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</si>
  <si>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</si>
  <si>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</si>
  <si>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</si>
  <si>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</si>
  <si>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</si>
  <si>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รพช.F1 &lt;=50,000</t>
  </si>
  <si>
    <t>สมเด็จพระญาณสังวร,รพช.</t>
  </si>
  <si>
    <t>ดอยหลวง,รพช.</t>
  </si>
  <si>
    <t>F3</t>
  </si>
  <si>
    <t>รพช.F3 &lt;=15,000</t>
  </si>
  <si>
    <t>เชียงใหม่</t>
  </si>
  <si>
    <t>นครพิงค์,รพศ.</t>
  </si>
  <si>
    <t>รพท./รพศ.A &lt;=700</t>
  </si>
  <si>
    <t>จอมทอง,รพท.</t>
  </si>
  <si>
    <t>รพท.</t>
  </si>
  <si>
    <t>M1</t>
  </si>
  <si>
    <t>รพช./รพท.M1 &gt;200</t>
  </si>
  <si>
    <t>เทพรัตนเวชชานุกูล เฉลิมพระเกียรติ ๖๐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</si>
  <si>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</si>
  <si>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</si>
  <si>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</si>
  <si>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</si>
  <si>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ฝาง,รพท.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</si>
  <si>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</si>
  <si>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</si>
  <si>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</si>
  <si>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</si>
  <si>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</si>
  <si>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</si>
  <si>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</si>
  <si>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</si>
  <si>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</si>
  <si>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</si>
  <si>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</si>
  <si>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</si>
  <si>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</si>
  <si>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</si>
  <si>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</si>
  <si>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</si>
  <si>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</t>
  </si>
  <si>
    <t>น่าน,รพท.</t>
  </si>
  <si>
    <t>S</t>
  </si>
  <si>
    <t>รพท.S &gt;400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</si>
  <si>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</si>
  <si>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</si>
  <si>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</si>
  <si>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</si>
  <si>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</si>
  <si>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</si>
  <si>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</si>
  <si>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</si>
  <si>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</si>
  <si>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</si>
  <si>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</si>
  <si>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</si>
  <si>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</si>
  <si>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ภูเพียง,รพช.</t>
  </si>
  <si>
    <t>รพช.F3 15,000-25,000</t>
  </si>
  <si>
    <t>พะเยา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</si>
  <si>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</si>
  <si>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</si>
  <si>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</si>
  <si>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</si>
  <si>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</si>
  <si>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</si>
  <si>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</si>
  <si>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ภูซาง,รพช.</t>
  </si>
  <si>
    <t>รพช.Is.any Pop</t>
  </si>
  <si>
    <t>ภูกามยาว,รพช.</t>
  </si>
  <si>
    <t>แพร่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</si>
  <si>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</si>
  <si>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</si>
  <si>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</si>
  <si>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</si>
  <si>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</si>
  <si>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</si>
  <si>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</si>
  <si>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</si>
  <si>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แม่ฮ่องสอน</t>
  </si>
  <si>
    <t>ศรีสังวาลย์,รพท.</t>
  </si>
  <si>
    <t>รพท.S &lt;=400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</si>
  <si>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</si>
  <si>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</si>
  <si>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</si>
  <si>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</si>
  <si>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</si>
  <si>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</si>
  <si>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</si>
  <si>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</si>
  <si>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</si>
  <si>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</si>
  <si>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</si>
  <si>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</si>
  <si>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</si>
  <si>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</si>
  <si>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</si>
  <si>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</si>
  <si>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</si>
  <si>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</si>
  <si>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</si>
  <si>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</si>
  <si>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</si>
  <si>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</si>
  <si>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</si>
  <si>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</si>
  <si>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</si>
  <si>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</si>
  <si>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</si>
  <si>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</si>
  <si>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</si>
  <si>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ตาก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</si>
  <si>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</si>
  <si>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</si>
  <si>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</si>
  <si>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</si>
  <si>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</si>
  <si>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</si>
  <si>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</si>
  <si>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</si>
  <si>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</si>
  <si>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รพช.F3 &gt;=25,000</t>
  </si>
  <si>
    <t>พิษณุโลก</t>
  </si>
  <si>
    <t>พุทธชินราช,รพศ.</t>
  </si>
  <si>
    <t>รพศ.A &gt;1000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</si>
  <si>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</si>
  <si>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</si>
  <si>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</si>
  <si>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</si>
  <si>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</si>
  <si>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</si>
  <si>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</si>
  <si>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</si>
  <si>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</si>
  <si>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</si>
  <si>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</si>
  <si>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</si>
  <si>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</si>
  <si>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</si>
  <si>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</si>
  <si>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</si>
  <si>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</si>
  <si>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</si>
  <si>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</si>
  <si>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</si>
  <si>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</si>
  <si>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</si>
  <si>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</si>
  <si>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</si>
  <si>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</si>
  <si>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</si>
  <si>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</si>
  <si>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</si>
  <si>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</si>
  <si>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</si>
  <si>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</si>
  <si>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</si>
  <si>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</si>
  <si>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</si>
  <si>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</si>
  <si>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</si>
  <si>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</si>
  <si>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</si>
  <si>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</si>
  <si>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</si>
  <si>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</si>
  <si>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</si>
  <si>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</si>
  <si>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</si>
  <si>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</si>
  <si>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</si>
  <si>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</si>
  <si>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</si>
  <si>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</si>
  <si>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</si>
  <si>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</si>
  <si>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</si>
  <si>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โกสัมพีนคร,รพช.</t>
  </si>
  <si>
    <t>ชัยนาท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</si>
  <si>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</si>
  <si>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</si>
  <si>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</si>
  <si>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</si>
  <si>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</si>
  <si>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</si>
  <si>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หนองมะโมง,รพช.</t>
  </si>
  <si>
    <t>เนินขาม,รพช.</t>
  </si>
  <si>
    <t>นครสวรรค์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</si>
  <si>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</si>
  <si>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</si>
  <si>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</si>
  <si>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</si>
  <si>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</si>
  <si>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</si>
  <si>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</si>
  <si>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</si>
  <si>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</si>
  <si>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</si>
  <si>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</si>
  <si>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</si>
  <si>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</si>
  <si>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ชุมตาบง,รพช.</t>
  </si>
  <si>
    <t>พิจิตร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</si>
  <si>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</si>
  <si>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</si>
  <si>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</si>
  <si>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</si>
  <si>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</si>
  <si>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</si>
  <si>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</si>
  <si>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</si>
  <si>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</si>
  <si>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</si>
  <si>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</si>
  <si>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</si>
  <si>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</si>
  <si>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</si>
  <si>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</si>
  <si>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</si>
  <si>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</si>
  <si>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</si>
  <si>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</si>
  <si>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</si>
  <si>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</si>
  <si>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</t>
  </si>
  <si>
    <t>นครนายก,รพท.</t>
  </si>
  <si>
    <t>ปากพลี,รพช.</t>
  </si>
  <si>
    <t>บ้านนา,รพช.</t>
  </si>
  <si>
    <t>องครักษ์,รพช.</t>
  </si>
  <si>
    <t>นนทบุรี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</si>
  <si>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</si>
  <si>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</si>
  <si>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</si>
  <si>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</si>
  <si>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</si>
  <si>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</si>
  <si>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บางบัวทอง ๒,รพช.</t>
  </si>
  <si>
    <t>ปทุมธานี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</si>
  <si>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</si>
  <si>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</si>
  <si>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</si>
  <si>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</si>
  <si>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</si>
  <si>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</si>
  <si>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</si>
  <si>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</si>
  <si>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</t>
  </si>
  <si>
    <t>พระนครศรีอยุธยา,รพศ.</t>
  </si>
  <si>
    <t>เสนา,รพท.</t>
  </si>
  <si>
    <t>รพช./รพท.M1 &lt;=200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</si>
  <si>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</si>
  <si>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</si>
  <si>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</si>
  <si>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</si>
  <si>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</si>
  <si>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</si>
  <si>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</si>
  <si>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</si>
  <si>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</si>
  <si>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</si>
  <si>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</si>
  <si>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</si>
  <si>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</si>
  <si>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</si>
  <si>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ลพบุรี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</si>
  <si>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</si>
  <si>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</si>
  <si>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</si>
  <si>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</si>
  <si>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</si>
  <si>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</si>
  <si>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</si>
  <si>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</si>
  <si>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</si>
  <si>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</si>
  <si>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</si>
  <si>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</si>
  <si>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</si>
  <si>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</si>
  <si>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</si>
  <si>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</si>
  <si>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</si>
  <si>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</si>
  <si>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</si>
  <si>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</si>
  <si>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</si>
  <si>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</si>
  <si>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</si>
  <si>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</si>
  <si>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</si>
  <si>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</si>
  <si>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</si>
  <si>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</si>
  <si>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</si>
  <si>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</si>
  <si>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</si>
  <si>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</si>
  <si>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</si>
  <si>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</si>
  <si>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</si>
  <si>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</si>
  <si>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</si>
  <si>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</si>
  <si>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</si>
  <si>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กาญจนบุรี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</si>
  <si>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</si>
  <si>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</si>
  <si>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</si>
  <si>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</si>
  <si>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</si>
  <si>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</si>
  <si>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</si>
  <si>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</si>
  <si>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</si>
  <si>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</si>
  <si>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</si>
  <si>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</si>
  <si>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</si>
  <si>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</si>
  <si>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</si>
  <si>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</si>
  <si>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</si>
  <si>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</si>
  <si>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</si>
  <si>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</si>
  <si>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</si>
  <si>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</si>
  <si>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</si>
  <si>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</si>
  <si>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</si>
  <si>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</si>
  <si>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</si>
  <si>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</si>
  <si>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</si>
  <si>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</si>
  <si>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</si>
  <si>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</si>
  <si>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</si>
  <si>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</si>
  <si>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เพชรบุรี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</si>
  <si>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</si>
  <si>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</si>
  <si>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</si>
  <si>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</si>
  <si>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</si>
  <si>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</si>
  <si>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</si>
  <si>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</si>
  <si>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</si>
  <si>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</si>
  <si>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</si>
  <si>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</si>
  <si>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</si>
  <si>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</si>
  <si>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</si>
  <si>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</si>
  <si>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</si>
  <si>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</si>
  <si>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</si>
  <si>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บ้านคา,รพช.</t>
  </si>
  <si>
    <t>สมุทรสงคราม</t>
  </si>
  <si>
    <t>สมเด็จพระพุทธเลิศหล้า,รพท.</t>
  </si>
  <si>
    <t>นภาลัย,รพช.</t>
  </si>
  <si>
    <t>อัมพวา,รพช.</t>
  </si>
  <si>
    <t>สมุทรสาคร</t>
  </si>
  <si>
    <t>สมุทรสาคร,รพท.</t>
  </si>
  <si>
    <t>กระทุ่มแบน,รพท.</t>
  </si>
  <si>
    <t>สุพรรณบุรี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</si>
  <si>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</si>
  <si>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</si>
  <si>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</si>
  <si>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</si>
  <si>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</si>
  <si>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</si>
  <si>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</si>
  <si>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</si>
  <si>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</si>
  <si>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</si>
  <si>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จันทบุรี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</si>
  <si>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</si>
  <si>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</si>
  <si>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</si>
  <si>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</si>
  <si>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</si>
  <si>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</si>
  <si>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</si>
  <si>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</si>
  <si>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</si>
  <si>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</si>
  <si>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</si>
  <si>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</si>
  <si>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ฉะเชิงเทรา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</si>
  <si>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</si>
  <si>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</si>
  <si>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</si>
  <si>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</si>
  <si>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</si>
  <si>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</si>
  <si>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</si>
  <si>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</si>
  <si>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</si>
  <si>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</si>
  <si>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คลองเขื่อน,รพช.</t>
  </si>
  <si>
    <t>ชลบุรี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</si>
  <si>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</si>
  <si>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</si>
  <si>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</si>
  <si>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</si>
  <si>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</si>
  <si>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</si>
  <si>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</si>
  <si>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</si>
  <si>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</si>
  <si>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</si>
  <si>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</si>
  <si>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</si>
  <si>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ตราด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</si>
  <si>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</si>
  <si>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</si>
  <si>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</si>
  <si>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</si>
  <si>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</si>
  <si>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</si>
  <si>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</si>
  <si>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ปราจีนบุรี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</si>
  <si>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</si>
  <si>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</si>
  <si>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</si>
  <si>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</si>
  <si>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</si>
  <si>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</si>
  <si>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</si>
  <si>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</t>
  </si>
  <si>
    <t>ระยอง,รพศ.</t>
  </si>
  <si>
    <t>เฉลิมพระเกียรติสมเด็จพระเทพรัตนราชสุดาฯ สยามบรมราชกุมารี ระยอง,รพท.</t>
  </si>
  <si>
    <t>บ้านฉาง,รพช.</t>
  </si>
  <si>
    <t>แกลง,รพท.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</si>
  <si>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</si>
  <si>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</si>
  <si>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</si>
  <si>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</si>
  <si>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</si>
  <si>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สมุทรปราการ</t>
  </si>
  <si>
    <t>สมุทรปราการ,รพท.</t>
  </si>
  <si>
    <t>บางบ่อ,รพช.</t>
  </si>
  <si>
    <t>บางพลี,รพท.</t>
  </si>
  <si>
    <t>บางจาก,รพช.</t>
  </si>
  <si>
    <t>พระสมุทรเจดีย์,รพช.</t>
  </si>
  <si>
    <t>บางเสาธง,รพช.</t>
  </si>
  <si>
    <t>สระแก้ว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</si>
  <si>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</si>
  <si>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</si>
  <si>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</si>
  <si>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</si>
  <si>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</si>
  <si>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</si>
  <si>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</si>
  <si>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วังสมบูรณ์,รพช.</t>
  </si>
  <si>
    <t>โคกสูง,รพช.</t>
  </si>
  <si>
    <t>กาฬสินธุ์</t>
  </si>
  <si>
    <t>กาฬสินธุ์,รพท.</t>
  </si>
  <si>
    <t>นามน,รพช.</t>
  </si>
  <si>
    <t>กมลาไสย,รพช.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</si>
  <si>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</si>
  <si>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</si>
  <si>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</si>
  <si>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</si>
  <si>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</si>
  <si>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</si>
  <si>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</si>
  <si>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</si>
  <si>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</si>
  <si>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</si>
  <si>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</si>
  <si>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นาคู,รพช.</t>
  </si>
  <si>
    <t>ฆ้องชัย,รพช.</t>
  </si>
  <si>
    <t>ดอนจาน,รพช.</t>
  </si>
  <si>
    <t>สามชัย,รพช.</t>
  </si>
  <si>
    <t>ขอนแก่น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</si>
  <si>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</si>
  <si>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</si>
  <si>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</si>
  <si>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</si>
  <si>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ชุมแพ,รพท.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</si>
  <si>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</si>
  <si>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</si>
  <si>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</si>
  <si>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</si>
  <si>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</si>
  <si>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</si>
  <si>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</si>
  <si>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</si>
  <si>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</si>
  <si>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</si>
  <si>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</si>
  <si>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</si>
  <si>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</si>
  <si>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</si>
  <si>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</si>
  <si>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</si>
  <si>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</si>
  <si>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</si>
  <si>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</si>
  <si>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</si>
  <si>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</si>
  <si>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มหาสารคาม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</si>
  <si>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</si>
  <si>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</si>
  <si>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</si>
  <si>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</si>
  <si>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</si>
  <si>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</si>
  <si>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</si>
  <si>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</si>
  <si>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</si>
  <si>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</si>
  <si>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</si>
  <si>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กุดรัง,รพช.</t>
  </si>
  <si>
    <t>ชื่นชม,รพช.</t>
  </si>
  <si>
    <t>ร้อยเอ็ด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</si>
  <si>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</si>
  <si>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</si>
  <si>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</si>
  <si>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</si>
  <si>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</si>
  <si>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</si>
  <si>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</si>
  <si>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</si>
  <si>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</si>
  <si>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</si>
  <si>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</si>
  <si>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</si>
  <si>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</si>
  <si>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</si>
  <si>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</si>
  <si>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</si>
  <si>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</si>
  <si>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ทุ่งเขาหลวง,รพช.</t>
  </si>
  <si>
    <t>เชียงขวัญ,รพช.</t>
  </si>
  <si>
    <t>หนองฮี,รพช.</t>
  </si>
  <si>
    <t>นครพนม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</si>
  <si>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</si>
  <si>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</si>
  <si>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</si>
  <si>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</si>
  <si>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</si>
  <si>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</si>
  <si>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</si>
  <si>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</si>
  <si>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</si>
  <si>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</si>
  <si>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</si>
  <si>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</si>
  <si>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บึงกาฬ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</si>
  <si>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</si>
  <si>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</si>
  <si>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</si>
  <si>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</si>
  <si>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</si>
  <si>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</si>
  <si>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</si>
  <si>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</si>
  <si>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</si>
  <si>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</si>
  <si>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</si>
  <si>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</si>
  <si>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</si>
  <si>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</si>
  <si>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</si>
  <si>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</si>
  <si>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</si>
  <si>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</si>
  <si>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</si>
  <si>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</si>
  <si>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</si>
  <si>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</si>
  <si>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</si>
  <si>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สกลนคร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</si>
  <si>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</si>
  <si>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</si>
  <si>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</si>
  <si>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</si>
  <si>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</si>
  <si>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</si>
  <si>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</si>
  <si>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</si>
  <si>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</si>
  <si>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</si>
  <si>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</si>
  <si>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</si>
  <si>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</si>
  <si>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</si>
  <si>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</si>
  <si>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</si>
  <si>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</si>
  <si>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</si>
  <si>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หนองคาย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</si>
  <si>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</si>
  <si>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</si>
  <si>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</si>
  <si>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</si>
  <si>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</si>
  <si>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</si>
  <si>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</si>
  <si>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</si>
  <si>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</si>
  <si>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หนองบัวลำภู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</si>
  <si>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</si>
  <si>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</si>
  <si>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</si>
  <si>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</si>
  <si>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</si>
  <si>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</si>
  <si>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</si>
  <si>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</si>
  <si>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</si>
  <si>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</si>
  <si>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</si>
  <si>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</si>
  <si>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</si>
  <si>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</si>
  <si>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</si>
  <si>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</si>
  <si>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</si>
  <si>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</si>
  <si>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</si>
  <si>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</si>
  <si>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</si>
  <si>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</si>
  <si>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</si>
  <si>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</si>
  <si>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</si>
  <si>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</si>
  <si>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</si>
  <si>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</si>
  <si>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>ชัยภูมิ</t>
  </si>
  <si>
    <t>ซับใหญ่,รพช.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</si>
  <si>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</si>
  <si>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</si>
  <si>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</si>
  <si>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</si>
  <si>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</si>
  <si>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</si>
  <si>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</si>
  <si>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</si>
  <si>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</si>
  <si>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ภูเขียวเฉลิมพระเกียรติ,รพช.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</si>
  <si>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</si>
  <si>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</si>
  <si>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</si>
  <si>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</si>
  <si>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</si>
  <si>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นครราชสีมา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</si>
  <si>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</si>
  <si>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</si>
  <si>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</si>
  <si>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</si>
  <si>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</si>
  <si>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</si>
  <si>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</si>
  <si>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</si>
  <si>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</si>
  <si>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</si>
  <si>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</si>
  <si>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</si>
  <si>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</si>
  <si>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</si>
  <si>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</si>
  <si>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</si>
  <si>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</si>
  <si>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</si>
  <si>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</si>
  <si>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</si>
  <si>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ปากช่องนานา,รพท.</t>
  </si>
  <si>
    <t>หนองบุญมาก,รพช.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</si>
  <si>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</si>
  <si>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</si>
  <si>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</si>
  <si>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</si>
  <si>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</si>
  <si>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</si>
  <si>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</si>
  <si>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</si>
  <si>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บัวลาย,รพช.</t>
  </si>
  <si>
    <t>สีดา,รพช.</t>
  </si>
  <si>
    <t>เทพารักษ์,รพช.</t>
  </si>
  <si>
    <t>บุรีรัมย์</t>
  </si>
  <si>
    <t>บุรีรัมย์,รพศ.</t>
  </si>
  <si>
    <t>คูเมือง,รพช.</t>
  </si>
  <si>
    <t>กระสัง,รพช.</t>
  </si>
  <si>
    <t>นางรอง,รพท.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</si>
  <si>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</si>
  <si>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</si>
  <si>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</si>
  <si>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</si>
  <si>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</si>
  <si>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</si>
  <si>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</si>
  <si>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</si>
  <si>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</si>
  <si>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</si>
  <si>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</si>
  <si>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</si>
  <si>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</si>
  <si>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</si>
  <si>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</si>
  <si>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</si>
  <si>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</si>
  <si>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แคนดง,รพช.</t>
  </si>
  <si>
    <t>บ้านด่าน,รพช.</t>
  </si>
  <si>
    <t>สุรินทร์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</si>
  <si>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</si>
  <si>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</si>
  <si>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</si>
  <si>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</si>
  <si>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ปราสาท,รพท.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</si>
  <si>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</si>
  <si>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</si>
  <si>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</si>
  <si>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</si>
  <si>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</si>
  <si>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</si>
  <si>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</si>
  <si>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</si>
  <si>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</si>
  <si>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เขวาสินรินทร์,รพช.</t>
  </si>
  <si>
    <t>ศรีณรงค์,รพช.</t>
  </si>
  <si>
    <t>โนนนารายณ์,รพช.</t>
  </si>
  <si>
    <t>มุกดาหาร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</si>
  <si>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</si>
  <si>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</si>
  <si>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</si>
  <si>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</si>
  <si>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</si>
  <si>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</si>
  <si>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</si>
  <si>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</si>
  <si>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</si>
  <si>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</si>
  <si>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</si>
  <si>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</si>
  <si>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</si>
  <si>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</si>
  <si>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</si>
  <si>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</si>
  <si>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</si>
  <si>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</si>
  <si>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</si>
  <si>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</si>
  <si>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</si>
  <si>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</si>
  <si>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</si>
  <si>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</si>
  <si>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</si>
  <si>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</si>
  <si>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</si>
  <si>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</si>
  <si>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</si>
  <si>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</si>
  <si>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</si>
  <si>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</si>
  <si>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</si>
  <si>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</si>
  <si>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</si>
  <si>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</si>
  <si>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</si>
  <si>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พยุห์,รพช.</t>
  </si>
  <si>
    <t>โพธิ์ศรีสุวรรณ,รพช.</t>
  </si>
  <si>
    <t>ศิลาลาด,รพช.</t>
  </si>
  <si>
    <t>อำนาจเจริญ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</si>
  <si>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</si>
  <si>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</si>
  <si>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</si>
  <si>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</si>
  <si>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</si>
  <si>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</si>
  <si>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</si>
  <si>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อุบลราชธานี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</si>
  <si>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</si>
  <si>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</si>
  <si>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</si>
  <si>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</si>
  <si>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</si>
  <si>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</si>
  <si>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</si>
  <si>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</si>
  <si>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</si>
  <si>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</si>
  <si>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</si>
  <si>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วารินชำราบ,รพท.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</si>
  <si>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</si>
  <si>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</si>
  <si>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</si>
  <si>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</si>
  <si>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</si>
  <si>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</si>
  <si>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</si>
  <si>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สมเด็จพระยุพราชเดชอุดม,รพท.</t>
  </si>
  <si>
    <t>๕๐ พรรษา มหาวชิราลงกรณ์,รพท.</t>
  </si>
  <si>
    <t>นาตาล,รพช.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</si>
  <si>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</si>
  <si>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</si>
  <si>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</si>
  <si>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</si>
  <si>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กระบี่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</si>
  <si>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</si>
  <si>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</si>
  <si>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</si>
  <si>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</si>
  <si>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</si>
  <si>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</si>
  <si>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</si>
  <si>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</si>
  <si>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เกาะพีพี,รพช.</t>
  </si>
  <si>
    <t>ชุมพร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</si>
  <si>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</si>
  <si>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</si>
  <si>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</si>
  <si>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</si>
  <si>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</si>
  <si>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</si>
  <si>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</si>
  <si>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</si>
  <si>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</si>
  <si>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</si>
  <si>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</si>
  <si>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นครศรีธรรมราช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</si>
  <si>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</si>
  <si>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</si>
  <si>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</si>
  <si>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</si>
  <si>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</si>
  <si>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</si>
  <si>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</si>
  <si>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</si>
  <si>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ทุ่งสง,รพท.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</si>
  <si>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</si>
  <si>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</si>
  <si>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</si>
  <si>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</si>
  <si>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สิชล,รพท.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</si>
  <si>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</si>
  <si>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</si>
  <si>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</si>
  <si>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</si>
  <si>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</si>
  <si>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พ่อท่านคล้ายวาจาสิทธิ์,รพช.</t>
  </si>
  <si>
    <t>นบพิตำ,รพช.</t>
  </si>
  <si>
    <t>พระพรหม,รพช.</t>
  </si>
  <si>
    <t>พังงา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</si>
  <si>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</si>
  <si>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</si>
  <si>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</si>
  <si>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</si>
  <si>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</si>
  <si>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</si>
  <si>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</si>
  <si>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</si>
  <si>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ภูเก็ต</t>
  </si>
  <si>
    <t>วชิระภูเก็ต,รพศ.</t>
  </si>
  <si>
    <t>ป่าตอง,รพช.</t>
  </si>
  <si>
    <t>ถลาง,รพช.</t>
  </si>
  <si>
    <t>ระนอง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</si>
  <si>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</si>
  <si>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</si>
  <si>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</si>
  <si>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</si>
  <si>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</si>
  <si>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</si>
  <si>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</si>
  <si>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</si>
  <si>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</si>
  <si>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</si>
  <si>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เกาะพงัน,รพช.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</si>
  <si>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</si>
  <si>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</si>
  <si>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</si>
  <si>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</si>
  <si>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</si>
  <si>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</si>
  <si>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</si>
  <si>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</si>
  <si>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</si>
  <si>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</si>
  <si>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</si>
  <si>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</si>
  <si>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</si>
  <si>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</si>
  <si>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</si>
  <si>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ตรัง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</si>
  <si>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</si>
  <si>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</si>
  <si>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</si>
  <si>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</si>
  <si>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</si>
  <si>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</si>
  <si>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</si>
  <si>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</si>
  <si>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</si>
  <si>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</si>
  <si>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</si>
  <si>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</si>
  <si>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</si>
  <si>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</si>
  <si>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</si>
  <si>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</si>
  <si>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</si>
  <si>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</si>
  <si>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</si>
  <si>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</si>
  <si>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</si>
  <si>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</si>
  <si>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</si>
  <si>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</si>
  <si>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</si>
  <si>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</si>
  <si>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</si>
  <si>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</si>
  <si>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</si>
  <si>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</si>
  <si>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</si>
  <si>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</si>
  <si>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</si>
  <si>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</si>
  <si>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</si>
  <si>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</si>
  <si>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</si>
  <si>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</si>
  <si>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</si>
  <si>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</si>
  <si>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</si>
  <si>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</si>
  <si>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</si>
  <si>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</si>
  <si>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</si>
  <si>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</si>
  <si>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</si>
  <si>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</si>
  <si>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</si>
  <si>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</si>
  <si>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</si>
  <si>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</si>
  <si>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</si>
  <si>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</si>
  <si>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</si>
  <si>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</si>
  <si>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</si>
  <si>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</si>
  <si>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สงขลา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</si>
  <si>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</si>
  <si>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</si>
  <si>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</si>
  <si>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</si>
  <si>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</si>
  <si>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</si>
  <si>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</si>
  <si>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</si>
  <si>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</si>
  <si>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</si>
  <si>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</si>
  <si>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</si>
  <si>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</si>
  <si>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</si>
  <si>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</si>
  <si>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</si>
  <si>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</si>
  <si>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</si>
  <si>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</si>
  <si>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</si>
  <si>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</si>
  <si>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</si>
  <si>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</si>
  <si>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</si>
  <si>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</si>
  <si>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ระดับ 7</t>
  </si>
  <si>
    <t>ระดับ 6</t>
  </si>
  <si>
    <t>ระดับ 5</t>
  </si>
  <si>
    <t>ระดับ 4</t>
  </si>
  <si>
    <t>ระดับ 3</t>
  </si>
  <si>
    <t>ระดับ 2</t>
  </si>
  <si>
    <t>ระดับ 1</t>
  </si>
  <si>
    <t>ระดับ 0</t>
  </si>
  <si>
    <t>ร้อยละ</t>
  </si>
  <si>
    <t>ค่าใช้จ่ายรวม(ไม่รวมค่าเสื่อมและตัดจำหน่าย)</t>
  </si>
  <si>
    <t>ผลการประเมิน</t>
  </si>
  <si>
    <t>ผลต่าง</t>
  </si>
  <si>
    <t>รายได้</t>
  </si>
  <si>
    <t xml:space="preserve"> คชจ.</t>
  </si>
  <si>
    <t>รายได้หรือคชจ.</t>
  </si>
  <si>
    <t>ต้นทุนบริการผู้ป่วยนอก</t>
  </si>
  <si>
    <t xml:space="preserve"> จำนวนครั้งผู้ป่วยนอก (ครั้ง) </t>
  </si>
  <si>
    <t xml:space="preserve"> ต้นทุนบริการผู้ป่วยนอกต่อครั้ง  </t>
  </si>
  <si>
    <t xml:space="preserve"> Mean+1SD </t>
  </si>
  <si>
    <t xml:space="preserve"> ต้นทุนบริการผู้ป่วยใน (บาท) </t>
  </si>
  <si>
    <t>Sum AdjRW</t>
  </si>
  <si>
    <t>Mean+1SD</t>
  </si>
  <si>
    <t>OP</t>
  </si>
  <si>
    <t>IP</t>
  </si>
  <si>
    <t>OP&amp;IP</t>
  </si>
  <si>
    <t>รพศ.A &gt;700 to &lt;1000</t>
  </si>
  <si>
    <t>รพศ.A &lt;=700</t>
  </si>
  <si>
    <t>รพช.Is. any Pop</t>
  </si>
  <si>
    <t>LC</t>
  </si>
  <si>
    <t>รพ.เชียงรายประชานุเคราะห์</t>
  </si>
  <si>
    <t>รพ.เทิง</t>
  </si>
  <si>
    <t>รพ.พาน</t>
  </si>
  <si>
    <t>รพ.ป่าแดด</t>
  </si>
  <si>
    <t>รพ.แม่จัน</t>
  </si>
  <si>
    <t>รพ.เชียงแสน</t>
  </si>
  <si>
    <t>รพ.แม่สาย</t>
  </si>
  <si>
    <t>รพ.แม่สรวย</t>
  </si>
  <si>
    <t>รพ.เวียงป่าเป้า</t>
  </si>
  <si>
    <t>รพ.พญาเม็งราย</t>
  </si>
  <si>
    <t>รพ.เวียงแก่น</t>
  </si>
  <si>
    <t>รพ.ขุนตาล</t>
  </si>
  <si>
    <t>รพ.แม่ฟ้าหลวง</t>
  </si>
  <si>
    <t>รพ.แม่ลาว</t>
  </si>
  <si>
    <t>รพ.เวียงเชียงรุ้ง</t>
  </si>
  <si>
    <t>รพ.สมเด็จพระญาณสังวร</t>
  </si>
  <si>
    <t>รพ.ดอยหลวง</t>
  </si>
  <si>
    <t>รพ.นครพิงค์</t>
  </si>
  <si>
    <t>รพ.จอมทอง</t>
  </si>
  <si>
    <t>รพ.เชียงดาว</t>
  </si>
  <si>
    <t>รพ.ดอยสะเก็ด</t>
  </si>
  <si>
    <t>รพ.แม่แตง</t>
  </si>
  <si>
    <t>รพ.สะเมิง</t>
  </si>
  <si>
    <t>รพ.ฝาง</t>
  </si>
  <si>
    <t>รพ.แม่อาย</t>
  </si>
  <si>
    <t>รพ.พร้าว</t>
  </si>
  <si>
    <t>รพ.สันป่าตอง</t>
  </si>
  <si>
    <t>รพ.สันกำแพง</t>
  </si>
  <si>
    <t>รพ.สันทราย</t>
  </si>
  <si>
    <t>รพ.หางดง</t>
  </si>
  <si>
    <t>รพ.ฮอด</t>
  </si>
  <si>
    <t>รพ.ดอยเต่า</t>
  </si>
  <si>
    <t>รพ.อมก๋อย</t>
  </si>
  <si>
    <t>รพ.สารภี</t>
  </si>
  <si>
    <t>รพ.เวียงแหง</t>
  </si>
  <si>
    <t>รพ.ไชยปราการ</t>
  </si>
  <si>
    <t>รพ.แม่วาง</t>
  </si>
  <si>
    <t>รพ.แม่ออน</t>
  </si>
  <si>
    <t>รพ.ดอยหล่อ</t>
  </si>
  <si>
    <t>รพ.น่าน</t>
  </si>
  <si>
    <t>รพ.แม่จริม</t>
  </si>
  <si>
    <t>รพ.บ้านหลวง</t>
  </si>
  <si>
    <t>รพ.นาน้อย</t>
  </si>
  <si>
    <t>รพ.ท่าวังผา</t>
  </si>
  <si>
    <t>รพ.เวียงสา</t>
  </si>
  <si>
    <t>รพ.ทุ่งช้าง</t>
  </si>
  <si>
    <t>รพ.เชียงกลาง</t>
  </si>
  <si>
    <t>รพ.นาหมื่น</t>
  </si>
  <si>
    <t>รพ.สันติสุข</t>
  </si>
  <si>
    <t>รพ.บ่อเกลือ</t>
  </si>
  <si>
    <t>รพ.สองแคว</t>
  </si>
  <si>
    <t>รพ.เฉลิมพระเกียรติ</t>
  </si>
  <si>
    <t>รพ.ภูเพียง</t>
  </si>
  <si>
    <t>รพ.พะเยา</t>
  </si>
  <si>
    <t>รพ.เชียงคำ</t>
  </si>
  <si>
    <t>รพ.จุน</t>
  </si>
  <si>
    <t>รพ.เชียงม่วน</t>
  </si>
  <si>
    <t>รพ.ดอกคำใต้</t>
  </si>
  <si>
    <t>รพ.ปง</t>
  </si>
  <si>
    <t>รพ.แม่ใจ</t>
  </si>
  <si>
    <t>รพ.ภูซาง</t>
  </si>
  <si>
    <t>รพ.ภูกามยาว</t>
  </si>
  <si>
    <t>รพ.แพร่</t>
  </si>
  <si>
    <t>รพ.ร้องกวาง</t>
  </si>
  <si>
    <t>รพ.ลอง</t>
  </si>
  <si>
    <t>รพ.สูงเม่น</t>
  </si>
  <si>
    <t>รพ.สอง</t>
  </si>
  <si>
    <t>รพ.วังชิ้น</t>
  </si>
  <si>
    <t>รพ.หนองม่วงไข่</t>
  </si>
  <si>
    <t>รพ.ศรีสังวาลย์</t>
  </si>
  <si>
    <t>รพ.ขุนยวม</t>
  </si>
  <si>
    <t>รพ.ปาย</t>
  </si>
  <si>
    <t>รพ.แม่สะเรียง</t>
  </si>
  <si>
    <t>รพ.แม่ลาน้อย</t>
  </si>
  <si>
    <t>รพ.สบเมย</t>
  </si>
  <si>
    <t>รพ.ปางมะผ้า</t>
  </si>
  <si>
    <t>รพ.ลำปาง</t>
  </si>
  <si>
    <t>รพ.แม่เมาะ</t>
  </si>
  <si>
    <t>รพ.เกาะคา</t>
  </si>
  <si>
    <t>รพ.เสริมงาม</t>
  </si>
  <si>
    <t>รพ.งาว</t>
  </si>
  <si>
    <t>รพ.แจ้ห่ม</t>
  </si>
  <si>
    <t>รพ.วังเหนือ</t>
  </si>
  <si>
    <t>รพ.เถิน</t>
  </si>
  <si>
    <t>รพ.แม่พริก</t>
  </si>
  <si>
    <t>รพ.แม่ทะ</t>
  </si>
  <si>
    <t>รพ.สบปราบ</t>
  </si>
  <si>
    <t>รพ.ห้างฉัตร</t>
  </si>
  <si>
    <t>รพ.เมืองปาน</t>
  </si>
  <si>
    <t>รพ.ลำพูน</t>
  </si>
  <si>
    <t>รพ.แม่ทา</t>
  </si>
  <si>
    <t>รพ.บ้านโฮ่ง</t>
  </si>
  <si>
    <t>รพ.ลี้</t>
  </si>
  <si>
    <t>รพ.ทุ่งหัวช้าง</t>
  </si>
  <si>
    <t>รพ.ป่าซาง</t>
  </si>
  <si>
    <t>รพ.บ้านธิ</t>
  </si>
  <si>
    <t>รพ.เวียงหนองล่อง</t>
  </si>
  <si>
    <t>รพ.สมเด็จพระเจ้าตากสินมหาราช</t>
  </si>
  <si>
    <t>รพ.แม่สอด</t>
  </si>
  <si>
    <t>รพ.บ้านตาก</t>
  </si>
  <si>
    <t>รพ.สามเงา</t>
  </si>
  <si>
    <t>รพ.แม่ระมาด</t>
  </si>
  <si>
    <t>รพ.ท่าสองยาง</t>
  </si>
  <si>
    <t>รพ.พบพระ</t>
  </si>
  <si>
    <t>รพ.อุ้มผาง</t>
  </si>
  <si>
    <t>รพ.วังเจ้า</t>
  </si>
  <si>
    <t>รพ.พุทธชินราช</t>
  </si>
  <si>
    <t>รพ.ชาติตระการ</t>
  </si>
  <si>
    <t>รพ.บางระกำ</t>
  </si>
  <si>
    <t>รพ.บางกระทุ่ม</t>
  </si>
  <si>
    <t>รพ.พรหมพิราม</t>
  </si>
  <si>
    <t>รพ.วัดโบสถ์</t>
  </si>
  <si>
    <t>รพ.วังทอง</t>
  </si>
  <si>
    <t>รพ.เนินมะปราง</t>
  </si>
  <si>
    <t>รพ.เพชรบูรณ์</t>
  </si>
  <si>
    <t>รพ.ชนแดน</t>
  </si>
  <si>
    <t>รพ.หล่มสัก</t>
  </si>
  <si>
    <t>รพ.วิเชียรบุรี</t>
  </si>
  <si>
    <t>รพ.ศรีเทพ</t>
  </si>
  <si>
    <t>รพ.หนองไผ่</t>
  </si>
  <si>
    <t>รพ.บึงสามพัน</t>
  </si>
  <si>
    <t>รพ.น้ำหนาว</t>
  </si>
  <si>
    <t>รพ.วังโป่ง</t>
  </si>
  <si>
    <t>รพ.เขาค้อ</t>
  </si>
  <si>
    <t>รพ.สุโขทัย</t>
  </si>
  <si>
    <t>รพ.ศรีสังวรสุโขทัย</t>
  </si>
  <si>
    <t>รพ.บ้านด่านลานหอย</t>
  </si>
  <si>
    <t>รพ.คีรีมาศ</t>
  </si>
  <si>
    <t>รพ.กงไกรลาศ</t>
  </si>
  <si>
    <t>รพ.ศรีสัชนาลัย</t>
  </si>
  <si>
    <t>รพ.สวรรคโลก</t>
  </si>
  <si>
    <t>รพ.ศรีนคร</t>
  </si>
  <si>
    <t>รพ.ทุ่งเสลี่ยม</t>
  </si>
  <si>
    <t>รพ.อุตรดิตถ์</t>
  </si>
  <si>
    <t>รพ.ตรอน</t>
  </si>
  <si>
    <t>รพ.ท่าปลา</t>
  </si>
  <si>
    <t>รพ.น้ำปาด</t>
  </si>
  <si>
    <t>รพ.ฟากท่า</t>
  </si>
  <si>
    <t>รพ.บ้านโคก</t>
  </si>
  <si>
    <t>รพ.พิชัย</t>
  </si>
  <si>
    <t>รพ.ลับแล</t>
  </si>
  <si>
    <t>รพ.ทองแสนขัน</t>
  </si>
  <si>
    <t>รพ.กำแพงเพชร</t>
  </si>
  <si>
    <t>รพ.ทุ่งโพธิ์ทะเล</t>
  </si>
  <si>
    <t>รพ.ไทรงาม</t>
  </si>
  <si>
    <t>รพ.คลองลาน</t>
  </si>
  <si>
    <t>รพ.ขาณุวรลักษบุรี</t>
  </si>
  <si>
    <t>รพ.คลองขลุง</t>
  </si>
  <si>
    <t>รพ.พรานกระต่าย</t>
  </si>
  <si>
    <t>รพ.ลานกระบือ</t>
  </si>
  <si>
    <t>รพ.ทรายทองวัฒนา</t>
  </si>
  <si>
    <t>รพ.ปางศิลาทอง</t>
  </si>
  <si>
    <t>รพ.บึงสามัคคี</t>
  </si>
  <si>
    <t>รพ.โกสัมพีนคร</t>
  </si>
  <si>
    <t>รพ.ชัยนาทนเรนทร</t>
  </si>
  <si>
    <t>รพ.มโนรมย์</t>
  </si>
  <si>
    <t>รพ.วัดสิงห์</t>
  </si>
  <si>
    <t>รพ.สรรพยา</t>
  </si>
  <si>
    <t>รพ.สรรคบุรี</t>
  </si>
  <si>
    <t>รพ.หันคา</t>
  </si>
  <si>
    <t>รพ.หนองมะโมง</t>
  </si>
  <si>
    <t>รพ.เนินขาม</t>
  </si>
  <si>
    <t>รพ.สวรรค์ประชารักษ์</t>
  </si>
  <si>
    <t>รพ.โกรกพระ</t>
  </si>
  <si>
    <t>รพ.ชุมแสง</t>
  </si>
  <si>
    <t>รพ.หนองบัว</t>
  </si>
  <si>
    <t>รพ.บรรพตพิสัย</t>
  </si>
  <si>
    <t>รพ.เก้าเลี้ยว</t>
  </si>
  <si>
    <t>รพ.ตาคลี</t>
  </si>
  <si>
    <t>รพ.ท่าตะโก</t>
  </si>
  <si>
    <t>รพ.ไพศาลี</t>
  </si>
  <si>
    <t>รพ.พยุหะคีรี</t>
  </si>
  <si>
    <t>รพ.ลาดยาว</t>
  </si>
  <si>
    <t>รพ.ตากฟ้า</t>
  </si>
  <si>
    <t>รพ.แม่วงก์</t>
  </si>
  <si>
    <t>รพ.ชุมตาบง</t>
  </si>
  <si>
    <t>รพ.พิจิตร</t>
  </si>
  <si>
    <t>รพ.วังทรายพูน</t>
  </si>
  <si>
    <t>รพ.โพธิ์ประทับช้าง</t>
  </si>
  <si>
    <t>รพ.บางมูลนาก</t>
  </si>
  <si>
    <t>รพ.โพทะเล</t>
  </si>
  <si>
    <t>รพ.สามง่าม</t>
  </si>
  <si>
    <t>รพ.ทับคล้อ</t>
  </si>
  <si>
    <t>รพ.วชิรบารมี</t>
  </si>
  <si>
    <t>รพ.สากเหล็ก</t>
  </si>
  <si>
    <t>รพ.บึงนาราง</t>
  </si>
  <si>
    <t>รพ.ดงเจริญ</t>
  </si>
  <si>
    <t>รพ.อุทัยธานี</t>
  </si>
  <si>
    <t>รพ.ทัพทัน</t>
  </si>
  <si>
    <t>รพ.สว่างอารมณ์</t>
  </si>
  <si>
    <t>รพ.หนองฉาง</t>
  </si>
  <si>
    <t>รพ.หนองขาหย่าง</t>
  </si>
  <si>
    <t>รพ.บ้านไร่</t>
  </si>
  <si>
    <t>รพ.ลานสัก</t>
  </si>
  <si>
    <t>รพ.ห้วยคต</t>
  </si>
  <si>
    <t>รพ.นครนายก</t>
  </si>
  <si>
    <t>รพ.ปากพลี</t>
  </si>
  <si>
    <t>รพ.บ้านนา</t>
  </si>
  <si>
    <t>รพ.องครักษ์</t>
  </si>
  <si>
    <t>รพ.พระนั่งเกล้า</t>
  </si>
  <si>
    <t>รพ.บางกรวย</t>
  </si>
  <si>
    <t>รพ.บางใหญ่</t>
  </si>
  <si>
    <t>รพ.บางบัวทอง</t>
  </si>
  <si>
    <t>รพ.ไทรน้อย</t>
  </si>
  <si>
    <t>รพ.ปากเกร็ด</t>
  </si>
  <si>
    <t>รพ.บางบัวทอง ๒</t>
  </si>
  <si>
    <t>รพ.ปทุมธานี</t>
  </si>
  <si>
    <t>รพ.คลองหลวง</t>
  </si>
  <si>
    <t>รพ.ธัญบุรี</t>
  </si>
  <si>
    <t>รพ.ประชาธิปัตย์</t>
  </si>
  <si>
    <t>รพ.หนองเสือ</t>
  </si>
  <si>
    <t>รพ.ลาดหลุมแก้ว</t>
  </si>
  <si>
    <t>รพ.ลำลูกกา</t>
  </si>
  <si>
    <t>รพ.สามโคก</t>
  </si>
  <si>
    <t>รพ.พระนครศรีอยุธยา</t>
  </si>
  <si>
    <t>รพ.เสนา</t>
  </si>
  <si>
    <t>รพ.ท่าเรือ</t>
  </si>
  <si>
    <t>รพ.สมเด็จพระสังฆราช(นครหลวง)</t>
  </si>
  <si>
    <t>รพ.บางไทร</t>
  </si>
  <si>
    <t>รพ.บางบาล</t>
  </si>
  <si>
    <t>รพ.บางปะอิน</t>
  </si>
  <si>
    <t>รพ.บางปะหัน</t>
  </si>
  <si>
    <t>รพ.ผักไห่</t>
  </si>
  <si>
    <t>รพ.ภาชี</t>
  </si>
  <si>
    <t>รพ.ลาดบัวหลวง</t>
  </si>
  <si>
    <t>รพ.วังน้อย</t>
  </si>
  <si>
    <t>รพ.บางซ้าย</t>
  </si>
  <si>
    <t>รพ.อุทัย</t>
  </si>
  <si>
    <t>รพ.มหาราช</t>
  </si>
  <si>
    <t>รพ.บ้านแพรก</t>
  </si>
  <si>
    <t>รพ.พระนารายณ์มหาราช</t>
  </si>
  <si>
    <t>รพ.บ้านหมี่</t>
  </si>
  <si>
    <t>รพ.พัฒนานิคม</t>
  </si>
  <si>
    <t>รพ.โคกสำโรง</t>
  </si>
  <si>
    <t>รพ.ชัยบาดาล</t>
  </si>
  <si>
    <t>รพ.ท่าวุ้ง</t>
  </si>
  <si>
    <t>รพ.ท่าหลวง</t>
  </si>
  <si>
    <t>รพ.สระโบสถ์</t>
  </si>
  <si>
    <t>รพ.โคกเจริญ</t>
  </si>
  <si>
    <t>รพ.ลำสนธิ</t>
  </si>
  <si>
    <t>รพ.หนองม่วง</t>
  </si>
  <si>
    <t>รพ.สระบุรี</t>
  </si>
  <si>
    <t>รพ.พระพุทธบาท</t>
  </si>
  <si>
    <t>รพ.แก่งคอย</t>
  </si>
  <si>
    <t>รพ.หนองแค</t>
  </si>
  <si>
    <t>รพ.วิหารแดง</t>
  </si>
  <si>
    <t>รพ.หนองแซง</t>
  </si>
  <si>
    <t>รพ.บ้านหมอ</t>
  </si>
  <si>
    <t>รพ.ดอนพุด</t>
  </si>
  <si>
    <t>รพ.หนองโดน</t>
  </si>
  <si>
    <t>รพ.มวกเหล็ก</t>
  </si>
  <si>
    <t>รพ.สิงห์บุรี</t>
  </si>
  <si>
    <t>รพ.อินทร์บุรี</t>
  </si>
  <si>
    <t>รพ.บางระจัน</t>
  </si>
  <si>
    <t>รพ.ค่ายบางระจัน</t>
  </si>
  <si>
    <t>รพ.พรหมบุรี</t>
  </si>
  <si>
    <t>รพ.ท่าช้าง</t>
  </si>
  <si>
    <t>รพ.อ่างทอง</t>
  </si>
  <si>
    <t>รพ.ไชโย</t>
  </si>
  <si>
    <t>รพ.ป่าโมก</t>
  </si>
  <si>
    <t>รพ.โพธิ์ทอง</t>
  </si>
  <si>
    <t>รพ.แสวงหา</t>
  </si>
  <si>
    <t>รพ.วิเศษชัยชาญ</t>
  </si>
  <si>
    <t>รพ.สามโก้</t>
  </si>
  <si>
    <t>รพ.พหลพลพยุหเสนา</t>
  </si>
  <si>
    <t>รพ.มะการักษ์</t>
  </si>
  <si>
    <t>รพ.ไทรโยค</t>
  </si>
  <si>
    <t>รพ.บ่อพลอย</t>
  </si>
  <si>
    <t>รพ.ท่ากระดาน</t>
  </si>
  <si>
    <t>รพ.ทองผาภูมิ</t>
  </si>
  <si>
    <t>รพ.สังขละบุรี</t>
  </si>
  <si>
    <t>รพ.เจ้าคุณไพบูลย์พนมทวน</t>
  </si>
  <si>
    <t>รพ.เลาขวัญ</t>
  </si>
  <si>
    <t>รพ.ด่านมะขามเตี้ย</t>
  </si>
  <si>
    <t>รพ.สถานพระบารมี</t>
  </si>
  <si>
    <t>รพ.ศุกร์ศิริศรีสวัสดิ์</t>
  </si>
  <si>
    <t>รพ.นครปฐม</t>
  </si>
  <si>
    <t>รพ.กำแพงแสน</t>
  </si>
  <si>
    <t>รพ.นครชัยศรี</t>
  </si>
  <si>
    <t>รพ.ห้วยพลู</t>
  </si>
  <si>
    <t>รพ.ดอนตูม</t>
  </si>
  <si>
    <t>รพ.บางเลน</t>
  </si>
  <si>
    <t>รพ.สามพราน</t>
  </si>
  <si>
    <t>รพ.พุทธมณฑล</t>
  </si>
  <si>
    <t>รพ.หลวงพ่อเปิ่น</t>
  </si>
  <si>
    <t>รพ.ประจวบคีรีขันธ์</t>
  </si>
  <si>
    <t>รพ.กุยบุรี</t>
  </si>
  <si>
    <t>รพ.ทับสะแก</t>
  </si>
  <si>
    <t>รพ.บางสะพาน</t>
  </si>
  <si>
    <t>รพ.บางสะพานน้อย</t>
  </si>
  <si>
    <t>รพ.ปราณบุรี</t>
  </si>
  <si>
    <t>รพ.หัวหิน</t>
  </si>
  <si>
    <t>รพ.สามร้อยยอด</t>
  </si>
  <si>
    <t>รพ.พระจอมเกล้า</t>
  </si>
  <si>
    <t>รพ.เขาย้อย</t>
  </si>
  <si>
    <t>รพ.หนองหญ้าปล้อง</t>
  </si>
  <si>
    <t>รพ.ชะอำ</t>
  </si>
  <si>
    <t>รพ.ท่ายาง</t>
  </si>
  <si>
    <t>รพ.บ้านลาด</t>
  </si>
  <si>
    <t>รพ.บ้านแหลม</t>
  </si>
  <si>
    <t>รพ.แก่งกระจาน</t>
  </si>
  <si>
    <t>รพ.ราชบุรี</t>
  </si>
  <si>
    <t>รพ.ดำเนินสะดวก</t>
  </si>
  <si>
    <t>รพ.บ้านโป่ง</t>
  </si>
  <si>
    <t>รพ.โพธาราม</t>
  </si>
  <si>
    <t>รพ.สวนผึ้ง</t>
  </si>
  <si>
    <t>รพ.บางแพ</t>
  </si>
  <si>
    <t>รพ.เจ็ดเสมียน</t>
  </si>
  <si>
    <t>รพ.ปากท่อ</t>
  </si>
  <si>
    <t>รพ.วัดเพลง</t>
  </si>
  <si>
    <t>รพ.บ้านคา</t>
  </si>
  <si>
    <t>รพ.สมเด็จพระพุทธเลิศหล้า</t>
  </si>
  <si>
    <t>รพ.นภาลัย</t>
  </si>
  <si>
    <t>รพ.อัมพวา</t>
  </si>
  <si>
    <t>รพ.สมุทรสาคร</t>
  </si>
  <si>
    <t>รพ.กระทุ่มแบน</t>
  </si>
  <si>
    <t>รพ.เจ้าพระยายมราช</t>
  </si>
  <si>
    <t>รพ.เดิมบางนางบวช</t>
  </si>
  <si>
    <t>รพ.ด่านช้าง</t>
  </si>
  <si>
    <t>รพ.บางปลาม้า</t>
  </si>
  <si>
    <t>รพ.ศรีประจันต์</t>
  </si>
  <si>
    <t>รพ.ดอนเจดีย์</t>
  </si>
  <si>
    <t>รพ.สามชุก</t>
  </si>
  <si>
    <t>รพ.อู่ทอง</t>
  </si>
  <si>
    <t>รพ.หนองหญ้าไซ</t>
  </si>
  <si>
    <t>รพ.พระปกเกล้า</t>
  </si>
  <si>
    <t>รพ.ขลุง</t>
  </si>
  <si>
    <t>รพ.ท่าใหม่</t>
  </si>
  <si>
    <t>รพ.เขาสุกิม</t>
  </si>
  <si>
    <t>รพ.สองพี่น้อง</t>
  </si>
  <si>
    <t>รพ.โป่งน้ำร้อน</t>
  </si>
  <si>
    <t>รพ.มะขาม</t>
  </si>
  <si>
    <t>รพ.แหลมสิงห์</t>
  </si>
  <si>
    <t>รพ.สอยดาว</t>
  </si>
  <si>
    <t>รพ.แก่งหางแมว</t>
  </si>
  <si>
    <t>รพ.นายายอาม</t>
  </si>
  <si>
    <t>รพ.เขาคิชฌกูฏ</t>
  </si>
  <si>
    <t>รพ.ท่าตะเกียบ</t>
  </si>
  <si>
    <t>รพ.บางคล้า</t>
  </si>
  <si>
    <t>รพ.บางน้ำเปรี้ยว</t>
  </si>
  <si>
    <t>รพ.บางปะกง</t>
  </si>
  <si>
    <t>รพ.บ้านโพธิ์</t>
  </si>
  <si>
    <t>รพ.พนมสารคาม</t>
  </si>
  <si>
    <t>รพ.สนามชัยเขต</t>
  </si>
  <si>
    <t>รพ.แปลงยาว</t>
  </si>
  <si>
    <t>รพ.ราชสาส์น</t>
  </si>
  <si>
    <t>รพ.คลองเขื่อน</t>
  </si>
  <si>
    <t>รพ.ชลบุรี</t>
  </si>
  <si>
    <t>รพ.บ้านบึง</t>
  </si>
  <si>
    <t>รพ.หนองใหญ่</t>
  </si>
  <si>
    <t>รพ.บางละมุง</t>
  </si>
  <si>
    <t>รพ.วัดญาณสังวราราม</t>
  </si>
  <si>
    <t>รพ.พานทอง</t>
  </si>
  <si>
    <t>รพ.พนัสนิคม</t>
  </si>
  <si>
    <t>รพ.แหลมฉบัง</t>
  </si>
  <si>
    <t>รพ.เกาะสีชัง</t>
  </si>
  <si>
    <t>รพ.บ่อทอง</t>
  </si>
  <si>
    <t>รพ.เกาะจันทร์</t>
  </si>
  <si>
    <t>รพ.ตราด</t>
  </si>
  <si>
    <t>รพ.คลองใหญ่</t>
  </si>
  <si>
    <t>รพ.เขาสมิง</t>
  </si>
  <si>
    <t>รพ.บ่อไร่</t>
  </si>
  <si>
    <t>รพ.แหลมงอบ</t>
  </si>
  <si>
    <t>รพ.เกาะกูด</t>
  </si>
  <si>
    <t>รพ.เกาะช้าง</t>
  </si>
  <si>
    <t>รพ.เจ้าพระยาอภัยภูเบศร</t>
  </si>
  <si>
    <t>รพ.กบินทร์บุรี</t>
  </si>
  <si>
    <t>รพ.นาดี</t>
  </si>
  <si>
    <t>รพ.บ้านสร้าง</t>
  </si>
  <si>
    <t>รพ.ประจันตคาม</t>
  </si>
  <si>
    <t>รพ.ศรีมหาโพธิ</t>
  </si>
  <si>
    <t>รพ.ศรีมโหสถ</t>
  </si>
  <si>
    <t>รพ.ระยอง</t>
  </si>
  <si>
    <t>รพ.เฉลิมพระเกียรติสมเด็จพระเทพรัตนราชสุดาฯ สยามบรมราชกุมารี ระยอง</t>
  </si>
  <si>
    <t>รพ.บ้านฉาง</t>
  </si>
  <si>
    <t>รพ.แกลง</t>
  </si>
  <si>
    <t>รพ.วังจันทร์</t>
  </si>
  <si>
    <t>รพ.บ้านค่าย</t>
  </si>
  <si>
    <t>รพ.ปลวกแดง</t>
  </si>
  <si>
    <t>รพ.นิคมพัฒนา</t>
  </si>
  <si>
    <t>รพ.สมุทรปราการ</t>
  </si>
  <si>
    <t>รพ.บางบ่อ</t>
  </si>
  <si>
    <t>รพ.บางพลี</t>
  </si>
  <si>
    <t>รพ.บางจาก</t>
  </si>
  <si>
    <t>รพ.บางเสาธง</t>
  </si>
  <si>
    <t>รพ.คลองหาด</t>
  </si>
  <si>
    <t>รพ.ตาพระยา</t>
  </si>
  <si>
    <t>รพ.วังน้ำเย็น</t>
  </si>
  <si>
    <t>รพ.วัฒนานคร</t>
  </si>
  <si>
    <t>รพ.อรัญประเทศ</t>
  </si>
  <si>
    <t>รพ.เขาฉกรรจ์</t>
  </si>
  <si>
    <t>รพ.วังสมบูรณ์</t>
  </si>
  <si>
    <t>รพ.โคกสูง</t>
  </si>
  <si>
    <t>รพ.กาฬสินธุ์</t>
  </si>
  <si>
    <t>รพ.นามน</t>
  </si>
  <si>
    <t>รพ.กมลาไสย</t>
  </si>
  <si>
    <t>รพ.ร่องคำ</t>
  </si>
  <si>
    <t>รพ.เขาวง</t>
  </si>
  <si>
    <t>รพ.ยางตลาด</t>
  </si>
  <si>
    <t>รพ.ห้วยเม็ก</t>
  </si>
  <si>
    <t>รพ.สหัสขันธ์</t>
  </si>
  <si>
    <t>รพ.คำม่วง</t>
  </si>
  <si>
    <t>รพ.ท่าคันโท</t>
  </si>
  <si>
    <t>รพ.หนองกุงศรี</t>
  </si>
  <si>
    <t>รพ.สมเด็จ</t>
  </si>
  <si>
    <t>รพ.ห้วยผึ้ง</t>
  </si>
  <si>
    <t>รพ.นาคู</t>
  </si>
  <si>
    <t>รพ.ฆ้องชัย</t>
  </si>
  <si>
    <t>รพ.ดอนจาน</t>
  </si>
  <si>
    <t>รพ.สามชัย</t>
  </si>
  <si>
    <t>รพ.ขอนแก่น</t>
  </si>
  <si>
    <t>รพ.บ้านฝาง</t>
  </si>
  <si>
    <t>รพ.พระยืน</t>
  </si>
  <si>
    <t>รพ.หนองเรือ</t>
  </si>
  <si>
    <t>รพ.ชุมแพ</t>
  </si>
  <si>
    <t>รพ.สีชมพู</t>
  </si>
  <si>
    <t>รพ.น้ำพอง</t>
  </si>
  <si>
    <t>รพ.อุบลรัตน์</t>
  </si>
  <si>
    <t>รพ.บ้านไผ่</t>
  </si>
  <si>
    <t>รพ.เปือยน้อย</t>
  </si>
  <si>
    <t>รพ.พล</t>
  </si>
  <si>
    <t>รพ.แวงใหญ่</t>
  </si>
  <si>
    <t>รพ.แวงน้อย</t>
  </si>
  <si>
    <t>รพ.หนองสองห้อง</t>
  </si>
  <si>
    <t>รพ.ภูเวียง</t>
  </si>
  <si>
    <t>รพ.มัญจาคีรี</t>
  </si>
  <si>
    <t>รพ.ชนบท</t>
  </si>
  <si>
    <t>รพ.เขาสวนกวาง</t>
  </si>
  <si>
    <t>รพ.ภูผาม่าน</t>
  </si>
  <si>
    <t>รพ.สิรินธร(ภาคตะวันออกเฉียงเหนือ)</t>
  </si>
  <si>
    <t>รพ.ซำสูง</t>
  </si>
  <si>
    <t>รพ.หนองนาคำ</t>
  </si>
  <si>
    <t>รพ.เวียงเก่า</t>
  </si>
  <si>
    <t>รพ.โคกโพธิ์ไชย</t>
  </si>
  <si>
    <t>รพ.โนนศิลา</t>
  </si>
  <si>
    <t>รพ.มหาสารคาม</t>
  </si>
  <si>
    <t>รพ.แกดำ</t>
  </si>
  <si>
    <t>รพ.โกสุมพิสัย</t>
  </si>
  <si>
    <t>รพ.กันทรวิชัย</t>
  </si>
  <si>
    <t>รพ.เชียงยืน</t>
  </si>
  <si>
    <t>รพ.บรบือ</t>
  </si>
  <si>
    <t>รพ.นาเชือก</t>
  </si>
  <si>
    <t>รพ.พยัคฆภูมิพิสัย</t>
  </si>
  <si>
    <t>รพ.วาปีปทุม</t>
  </si>
  <si>
    <t>รพ.นาดูน</t>
  </si>
  <si>
    <t>รพ.ยางสีสุราช</t>
  </si>
  <si>
    <t>รพ.กุดรัง</t>
  </si>
  <si>
    <t>รพ.ชื่นชม</t>
  </si>
  <si>
    <t>รพ.ร้อยเอ็ด</t>
  </si>
  <si>
    <t>รพ.เกษตรวิสัย</t>
  </si>
  <si>
    <t>รพ.ปทุมรัตต์</t>
  </si>
  <si>
    <t>รพ.จตุรพักตรพิมาน</t>
  </si>
  <si>
    <t>รพ.ธวัชบุรี</t>
  </si>
  <si>
    <t>รพ.พนมไพร</t>
  </si>
  <si>
    <t>รพ.โพนทอง</t>
  </si>
  <si>
    <t>รพ.โพธิ์ชัย</t>
  </si>
  <si>
    <t>รพ.หนองพอก</t>
  </si>
  <si>
    <t>รพ.เสลภูมิ</t>
  </si>
  <si>
    <t>รพ.สุวรรณภูมิ</t>
  </si>
  <si>
    <t>รพ.เมืองสรวง</t>
  </si>
  <si>
    <t>รพ.โพนทราย</t>
  </si>
  <si>
    <t>รพ.อาจสามารถ</t>
  </si>
  <si>
    <t>รพ.เมยวดี</t>
  </si>
  <si>
    <t>รพ.ศรีสมเด็จ</t>
  </si>
  <si>
    <t>รพ.จังหาร</t>
  </si>
  <si>
    <t>รพ.ทุ่งเขาหลวง</t>
  </si>
  <si>
    <t>รพ.เชียงขวัญ</t>
  </si>
  <si>
    <t>รพ.หนองฮี</t>
  </si>
  <si>
    <t>รพ.นครพนม</t>
  </si>
  <si>
    <t>รพ.ปลาปาก</t>
  </si>
  <si>
    <t>รพ.ท่าอุเทน</t>
  </si>
  <si>
    <t>รพ.บ้านแพง</t>
  </si>
  <si>
    <t>รพ.นาทม</t>
  </si>
  <si>
    <t>รพ.เรณูนคร</t>
  </si>
  <si>
    <t>รพ.นาแก</t>
  </si>
  <si>
    <t>รพ.ศรีสงคราม</t>
  </si>
  <si>
    <t>รพ.นาหว้า</t>
  </si>
  <si>
    <t>รพ.โพนสวรรค์</t>
  </si>
  <si>
    <t>รพ.วังยาง</t>
  </si>
  <si>
    <t>รพ.บึงกาฬ</t>
  </si>
  <si>
    <t>รพ.พรเจริญ</t>
  </si>
  <si>
    <t>รพ.โซ่พิสัย</t>
  </si>
  <si>
    <t>รพ.เซกา</t>
  </si>
  <si>
    <t>รพ.ปากคาด</t>
  </si>
  <si>
    <t>รพ.บึงโขงหลง</t>
  </si>
  <si>
    <t>รพ.ศรีวิไล</t>
  </si>
  <si>
    <t>รพ.บุ่งคล้า</t>
  </si>
  <si>
    <t>รพ.เลย</t>
  </si>
  <si>
    <t>รพ.นาด้วง</t>
  </si>
  <si>
    <t>รพ.เชียงคาน</t>
  </si>
  <si>
    <t>รพ.ปากชม</t>
  </si>
  <si>
    <t>รพ.นาแห้ว</t>
  </si>
  <si>
    <t>รพ.ภูเรือ</t>
  </si>
  <si>
    <t>รพ.ท่าลี่</t>
  </si>
  <si>
    <t>รพ.วังสะพุง</t>
  </si>
  <si>
    <t>รพ.ภูกระดึง</t>
  </si>
  <si>
    <t>รพ.ภูหลวง</t>
  </si>
  <si>
    <t>รพ.ผาขาว</t>
  </si>
  <si>
    <t>รพ.เอราวัณ</t>
  </si>
  <si>
    <t>รพ.หนองหิน</t>
  </si>
  <si>
    <t>รพ.สกลนคร</t>
  </si>
  <si>
    <t>รพ.กุสุมาลย์</t>
  </si>
  <si>
    <t>รพ.กุดบาก</t>
  </si>
  <si>
    <t>รพ.พระอาจารย์ฝั้นอาจาโร</t>
  </si>
  <si>
    <t>รพ.พังโคน</t>
  </si>
  <si>
    <t>รพ.วาริชภูมิ</t>
  </si>
  <si>
    <t>รพ.นิคมน้ำอูน</t>
  </si>
  <si>
    <t>รพ.วานรนิวาส</t>
  </si>
  <si>
    <t>รพ.คำตากล้า</t>
  </si>
  <si>
    <t>รพ.บ้านม่วง</t>
  </si>
  <si>
    <t>รพ.อากาศอำนวย</t>
  </si>
  <si>
    <t>รพ.ส่องดาว</t>
  </si>
  <si>
    <t>รพ.เต่างอย</t>
  </si>
  <si>
    <t>รพ.โคกศรีสุพรรณ</t>
  </si>
  <si>
    <t>รพ.เจริญศิลป์</t>
  </si>
  <si>
    <t>รพ.โพนนาแก้ว</t>
  </si>
  <si>
    <t>รพ.หนองคาย</t>
  </si>
  <si>
    <t>รพ.โพนพิสัย</t>
  </si>
  <si>
    <t>รพ.ศรีเชียงใหม่</t>
  </si>
  <si>
    <t>รพ.สังคม</t>
  </si>
  <si>
    <t>รพ.สระใคร</t>
  </si>
  <si>
    <t>รพ.โพธิ์ตาก</t>
  </si>
  <si>
    <t>รพ.เฝ้าไร่</t>
  </si>
  <si>
    <t>รพ.รัตนวาปี</t>
  </si>
  <si>
    <t>รพ.หนองบัวลำภู</t>
  </si>
  <si>
    <t>รพ.นากลาง</t>
  </si>
  <si>
    <t>รพ.โนนสัง</t>
  </si>
  <si>
    <t>รพ.ศรีบุญเรือง</t>
  </si>
  <si>
    <t>รพ.สุวรรณคูหา</t>
  </si>
  <si>
    <t>รพ.อุดรธานี</t>
  </si>
  <si>
    <t>รพ.กุดจับ</t>
  </si>
  <si>
    <t>รพ.หนองวัวซอ</t>
  </si>
  <si>
    <t>รพ.กุมภวาปี</t>
  </si>
  <si>
    <t>รพ.ห้วยเกิ้ง</t>
  </si>
  <si>
    <t>รพ.โนนสะอาด</t>
  </si>
  <si>
    <t>รพ.หนองหาน</t>
  </si>
  <si>
    <t>รพ.ทุ่งฝน</t>
  </si>
  <si>
    <t>รพ.ไชยวาน</t>
  </si>
  <si>
    <t>รพ.ศรีธาตุ</t>
  </si>
  <si>
    <t>รพ.วังสามหมอ</t>
  </si>
  <si>
    <t>รพ.บ้านผือ</t>
  </si>
  <si>
    <t>รพ.น้ำโสม</t>
  </si>
  <si>
    <t>รพ.เพ็ญ</t>
  </si>
  <si>
    <t>รพ.สร้างคอม</t>
  </si>
  <si>
    <t>รพ.หนองแสง</t>
  </si>
  <si>
    <t>รพ.นายูง</t>
  </si>
  <si>
    <t>รพ.พิบูลย์รักษ์</t>
  </si>
  <si>
    <t>รพ.กู่แก้ว</t>
  </si>
  <si>
    <t>รพ.ประจักษ์ศิลปาคม</t>
  </si>
  <si>
    <t>รพ.ซับใหญ่</t>
  </si>
  <si>
    <t>รพ.ชัยภูมิ</t>
  </si>
  <si>
    <t>รพ.บ้านเขว้า</t>
  </si>
  <si>
    <t>รพ.คอนสวรรค์</t>
  </si>
  <si>
    <t>รพ.เกษตรสมบูรณ์</t>
  </si>
  <si>
    <t>รพ.หนองบัวแดง</t>
  </si>
  <si>
    <t>รพ.จัตุรัส</t>
  </si>
  <si>
    <t>รพ.บำเหน็จณรงค์</t>
  </si>
  <si>
    <t>รพ.หนองบัวระเหว</t>
  </si>
  <si>
    <t>รพ.เทพสถิต</t>
  </si>
  <si>
    <t>รพ.บ้านแท่น</t>
  </si>
  <si>
    <t>รพ.แก้งคร้อ</t>
  </si>
  <si>
    <t>รพ.คอนสาร</t>
  </si>
  <si>
    <t>รพ.ภักดีชุมพล</t>
  </si>
  <si>
    <t>รพ.เนินสง่า</t>
  </si>
  <si>
    <t>รพ.มหาราชนครราชสีมา</t>
  </si>
  <si>
    <t>รพ.ครบุรี</t>
  </si>
  <si>
    <t>รพ.เสิงสาง</t>
  </si>
  <si>
    <t>รพ.คง</t>
  </si>
  <si>
    <t>รพ.บ้านเหลื่อม</t>
  </si>
  <si>
    <t>รพ.จักราช</t>
  </si>
  <si>
    <t>รพ.โชคชัย</t>
  </si>
  <si>
    <t>รพ.ด่านขุนทด</t>
  </si>
  <si>
    <t>รพ.โนนไทย</t>
  </si>
  <si>
    <t>รพ.โนนสูง</t>
  </si>
  <si>
    <t>รพ.ขามสะแกแสง</t>
  </si>
  <si>
    <t>รพ.บัวใหญ่</t>
  </si>
  <si>
    <t>รพ.ประทาย</t>
  </si>
  <si>
    <t>รพ.ปักธงชัย</t>
  </si>
  <si>
    <t>รพ.พิมาย</t>
  </si>
  <si>
    <t>รพ.ห้วยแถลง</t>
  </si>
  <si>
    <t>รพ.ชุมพวง</t>
  </si>
  <si>
    <t>รพ.สูงเนิน</t>
  </si>
  <si>
    <t>รพ.ขามทะเลสอ</t>
  </si>
  <si>
    <t>รพ.สีคิ้ว</t>
  </si>
  <si>
    <t>รพ.ปากช่องนานา</t>
  </si>
  <si>
    <t>รพ.แก้งสนามนาง</t>
  </si>
  <si>
    <t>รพ.โนนแดง</t>
  </si>
  <si>
    <t>รพ.วังน้ำเขียว</t>
  </si>
  <si>
    <t>รพ.ลำทะเมนชัย</t>
  </si>
  <si>
    <t>รพ.บัวลาย</t>
  </si>
  <si>
    <t>รพ.สีดา</t>
  </si>
  <si>
    <t>รพ.เทพารักษ์</t>
  </si>
  <si>
    <t>รพ.บุรีรัมย์</t>
  </si>
  <si>
    <t>รพ.คูเมือง</t>
  </si>
  <si>
    <t>รพ.กระสัง</t>
  </si>
  <si>
    <t>รพ.นางรอง</t>
  </si>
  <si>
    <t>รพ.หนองกี่</t>
  </si>
  <si>
    <t>รพ.ละหานทราย</t>
  </si>
  <si>
    <t>รพ.ประโคนชัย</t>
  </si>
  <si>
    <t>รพ.บ้านกรวด</t>
  </si>
  <si>
    <t>รพ.พุทไธสง</t>
  </si>
  <si>
    <t>รพ.ลำปลายมาศ</t>
  </si>
  <si>
    <t>รพ.สตึก</t>
  </si>
  <si>
    <t>รพ.ปะคำ</t>
  </si>
  <si>
    <t>รพ.นาโพธิ์</t>
  </si>
  <si>
    <t>รพ.หนองหงส์</t>
  </si>
  <si>
    <t>รพ.พลับพลาชัย</t>
  </si>
  <si>
    <t>รพ.ห้วยราช</t>
  </si>
  <si>
    <t>รพ.โนนสุวรรณ</t>
  </si>
  <si>
    <t>รพ.ชำนิ</t>
  </si>
  <si>
    <t>รพ.บ้านใหม่ไชยพจน์</t>
  </si>
  <si>
    <t>รพ.โนนดินแดง</t>
  </si>
  <si>
    <t>รพ.บ้านด่าน</t>
  </si>
  <si>
    <t>รพ.สุรินทร์</t>
  </si>
  <si>
    <t>รพ.ชุมพลบุรี</t>
  </si>
  <si>
    <t>รพ.ท่าตูม</t>
  </si>
  <si>
    <t>รพ.จอมพระ</t>
  </si>
  <si>
    <t>รพ.ปราสาท</t>
  </si>
  <si>
    <t>รพ.กาบเชิง</t>
  </si>
  <si>
    <t>รพ.รัตนบุรี</t>
  </si>
  <si>
    <t>รพ.สนม</t>
  </si>
  <si>
    <t>รพ.ศีขรภูมิ</t>
  </si>
  <si>
    <t>รพ.สังขะ</t>
  </si>
  <si>
    <t>รพ.ลำดวน</t>
  </si>
  <si>
    <t>รพ.สำโรงทาบ</t>
  </si>
  <si>
    <t>รพ.บัวเชด</t>
  </si>
  <si>
    <t>รพ.เขวาสินรินทร์</t>
  </si>
  <si>
    <t>รพ.ศรีณรงค์</t>
  </si>
  <si>
    <t>รพ.โนนนารายณ์</t>
  </si>
  <si>
    <t>10</t>
  </si>
  <si>
    <t>รพ.มุกดาหาร</t>
  </si>
  <si>
    <t>รพ.นิคมคำสร้อย</t>
  </si>
  <si>
    <t>รพ.ดอนตาล</t>
  </si>
  <si>
    <t>รพ.ดงหลวง</t>
  </si>
  <si>
    <t>รพ.คำชะอี</t>
  </si>
  <si>
    <t>รพ.หว้านใหญ่</t>
  </si>
  <si>
    <t>รพ.หนองสูง</t>
  </si>
  <si>
    <t>รพ.ยโสธร</t>
  </si>
  <si>
    <t>รพ.ทรายมูล</t>
  </si>
  <si>
    <t>รพ.กุดชุม</t>
  </si>
  <si>
    <t>รพ.คำเขื่อนแก้ว</t>
  </si>
  <si>
    <t>รพ.ป่าติ้ว</t>
  </si>
  <si>
    <t>รพ.มหาชนะชัย</t>
  </si>
  <si>
    <t>รพ.ค้อวัง</t>
  </si>
  <si>
    <t>รพ.ไทยเจริญ</t>
  </si>
  <si>
    <t>รพ.ศรีสะเกษ</t>
  </si>
  <si>
    <t>รพ.ยางชุมน้อย</t>
  </si>
  <si>
    <t>รพ.กันทรารมย์</t>
  </si>
  <si>
    <t>รพ.กันทรลักษ์</t>
  </si>
  <si>
    <t>รพ.ขุขันธ์</t>
  </si>
  <si>
    <t>รพ.ไพรบึง</t>
  </si>
  <si>
    <t>รพ.ปรางค์กู่</t>
  </si>
  <si>
    <t>รพ.ขุนหาญ</t>
  </si>
  <si>
    <t>รพ.ราษีไศล</t>
  </si>
  <si>
    <t>รพ.อุทุมพรพิสัย</t>
  </si>
  <si>
    <t>รพ.บึงบูรพ์</t>
  </si>
  <si>
    <t>รพ.ห้วยทับทัน</t>
  </si>
  <si>
    <t>รพ.โนนคูณ</t>
  </si>
  <si>
    <t>รพ.ศรีรัตนะ</t>
  </si>
  <si>
    <t>รพ.วังหิน</t>
  </si>
  <si>
    <t>รพ.น้ำเกลี้ยง</t>
  </si>
  <si>
    <t>รพ.ภูสิงห์</t>
  </si>
  <si>
    <t>รพ.เมืองจันทร์</t>
  </si>
  <si>
    <t>รพ.พยุห์</t>
  </si>
  <si>
    <t>รพ.โพธิ์ศรีสุวรรณ</t>
  </si>
  <si>
    <t>รพ.ศิลาลาด</t>
  </si>
  <si>
    <t>รพ.อำนาจเจริญ</t>
  </si>
  <si>
    <t>รพ.ชานุมาน</t>
  </si>
  <si>
    <t>รพ.ปทุมราชวงศา</t>
  </si>
  <si>
    <t>รพ.พนา</t>
  </si>
  <si>
    <t>รพ.เสนางคนิคม</t>
  </si>
  <si>
    <t>รพ.หัวตะพาน</t>
  </si>
  <si>
    <t>รพ.ลืออำนาจ</t>
  </si>
  <si>
    <t>รพ.สรรพสิทธิประสงค์</t>
  </si>
  <si>
    <t>รพ.ศรีเมืองใหม่</t>
  </si>
  <si>
    <t>รพ.โขงเจียม</t>
  </si>
  <si>
    <t>รพ.เขื่องใน</t>
  </si>
  <si>
    <t>รพ.เขมราฐ</t>
  </si>
  <si>
    <t>รพ.นาจะหลวย</t>
  </si>
  <si>
    <t>รพ.น้ำยืน</t>
  </si>
  <si>
    <t>รพ.บุณฑริก</t>
  </si>
  <si>
    <t>รพ.ตระการพืชผล</t>
  </si>
  <si>
    <t>รพ.กุดข้าวปุ้น</t>
  </si>
  <si>
    <t>รพ.ม่วงสามสิบ</t>
  </si>
  <si>
    <t>รพ.วารินชำราบ</t>
  </si>
  <si>
    <t>รพ.พิบูลมังสาหาร</t>
  </si>
  <si>
    <t>รพ.ตาลสุม</t>
  </si>
  <si>
    <t>รพ.โพธิ์ไทร</t>
  </si>
  <si>
    <t>รพ.สำโรง</t>
  </si>
  <si>
    <t>รพ.ดอนมดแดง</t>
  </si>
  <si>
    <t>รพ.สิรินธร</t>
  </si>
  <si>
    <t>รพ.ทุ่งศรีอุดม</t>
  </si>
  <si>
    <t>รพ.นาตาล</t>
  </si>
  <si>
    <t>รพ.นาเยีย</t>
  </si>
  <si>
    <t>รพ.สว่างวีระวงศ์</t>
  </si>
  <si>
    <t>รพ.น้ำขุ่น</t>
  </si>
  <si>
    <t>รพ.เหล่าเสือโก้ก</t>
  </si>
  <si>
    <t>11</t>
  </si>
  <si>
    <t>รพ.กระบี่</t>
  </si>
  <si>
    <t>รพ.เขาพนม</t>
  </si>
  <si>
    <t>รพ.เกาะลันตา</t>
  </si>
  <si>
    <t>รพ.คลองท่อม</t>
  </si>
  <si>
    <t>รพ.อ่าวลึก</t>
  </si>
  <si>
    <t>รพ.ปลายพระยา</t>
  </si>
  <si>
    <t>รพ.ลำทับ</t>
  </si>
  <si>
    <t>รพ.เหนือคลอง</t>
  </si>
  <si>
    <t>รพ.เกาะพีพี</t>
  </si>
  <si>
    <t>รพ.ชุมพรเขตรอุดมศักดิ์</t>
  </si>
  <si>
    <t>รพ.ปากน้ำชุมพร</t>
  </si>
  <si>
    <t>รพ.ท่าแซะ</t>
  </si>
  <si>
    <t>รพ.ปะทิว</t>
  </si>
  <si>
    <t>รพ.มาบอำมฤต</t>
  </si>
  <si>
    <t>รพ.หลังสวน</t>
  </si>
  <si>
    <t>รพ.ปากน้ำหลังสวน</t>
  </si>
  <si>
    <t>รพ.ละแม</t>
  </si>
  <si>
    <t>รพ.พะโต๊ะ</t>
  </si>
  <si>
    <t>รพ.สวี</t>
  </si>
  <si>
    <t>รพ.ทุ่งตะโก</t>
  </si>
  <si>
    <t>รพ.มหาราชนครศรีธรรมราช</t>
  </si>
  <si>
    <t>รพ.พรหมคีรี</t>
  </si>
  <si>
    <t>รพ.พิปูน</t>
  </si>
  <si>
    <t>รพ.เชียรใหญ่</t>
  </si>
  <si>
    <t>รพ.ชะอวด</t>
  </si>
  <si>
    <t>รพ.ท่าศาลา</t>
  </si>
  <si>
    <t>รพ.ทุ่งสง</t>
  </si>
  <si>
    <t>รพ.นาบอน</t>
  </si>
  <si>
    <t>รพ.ทุ่งใหญ่</t>
  </si>
  <si>
    <t>รพ.ร่อนพิบูลย์</t>
  </si>
  <si>
    <t>รพ.ปากพนัง</t>
  </si>
  <si>
    <t>รพ.สิชล</t>
  </si>
  <si>
    <t>รพ.ขนอม</t>
  </si>
  <si>
    <t>รพ.หัวไทร</t>
  </si>
  <si>
    <t>รพ.บางขัน</t>
  </si>
  <si>
    <t>รพ.ถ้ำพรรณรา</t>
  </si>
  <si>
    <t>รพ.จุฬาภรณ์</t>
  </si>
  <si>
    <t>รพ.พ่อท่านคล้ายวาจาสิทธิ์</t>
  </si>
  <si>
    <t>รพ.นบพิตำ</t>
  </si>
  <si>
    <t>รพ.พระพรหม</t>
  </si>
  <si>
    <t>รพ.พังงา</t>
  </si>
  <si>
    <t>รพ.ตะกั่วป่า</t>
  </si>
  <si>
    <t>รพ.เกาะยาวชัยพัฒน์</t>
  </si>
  <si>
    <t>รพ.กะปงชัยพัฒน์</t>
  </si>
  <si>
    <t>รพ.ตะกั่วทุ่ง</t>
  </si>
  <si>
    <t>รพ.คุระบุรีชัยพัฒน์</t>
  </si>
  <si>
    <t>รพ.ทับปุด</t>
  </si>
  <si>
    <t>รพ.ท้ายเหมืองชัยพัฒน์</t>
  </si>
  <si>
    <t>รพ.วชิระภูเก็ต</t>
  </si>
  <si>
    <t>รพ.ป่าตอง</t>
  </si>
  <si>
    <t>รพ.ถลาง</t>
  </si>
  <si>
    <t>รพ.ระนอง</t>
  </si>
  <si>
    <t>รพ.ละอุ่น</t>
  </si>
  <si>
    <t>รพ.กะเปอร์</t>
  </si>
  <si>
    <t>รพ.กระบุรี</t>
  </si>
  <si>
    <t>รพ.สุขสำราญ</t>
  </si>
  <si>
    <t>รพ.สุราษฎร์ธานี</t>
  </si>
  <si>
    <t>รพ.เกาะสมุย</t>
  </si>
  <si>
    <t>รพ.กาญจนดิษฐ์</t>
  </si>
  <si>
    <t>รพ.ดอนสัก</t>
  </si>
  <si>
    <t>รพ.เกาะพงัน</t>
  </si>
  <si>
    <t>รพ.ไชยา</t>
  </si>
  <si>
    <t>รพ.ท่าชนะ</t>
  </si>
  <si>
    <t>รพ.คีรีรัฐนิคม</t>
  </si>
  <si>
    <t>รพ.บ้านตาขุน</t>
  </si>
  <si>
    <t>รพ.พนม</t>
  </si>
  <si>
    <t>รพ.ท่าฉาง</t>
  </si>
  <si>
    <t>รพ.บ้านนาสาร</t>
  </si>
  <si>
    <t>รพ.บ้านนาเดิม</t>
  </si>
  <si>
    <t>รพ.เคียนซา</t>
  </si>
  <si>
    <t>รพ.พระแสง</t>
  </si>
  <si>
    <t>รพ.พุนพิน</t>
  </si>
  <si>
    <t>รพ.ชัยบุรี</t>
  </si>
  <si>
    <t>รพ.วิภาวดี</t>
  </si>
  <si>
    <t>รพ.ท่าโรงช้าง</t>
  </si>
  <si>
    <t>12</t>
  </si>
  <si>
    <t>รพ.ตรัง</t>
  </si>
  <si>
    <t>รพ.กันตัง</t>
  </si>
  <si>
    <t>รพ.ย่านตาขาว</t>
  </si>
  <si>
    <t>รพ.ปะเหลียน</t>
  </si>
  <si>
    <t>รพ.สิเกา</t>
  </si>
  <si>
    <t>รพ.ห้วยยอด</t>
  </si>
  <si>
    <t>รพ.วังวิเศษ</t>
  </si>
  <si>
    <t>รพ.นาโยง</t>
  </si>
  <si>
    <t>รพ.รัษฎา</t>
  </si>
  <si>
    <t>รพ.นราธิวาสราชนครินทร์</t>
  </si>
  <si>
    <t>รพ.สุไหงโก-ลก</t>
  </si>
  <si>
    <t>รพ.ตากใบ</t>
  </si>
  <si>
    <t>รพ.บาเจาะ</t>
  </si>
  <si>
    <t>รพ.ระแงะ</t>
  </si>
  <si>
    <t>รพ.รือเสาะ</t>
  </si>
  <si>
    <t>รพ.ศรีสาคร</t>
  </si>
  <si>
    <t>รพ.แว้ง</t>
  </si>
  <si>
    <t>รพ.สุคิริน</t>
  </si>
  <si>
    <t>รพ.สุไหงปาดี</t>
  </si>
  <si>
    <t>รพ.จะแนะ</t>
  </si>
  <si>
    <t>รพ.เจาะไอร้อง</t>
  </si>
  <si>
    <t>รพ.ปัตตานี</t>
  </si>
  <si>
    <t>รพ.โคกโพธิ์</t>
  </si>
  <si>
    <t>รพ.หนองจิก</t>
  </si>
  <si>
    <t>รพ.ปะนาเระ</t>
  </si>
  <si>
    <t>รพ.มายอ</t>
  </si>
  <si>
    <t>รพ.ทุ่งยางแดง</t>
  </si>
  <si>
    <t>รพ.ไม้แก่น</t>
  </si>
  <si>
    <t>รพ.ยะหริ่ง</t>
  </si>
  <si>
    <t>รพ.ยะรัง</t>
  </si>
  <si>
    <t>รพ.แม่ลาน</t>
  </si>
  <si>
    <t>รพ.กะพ้อ</t>
  </si>
  <si>
    <t>รพ.พัทลุง</t>
  </si>
  <si>
    <t>รพ.กงหรา</t>
  </si>
  <si>
    <t>รพ.เขาชัยสน</t>
  </si>
  <si>
    <t>รพ.ตะโหมด</t>
  </si>
  <si>
    <t>รพ.ควนขนุน</t>
  </si>
  <si>
    <t>รพ.ปากพะยูน</t>
  </si>
  <si>
    <t>รพ.ศรีบรรพต</t>
  </si>
  <si>
    <t>รพ.ป่าบอน</t>
  </si>
  <si>
    <t>รพ.บางแก้ว</t>
  </si>
  <si>
    <t>รพ.ป่าพะยอม</t>
  </si>
  <si>
    <t>รพ.ยะลา</t>
  </si>
  <si>
    <t>รพ.เบตง</t>
  </si>
  <si>
    <t>รพ.บันนังสตา</t>
  </si>
  <si>
    <t>รพ.ธารโต</t>
  </si>
  <si>
    <t>รพ.รามัน</t>
  </si>
  <si>
    <t>รพ.กาบัง</t>
  </si>
  <si>
    <t>รพ.กรงปินัง</t>
  </si>
  <si>
    <t>รพ.หาดใหญ่</t>
  </si>
  <si>
    <t>รพ.สงขลา</t>
  </si>
  <si>
    <t>รพ.สทิงพระ</t>
  </si>
  <si>
    <t>รพ.จะนะ</t>
  </si>
  <si>
    <t>รพ.เทพา</t>
  </si>
  <si>
    <t>รพ.สะบ้าย้อย</t>
  </si>
  <si>
    <t>รพ.ระโนด</t>
  </si>
  <si>
    <t>รพ.กระแสสินธุ์</t>
  </si>
  <si>
    <t>รพ.รัตภูมิ</t>
  </si>
  <si>
    <t>รพ.สะเดา</t>
  </si>
  <si>
    <t>รพ.นาหม่อม</t>
  </si>
  <si>
    <t>รพ.ควนเนียง</t>
  </si>
  <si>
    <t>รพ.ปาดังเบซาร์</t>
  </si>
  <si>
    <t>รพ.บางกล่ำ</t>
  </si>
  <si>
    <t>รพ.สิงหนคร</t>
  </si>
  <si>
    <t>รพ.คลองหอยโข่ง</t>
  </si>
  <si>
    <t>รพ.สตูล</t>
  </si>
  <si>
    <t>รพ.ควนโดน</t>
  </si>
  <si>
    <t>รพ.ควนกาหลง</t>
  </si>
  <si>
    <t>รพ.ท่าแพ</t>
  </si>
  <si>
    <t>รพ.ละงู</t>
  </si>
  <si>
    <t>รพ.ทุ่งหว้า</t>
  </si>
  <si>
    <t>รพ.มะนัง</t>
  </si>
  <si>
    <t>รพ.ภูเขียวเฉลิมพระเกียรติ</t>
  </si>
  <si>
    <t>Total Performance Score</t>
  </si>
  <si>
    <t>ค่ายา</t>
  </si>
  <si>
    <t>ค่าวัสดุวิทยาศาสตร์และการแพทย์</t>
  </si>
  <si>
    <t>ค่าเวชภัณฑ์มิใช่ยาและวัสดุการแพทย์</t>
  </si>
  <si>
    <t>ไม่ผ่าน</t>
  </si>
  <si>
    <t/>
  </si>
  <si>
    <t>B</t>
  </si>
  <si>
    <t>C</t>
  </si>
  <si>
    <t>F</t>
  </si>
  <si>
    <t>D</t>
  </si>
  <si>
    <t xml:space="preserve"> รายได้</t>
  </si>
  <si>
    <t xml:space="preserve"> ค่าใช้จ่าย</t>
  </si>
  <si>
    <t>เต็ม</t>
  </si>
  <si>
    <t>ได้</t>
  </si>
  <si>
    <t xml:space="preserve">    1.1 Planfin รายได้</t>
  </si>
  <si>
    <t xml:space="preserve">    1.2 Planfin ค่าใช้จ่าย</t>
  </si>
  <si>
    <t xml:space="preserve">    2.1 Unit Cost OP</t>
  </si>
  <si>
    <t xml:space="preserve">    2.2 Unit Cost IP</t>
  </si>
  <si>
    <t xml:space="preserve">    3.1 LC ค่าแรงบุคลากร</t>
  </si>
  <si>
    <t xml:space="preserve">    3.2 MC ค่ายา</t>
  </si>
  <si>
    <t>4. Productivity ที่ยอมรับได้ (2 คะแนน)</t>
  </si>
  <si>
    <t xml:space="preserve">   4.2 CMI เกินเกณฑ์อ้างอิงกลุ่ม ประเภท Service Plan</t>
  </si>
  <si>
    <t>รวม</t>
  </si>
  <si>
    <t>เงินทุนสำรองสุทธิ (NWC)</t>
  </si>
  <si>
    <t>เงินบำรุงคงเหลือ (หลังหักหนี้สิน)</t>
  </si>
  <si>
    <t>รายได้ (ไม่รวมงบลงทุน) หัก ค่าใช้จ่าย (ไม่รวมค่าเสื่อมราคาและค่าตัดจำหน่าย) EBITDA</t>
  </si>
  <si>
    <t>รายได้สูง (ต่ำ) กว่าค่าใช้จ่ายสุทธิ (NI)</t>
  </si>
  <si>
    <r>
      <t xml:space="preserve">เกณฑ์ประสิทธิภาพ    </t>
    </r>
    <r>
      <rPr>
        <b/>
        <sz val="18"/>
        <color indexed="8"/>
        <rFont val="TH SarabunPSK"/>
        <family val="2"/>
      </rPr>
      <t/>
    </r>
  </si>
  <si>
    <t>ระดับการประเมิน</t>
  </si>
  <si>
    <t>ดีมาก</t>
  </si>
  <si>
    <t>ดี</t>
  </si>
  <si>
    <t>พอใช้</t>
  </si>
  <si>
    <t>ต้องปรับปรุง</t>
  </si>
  <si>
    <t xml:space="preserve"> </t>
  </si>
  <si>
    <t>Grade</t>
  </si>
  <si>
    <t>ผลคะแนนจาก 10 คะแนน</t>
  </si>
  <si>
    <t>5. การบริหารจัดการภายในด้านการเงิน7 ด้านต้องผ่าน5 ใน7 (Risk Score Plus) ( 1 คะแนน)</t>
  </si>
  <si>
    <t>6. คะแนนตรวจสอบงบทดลองเบื้องต้น  (1 คะแนน)</t>
  </si>
  <si>
    <t>Productivity ที่ยอมรับได้ (2)</t>
  </si>
  <si>
    <t>Risk Score Plus (1)</t>
  </si>
  <si>
    <t xml:space="preserve"> คะแนนตรวจสอบงบทดลองเบื้องต้น (1)</t>
  </si>
  <si>
    <t>หน่วยงาน :</t>
  </si>
  <si>
    <t>กลุ่มงานบัญชี กองเศรษฐฯ</t>
  </si>
  <si>
    <t>การบริหารแผน Planfin (2)</t>
  </si>
  <si>
    <t>ค่าใช้จ่ายไม่เกินค่ากลางกลุ่มรพ. HGR (2)</t>
  </si>
  <si>
    <t>3. การบริหารค่าใช้จ่าย: ไม่เกินค่ากลางกลุ่ม รพ HGR (2 คะแนน)</t>
  </si>
  <si>
    <t>2. การบริหารต้นทุน Unit Cost ไม่เกินค่ากลางกลุ่ม รพ. (2 คะแนน)</t>
  </si>
  <si>
    <t>การบริหารต้นทุน Unit Cost (2)</t>
  </si>
  <si>
    <t>Total Performance Score 2.0</t>
  </si>
  <si>
    <t>&lt; 5 คะแนน</t>
  </si>
  <si>
    <t>* หน่วยงานนำผลประเมินในข้อที่ไม่ผ่าน เพื่อหาสาเหตุและไปพัฒนา ปรับปรุงต่อไป</t>
  </si>
  <si>
    <t xml:space="preserve">     (ค้นหา รพ. ใส่ รหัส รพ. ในช่อง D2)</t>
  </si>
  <si>
    <t>ระบบจะแสดงผลคะแนนให้</t>
  </si>
  <si>
    <t>กลุ่มงานพัฬฒนาระบบบัญชีบริหาร กองเศรษฐฯ</t>
  </si>
  <si>
    <t>ประเภท</t>
  </si>
  <si>
    <t>ขนาดเตียง</t>
  </si>
  <si>
    <t>กลุ่ม</t>
  </si>
  <si>
    <t>รพช. M2 &gt;100</t>
  </si>
  <si>
    <t>รพช.F2 30,000 - 60,000</t>
  </si>
  <si>
    <t>รพช. M2 &lt;=100</t>
  </si>
  <si>
    <t>รพท. M1 &gt;200</t>
  </si>
  <si>
    <t>รพท. M1 &lt;=200</t>
  </si>
  <si>
    <t>ผลรวมทั้งหมด</t>
  </si>
  <si>
    <t xml:space="preserve"> ต้นทุนบริการผู้ป่วยใน</t>
  </si>
  <si>
    <t xml:space="preserve"> ต้นทุนบริการผู้ป่วยนอก (บาท)</t>
  </si>
  <si>
    <t>รพ.</t>
  </si>
  <si>
    <t>ระดับขีดความสามารถ</t>
  </si>
  <si>
    <t>จำนวนเตียงตามจริง</t>
  </si>
  <si>
    <t>POP UC ณ 1 เมษายน 2561 (มีนาคม 2561)</t>
  </si>
  <si>
    <t>กลุ่มระดับบริการ</t>
  </si>
  <si>
    <t>01</t>
  </si>
  <si>
    <t>รพศ</t>
  </si>
  <si>
    <t>รพ.เทพรัตนเวชชานุกูล เฉลิมพระเกียรติ ๖๐ พรรษา</t>
  </si>
  <si>
    <t>รพ.วัดจันทร์ เฉลิมพระเกียรติ 80 พรรษา</t>
  </si>
  <si>
    <t>รพร.เชียงของ</t>
  </si>
  <si>
    <t>รพร.เด่นชัย</t>
  </si>
  <si>
    <t>รพร.ปัว</t>
  </si>
  <si>
    <t>02</t>
  </si>
  <si>
    <t>รพร.หล่มเก่า</t>
  </si>
  <si>
    <t>รพร.นครไทย</t>
  </si>
  <si>
    <t>03</t>
  </si>
  <si>
    <t>กำแพงเพขร</t>
  </si>
  <si>
    <t>รพร.ตะพานหิน</t>
  </si>
  <si>
    <t>04</t>
  </si>
  <si>
    <t>รพ.เสาไห้เฉลิมพระเกียรติ80พรรษา</t>
  </si>
  <si>
    <t>รพ.วังม่วงสัทธรรม</t>
  </si>
  <si>
    <t>05</t>
  </si>
  <si>
    <t>รพ.สมเด็จพระปิยมหาราชรมณียเขต</t>
  </si>
  <si>
    <t>รพ.สมเด็จพระสังฆราชองค์ที่ ๑๙</t>
  </si>
  <si>
    <t>รพ.ห้วยกระเจา เฉลิมพระเกียรติ 80 พรรษา</t>
  </si>
  <si>
    <t>รพร.จอมบึง</t>
  </si>
  <si>
    <t>รพ.สมเด็จพระสังฆราชองค์ที่17</t>
  </si>
  <si>
    <t>06</t>
  </si>
  <si>
    <t xml:space="preserve"> รพ.พุทธโสธร</t>
  </si>
  <si>
    <t>รพ.สัตหีบกม10</t>
  </si>
  <si>
    <t>รพ.เขาชะเมา เฉลิมพระเกียรติ 80 พรรษา</t>
  </si>
  <si>
    <t>รพ.พระสมุทรเจดีย์</t>
  </si>
  <si>
    <t>รพร.สระแก้ว</t>
  </si>
  <si>
    <t>07</t>
  </si>
  <si>
    <t>รพร.กุฉินารายณ์</t>
  </si>
  <si>
    <t>รพร.กระนวน</t>
  </si>
  <si>
    <t>08</t>
  </si>
  <si>
    <t>รพร.ด่านซ้าย</t>
  </si>
  <si>
    <t>รพร.ธาตุพนม</t>
  </si>
  <si>
    <t>รพร.สว่างแดนดิน</t>
  </si>
  <si>
    <t>รพ.พระอาจารย์แบน  ธนากโร</t>
  </si>
  <si>
    <t>รพร.ท่าบ่อ</t>
  </si>
  <si>
    <t>รพ.นาวัง เฉลิมพระเกียรติ 80 พรรษา</t>
  </si>
  <si>
    <t>รพร.บ้านดุง</t>
  </si>
  <si>
    <t>09</t>
  </si>
  <si>
    <t xml:space="preserve">รพ.หนองบุญมาก </t>
  </si>
  <si>
    <t>รพ.เฉลิมพระเกียรติสมเด็จย่า 100 ปี</t>
  </si>
  <si>
    <t>รพ.พระทองคำ เฉลิมพระเกียรติ 80 พรรษา</t>
  </si>
  <si>
    <t xml:space="preserve">รพ.เทพรัตน์นครราชสีมา </t>
  </si>
  <si>
    <t xml:space="preserve">รพ.แคนดง </t>
  </si>
  <si>
    <t>รพ.พนมดงรัก เฉลิมพระเกียรติ 80 พรรษา</t>
  </si>
  <si>
    <t>รพร.เลิงนกทา</t>
  </si>
  <si>
    <t>รพ.เบญจลักษ์เฉลิมพระเกียรติ 80 พรรษา</t>
  </si>
  <si>
    <t>รพร.เดชอุดม</t>
  </si>
  <si>
    <t>รพ. ๕๐ พรรษา มหาวชิราลงกรณ</t>
  </si>
  <si>
    <t>รพ.ลานสะกา</t>
  </si>
  <si>
    <t>รพร.ฉวาง</t>
  </si>
  <si>
    <t>รพร.เวียงสระ</t>
  </si>
  <si>
    <t>รพ.หาดสำราญเฉลิมพระเกียรติ 80 พรรษา</t>
  </si>
  <si>
    <t>รพ.ยี่งอเฉลิมพระเกียรติ 80 พรรษา</t>
  </si>
  <si>
    <t>รพร.สายบุรี</t>
  </si>
  <si>
    <t>รพ.ศรีนครินทร์(ปัญญานันทภิขุ)</t>
  </si>
  <si>
    <t>รพร.ยะหา</t>
  </si>
  <si>
    <t>รพ.สมเด็จพระบรมราชินีนาถ ณ  อำเภอนาทวี</t>
  </si>
  <si>
    <t>Grand Total</t>
  </si>
  <si>
    <t>Account1</t>
  </si>
  <si>
    <t>ยาใช้ไป</t>
  </si>
  <si>
    <t>วัสดุวิทยาศาสตร์และการแพทย์ใช้ไป</t>
  </si>
  <si>
    <t>Average of LC</t>
  </si>
  <si>
    <t>Average of ค่ายา</t>
  </si>
  <si>
    <t>Average of ค่าเวชภัณฑ์มิใช่ยาและวัสดุการแพทย์</t>
  </si>
  <si>
    <t>รวมรายได้ (ไม่รวมงบลงทุนและรายได้อื่น (ระบบบัญชีบันทึกอัตโนมัติ)</t>
  </si>
  <si>
    <t>นครพนม ผลรวม</t>
  </si>
  <si>
    <t>บึงกาฬ ผลรวม</t>
  </si>
  <si>
    <t>เลย ผลรวม</t>
  </si>
  <si>
    <t>สกลนคร ผลรวม</t>
  </si>
  <si>
    <t>หนองคาย ผลรวม</t>
  </si>
  <si>
    <t>หนองบัวลำภู ผลรวม</t>
  </si>
  <si>
    <t>อุดรธานี ผลรวม</t>
  </si>
  <si>
    <t>รวมเขต 8</t>
  </si>
  <si>
    <r>
      <rPr>
        <u/>
        <sz val="16"/>
        <color theme="1"/>
        <rFont val="TH SarabunPSK"/>
        <family val="2"/>
      </rPr>
      <t>&gt;</t>
    </r>
    <r>
      <rPr>
        <sz val="16"/>
        <color theme="1"/>
        <rFont val="TH SarabunPSK"/>
        <family val="2"/>
      </rPr>
      <t xml:space="preserve"> 8 คะแนน</t>
    </r>
  </si>
  <si>
    <r>
      <rPr>
        <u/>
        <sz val="16"/>
        <color theme="1"/>
        <rFont val="TH SarabunPSK"/>
        <family val="2"/>
      </rPr>
      <t>&gt;</t>
    </r>
    <r>
      <rPr>
        <sz val="16"/>
        <color theme="1"/>
        <rFont val="TH SarabunPSK"/>
        <family val="2"/>
      </rPr>
      <t xml:space="preserve"> 7 คะแนน แต่ &lt;  8 คะแนน</t>
    </r>
  </si>
  <si>
    <r>
      <rPr>
        <u/>
        <sz val="16"/>
        <color theme="1"/>
        <rFont val="TH SarabunPSK"/>
        <family val="2"/>
      </rPr>
      <t>&gt;</t>
    </r>
    <r>
      <rPr>
        <sz val="16"/>
        <color theme="1"/>
        <rFont val="TH SarabunPSK"/>
        <family val="2"/>
      </rPr>
      <t xml:space="preserve"> 6 คะแนน แต่ &lt;  7 คะแนน</t>
    </r>
  </si>
  <si>
    <r>
      <rPr>
        <u/>
        <sz val="16"/>
        <color theme="1"/>
        <rFont val="TH SarabunPSK"/>
        <family val="2"/>
      </rPr>
      <t>&gt;</t>
    </r>
    <r>
      <rPr>
        <sz val="16"/>
        <color theme="1"/>
        <rFont val="TH SarabunPSK"/>
        <family val="2"/>
      </rPr>
      <t xml:space="preserve"> 5 คะแนน แต่ &lt;  6 คะแนน</t>
    </r>
  </si>
  <si>
    <r>
      <t xml:space="preserve">   4.1 อัตราครองเตียง </t>
    </r>
    <r>
      <rPr>
        <sz val="16"/>
        <color indexed="8"/>
        <rFont val="Calibri"/>
        <family val="2"/>
      </rPr>
      <t>≥</t>
    </r>
    <r>
      <rPr>
        <sz val="16"/>
        <color indexed="8"/>
        <rFont val="TH SarabunPSK"/>
        <family val="2"/>
      </rPr>
      <t xml:space="preserve"> 80 %</t>
    </r>
  </si>
  <si>
    <r>
      <t xml:space="preserve">1. การบริหารแผน Planfin ไม่เกิน </t>
    </r>
    <r>
      <rPr>
        <b/>
        <sz val="16"/>
        <color indexed="8"/>
        <rFont val="Calibri"/>
        <family val="2"/>
      </rPr>
      <t>±</t>
    </r>
    <r>
      <rPr>
        <b/>
        <sz val="16"/>
        <color indexed="8"/>
        <rFont val="TH SarabunPSK"/>
        <family val="2"/>
      </rPr>
      <t xml:space="preserve"> 5 % (2 คะแนน)</t>
    </r>
  </si>
  <si>
    <t>คะแนนการส่งงบทดลองแม่ข่าย</t>
  </si>
  <si>
    <t>ผลรวมแม่ข่าย</t>
  </si>
  <si>
    <t>ค่าเฉลี่ย ของ ค่าวัสดุวิทยาศาสตร์และการแพทย์</t>
  </si>
  <si>
    <t>Avg#LC</t>
  </si>
  <si>
    <t>Avg#ค่ายา</t>
  </si>
  <si>
    <t>Avg#ค่าวัสดุวิทยาศาสตร์และการแพทย์</t>
  </si>
  <si>
    <t>Avg#ค่าเวชภัณฑ์มิใช่ยาและวัสดุการแพทย์</t>
  </si>
  <si>
    <t>เก</t>
  </si>
  <si>
    <t>POP UC ณ 1 เมษายน 2562</t>
  </si>
  <si>
    <t>RG +</t>
  </si>
  <si>
    <t xml:space="preserve"> ต้นทุนบริการผู้ป่วยในต่อ AdjRW </t>
  </si>
  <si>
    <t>รพ.ฉลอง</t>
  </si>
  <si>
    <t>ผลการเปรียบเทียบค่ากลาง</t>
  </si>
  <si>
    <t>Group Org ปี 2563</t>
  </si>
  <si>
    <t xml:space="preserve">LC </t>
  </si>
  <si>
    <t>Count of รพ.</t>
  </si>
  <si>
    <t>Values</t>
  </si>
  <si>
    <t>แผนประมาณการQ2Y63</t>
  </si>
  <si>
    <t>จำนวนเงินในงบการเงิน 2563Q2</t>
  </si>
  <si>
    <t>Mean 2563Q2</t>
  </si>
  <si>
    <t>สรุปการประเมินคะแนนการส่งงบทดลอง ไตรมาส 2/2563</t>
  </si>
  <si>
    <t>1. ข้อมูลการเงินการคลัง ณ ไตรมาส 2/2563</t>
  </si>
  <si>
    <t>2. ผลการประเมินประสิทธิภาพ ณ ไตรมาส 2/2563</t>
  </si>
  <si>
    <t>กราฟแสดงผลการประเมินประสิทธิภาพ Total Performance Score ไตรมาส 2 ปี 2563</t>
  </si>
  <si>
    <t xml:space="preserve">    3.3 MC ค่าวัสดุวิทยาศาสตร์และการแพทย์</t>
  </si>
  <si>
    <t xml:space="preserve">    3.4 MCค่าเวชภัณฑ์มิใช่ยาและวัสดุการแพทย์</t>
  </si>
  <si>
    <t>A-</t>
  </si>
  <si>
    <t>B-</t>
  </si>
  <si>
    <t>C-</t>
  </si>
  <si>
    <t>ผลการประเมินประสิทธิภาพ Total Performance Score ไตรมาส 3 ปี 2563</t>
  </si>
  <si>
    <t>ค่าเวชภัณฑ์มิใช่ยา</t>
  </si>
  <si>
    <t>ค่าเฉลี่ย ของ LC</t>
  </si>
  <si>
    <t>ตัวชี้วัดกระบวนการ</t>
  </si>
  <si>
    <t>เป้าหมาย</t>
  </si>
  <si>
    <t>รวมคะแนน</t>
  </si>
  <si>
    <t>1.ตัวชี้วัดกระบวนการ (Process   Indicators)</t>
  </si>
  <si>
    <t xml:space="preserve"> 1.1 ด้านการบริหารแผนการเงิน (Planfin) 2 คะแนน</t>
  </si>
  <si>
    <t>± 5%</t>
  </si>
  <si>
    <t xml:space="preserve"> 1.2 ด้านการบริหารต้นทุนบริการและค่าใช้จ่าย 2 คะแนน</t>
  </si>
  <si>
    <t>ไม่เกินค่ากลางกลุ่ม รพ.</t>
  </si>
  <si>
    <t xml:space="preserve"> 1.3 ด้านการบริหารจัดการบัญชีและการเงิน 4 คะแนน</t>
  </si>
  <si>
    <t>ระยะเวลาชำระเจ้าหนี้การค้ายา&amp;เวชภัณฑ์มิใช่ยา</t>
  </si>
  <si>
    <t>≤ 90วัน</t>
  </si>
  <si>
    <t>ระยะเวลาถัวเฉลี่ยในการเรียกเก็บหนี้สิทธิ UC</t>
  </si>
  <si>
    <t>≤ 60วัน</t>
  </si>
  <si>
    <t>ระยะเวลาถัวเฉลี่ยในการเรียกเก็บหนี้สิทธิข้าราชการ</t>
  </si>
  <si>
    <t>≤ 60 วัน</t>
  </si>
  <si>
    <t>การบริหารสินค้าคงคลัง</t>
  </si>
  <si>
    <t>≤ 3 เดือน</t>
  </si>
  <si>
    <t>คะแนนตรวจสอบงบทดลองเบื้องต้น</t>
  </si>
  <si>
    <t xml:space="preserve"> 1.4 ด้านการบริหารสินทรัพย์ 2 คะแนน</t>
  </si>
  <si>
    <t>อัตราครองเตียงผู้ป่วยใน</t>
  </si>
  <si>
    <t>≥80% หรือเพิ่มขึ้น 5%</t>
  </si>
  <si>
    <t>Sum of AdjRW</t>
  </si>
  <si>
    <t>เกินค่ากลางกลุ่ม รพ. หรือ เพิ่มขึ้น 5%</t>
  </si>
  <si>
    <t>2.ตัวชี้วัดผลลัพธ์การดำเนินงาน</t>
  </si>
  <si>
    <t xml:space="preserve"> ประสิทธิภาพในการดำเนินงาน (Operating Margin)</t>
  </si>
  <si>
    <t>เกินค่ากลางกลุ่ม รพ.</t>
  </si>
  <si>
    <t xml:space="preserve"> อัตราผลตอบแทนจากสินทรัพย์ (Return on Asset)</t>
  </si>
  <si>
    <t xml:space="preserve"> ทุนสำรองสุทธิ (Net Working Capital)</t>
  </si>
  <si>
    <t>≥ 0 </t>
  </si>
  <si>
    <t xml:space="preserve"> ผลกำไรขาดทุนก่อนหักค่าเสื่อม (EBITDA)</t>
  </si>
  <si>
    <t> ≥ 0</t>
  </si>
  <si>
    <t xml:space="preserve"> Cash Ratio</t>
  </si>
  <si>
    <t> ≥ 0.8</t>
  </si>
  <si>
    <t xml:space="preserve"> 1.1.1 แผนรายได้</t>
  </si>
  <si>
    <t>1.1.2 แผนค่าใช้จ่าย</t>
  </si>
  <si>
    <t xml:space="preserve"> 1.2.1 Unit Cost for OP</t>
  </si>
  <si>
    <t>1.2.2  Unit Cost for IP</t>
  </si>
  <si>
    <t>1.2.3 LC  (ค่าแรง)</t>
  </si>
  <si>
    <t xml:space="preserve"> 1.2.4 MC (ค่ายา)</t>
  </si>
  <si>
    <t>1.2.5 MC (ค่า Lab)</t>
  </si>
  <si>
    <t>1.2. 6MC (ค่าเวชภัณฑ์)</t>
  </si>
  <si>
    <t>1.3 ด้านการบริหารจัดการบัญชีและการเงิน 4 คะแนน</t>
  </si>
  <si>
    <t>Average Payment Period (ยาและเวชภัณฑ์มิใช่ยา)</t>
  </si>
  <si>
    <t>Average Collection Period-สิทธิ UC</t>
  </si>
  <si>
    <t>Average Collection Period- CSMBS</t>
  </si>
  <si>
    <t>คะแนนตรวจสอบงบทดลอง</t>
  </si>
  <si>
    <t xml:space="preserve">กลุ่มระดับบริการ                                  </t>
  </si>
  <si>
    <t>100</t>
  </si>
  <si>
    <t>101</t>
  </si>
  <si>
    <t>102</t>
  </si>
  <si>
    <t>104</t>
  </si>
  <si>
    <t>334</t>
  </si>
  <si>
    <t>333</t>
  </si>
  <si>
    <t>105</t>
  </si>
  <si>
    <t>320</t>
  </si>
  <si>
    <t>321</t>
  </si>
  <si>
    <t>260</t>
  </si>
  <si>
    <t>261</t>
  </si>
  <si>
    <t>262</t>
  </si>
  <si>
    <t>263</t>
  </si>
  <si>
    <t>264</t>
  </si>
  <si>
    <t xml:space="preserve">Cash R </t>
  </si>
  <si>
    <t>ทุนสำรองสุทธิ(Networking Capital)</t>
  </si>
  <si>
    <t>Operating Margin %</t>
  </si>
  <si>
    <t>Return on Asset %</t>
  </si>
  <si>
    <t>Average Collection Period-SSS</t>
  </si>
  <si>
    <t>2563Q3</t>
  </si>
  <si>
    <t>ค่ากลาง</t>
  </si>
  <si>
    <t>ถ้า cash น้อยกว่า 0.8 และ Payment &gt; 180ถ้า cash มากกว่าหรือเท่ากับ  0.8 และ Payment &gt;90</t>
  </si>
  <si>
    <t>&lt;=60</t>
  </si>
  <si>
    <t>&lt;=90</t>
  </si>
  <si>
    <t>รพ.เสาไห้</t>
  </si>
  <si>
    <t>รพ.วังม่วง</t>
  </si>
  <si>
    <t>รพ.สมเด็จพระปิยะมหาราชรมณียเขต</t>
  </si>
  <si>
    <t>รพ.พุทธโสธร</t>
  </si>
  <si>
    <t>รพ.หนองบุญมาก</t>
  </si>
  <si>
    <t>รพ.เทพรัตน์นครราชสีมา</t>
  </si>
  <si>
    <t>รพ.แคนดง</t>
  </si>
  <si>
    <t>รพ.๕๐ พรรษา มหาวชิราลงกรณ์</t>
  </si>
  <si>
    <t>Average Payment Period (ยาและเวชภัณฑ์มิใช่ยา) ≤ 90วัน</t>
  </si>
  <si>
    <t>Average Collection Period-สิทธิ UC ≤ 60วัน</t>
  </si>
  <si>
    <t>Average Collection Period- CSMBS ≤ 60วัน</t>
  </si>
  <si>
    <t>Inventory Management ≤ 90วัน</t>
  </si>
  <si>
    <t>1.4 ด้านการบริหารสินทรัพย์ 2 คะแนน</t>
  </si>
  <si>
    <t>อัตราครองเตียงปี 2563Q2</t>
  </si>
  <si>
    <t>รวมคะแนนทั้งสิ้น</t>
  </si>
  <si>
    <t>รวมคะแนนด้านกระบวนการ</t>
  </si>
  <si>
    <t>รวมคะแนนผลลัพธ์การดำเนินงาน</t>
  </si>
  <si>
    <t>จำนวนเตียงจริง</t>
  </si>
  <si>
    <t>คน</t>
  </si>
  <si>
    <t>วัน</t>
  </si>
  <si>
    <t>11040 : โรงพยาบาลบึงกาฬ</t>
  </si>
  <si>
    <t>11041 : โรงพยาบาลพรเจริญ</t>
  </si>
  <si>
    <t>11043 : โรงพยาบาลโซ่พิสัย</t>
  </si>
  <si>
    <t>11046 : โรงพยาบาลเซกา</t>
  </si>
  <si>
    <t>11047 : โรงพยาบาลปากคาด</t>
  </si>
  <si>
    <t>11048 : โรงพยาบาลบึงโขงหลง</t>
  </si>
  <si>
    <t>11049 : โรงพยาบาลศรีวิไล</t>
  </si>
  <si>
    <t>11050 : โรงพยาบาลบุ่งคล้า</t>
  </si>
  <si>
    <t>10704 : โรงพยาบาลหนองบัวลำภู</t>
  </si>
  <si>
    <t>10991 : โรงพยาบาลนากลาง</t>
  </si>
  <si>
    <t>10992 : โรงพยาบาลโนนสัง</t>
  </si>
  <si>
    <t>10993 : โรงพยาบาลศรีบุญเรือง</t>
  </si>
  <si>
    <t>10994 : โรงพยาบาลสุวรรณคูหา</t>
  </si>
  <si>
    <t>23367 : โรงพยาบาลนาวัง เฉลิมพระเกียรติ 80 พรรษา</t>
  </si>
  <si>
    <t>10671 : โรงพยาบาลอุดรธานี</t>
  </si>
  <si>
    <t>11013 : โรงพยาบาลกุดจับ</t>
  </si>
  <si>
    <t>11014 : โรงพยาบาลหนองวัวซอ</t>
  </si>
  <si>
    <t>11015 : โรงพยาบาลกุมภวาปี</t>
  </si>
  <si>
    <t>11016 : โรงพยาบาลห้วยเกิ้ง</t>
  </si>
  <si>
    <t>11017 : โรงพยาบาลโนนสะอาด</t>
  </si>
  <si>
    <t>11018 : โรงพยาบาลหนองหาน</t>
  </si>
  <si>
    <t>11019 : โรงพยาบาลทุ่งฝน</t>
  </si>
  <si>
    <t>11020 : โรงพยาบาลไชยวาน</t>
  </si>
  <si>
    <t>11021 : โรงพยาบาลศรีธาตุ</t>
  </si>
  <si>
    <t>11022 : โรงพยาบาลวังสามหมอ</t>
  </si>
  <si>
    <t>11023 : โรงพยาบาลบ้านผือ</t>
  </si>
  <si>
    <t>11024 : โรงพยาบาลน้ำโสม</t>
  </si>
  <si>
    <t>11025 : โรงพยาบาลเพ็ญ</t>
  </si>
  <si>
    <t>11026 : โรงพยาบาลสร้างคอม</t>
  </si>
  <si>
    <t>11027 : โรงพยาบาลหนองแสง</t>
  </si>
  <si>
    <t>11028 : โรงพยาบาลนายูง</t>
  </si>
  <si>
    <t>11029 : โรงพยาบาลพิบูลย์รักษ์</t>
  </si>
  <si>
    <t>11446 : โรงพยาบาลสมเด็จพระยุพราชบ้านดุง</t>
  </si>
  <si>
    <t>25058 : โรงพยาบาลกู่แก้ว</t>
  </si>
  <si>
    <t>25059 : โรงพยาบาลประจักษ์ศิลปาคม</t>
  </si>
  <si>
    <t>10705 : โรงพยาบาลเลย</t>
  </si>
  <si>
    <t>11030 : โรงพยาบาลนาด้วง</t>
  </si>
  <si>
    <t>11031 : โรงพยาบาลเชียงคาน</t>
  </si>
  <si>
    <t>11032 : โรงพยาบาลปากชม</t>
  </si>
  <si>
    <t>11033 : โรงพยาบาลนาแห้ว</t>
  </si>
  <si>
    <t>11034 : โรงพยาบาลภูเรือ</t>
  </si>
  <si>
    <t>11035 : โรงพยาบาลท่าลี่</t>
  </si>
  <si>
    <t>11036 : โรงพยาบาลวังสะพุง</t>
  </si>
  <si>
    <t>11037 : โรงพยาบาลภูกระดึง</t>
  </si>
  <si>
    <t>11038 : โรงพยาบาลภูหลวง</t>
  </si>
  <si>
    <t>11039 : โรงพยาบาลผาขาว</t>
  </si>
  <si>
    <t>11447 : โรงพยาบาลสมเด็จพระยุพราชด่านซ้าย</t>
  </si>
  <si>
    <t>14133 : โรงพยาบาลเอราวัณ</t>
  </si>
  <si>
    <t>28861 : โรงพยาบาลหนองหิน</t>
  </si>
  <si>
    <t>10706 : โรงพยาบาลหนองคาย</t>
  </si>
  <si>
    <t>11042 : โรงพยาบาลโพนพิสัย</t>
  </si>
  <si>
    <t>11044 : โรงพยาบาลศรีเชียงใหม่</t>
  </si>
  <si>
    <t>11045 : โรงพยาบาลสังคม</t>
  </si>
  <si>
    <t>11448 : โรงพยาบาลสมเด็จพระยุพราชท่าบ่อ</t>
  </si>
  <si>
    <t>21356 : โรงพยาบาลสระใคร</t>
  </si>
  <si>
    <t>28778 : โรงพยาบาลโพธิ์ตาก</t>
  </si>
  <si>
    <t>28811 : โรงพยาบาลเฝ้าไร่</t>
  </si>
  <si>
    <t>28815 : โรงพยาบาลรัตนวาปี</t>
  </si>
  <si>
    <t>10710 : โรงพยาบาลสกลนคร</t>
  </si>
  <si>
    <t>11089 : โรงพยาบาลกุสุมาลย์</t>
  </si>
  <si>
    <t>11090 : โรงพยาบาลกุดบาก</t>
  </si>
  <si>
    <t>11091 : โรงพยาบาลพระอาจารย์ฝั้นอาจาโร</t>
  </si>
  <si>
    <t>11092 : โรงพยาบาลพังโคน</t>
  </si>
  <si>
    <t>11093 : โรงพยาบาลวาริชภูมิ</t>
  </si>
  <si>
    <t>11094 : โรงพยาบาลนิคมน้ำอูน</t>
  </si>
  <si>
    <t>11095 : โรงพยาบาลวานรนิวาส</t>
  </si>
  <si>
    <t>11096 : โรงพยาบาลคำตากล้า</t>
  </si>
  <si>
    <t>11097 : โรงพยาบาลบ้านม่วง</t>
  </si>
  <si>
    <t>11098 : โรงพยาบาลอากาศอำนวย</t>
  </si>
  <si>
    <t>11099 : โรงพยาบาลส่องดาว</t>
  </si>
  <si>
    <t>11100 : โรงพยาบาลเต่างอย</t>
  </si>
  <si>
    <t>11101 : โรงพยาบาลโคกศรีสุพรรณ</t>
  </si>
  <si>
    <t>11102 : โรงพยาบาลเจริญศิลป์</t>
  </si>
  <si>
    <t>11103 : โรงพยาบาลโพนนาแก้ว</t>
  </si>
  <si>
    <t>11450 : โรงพยาบาลสมเด็จพระยุพราชสว่างแดนดิน</t>
  </si>
  <si>
    <t>21323 : โรงพยาบาลพระอาจารย์แบน ธนากโร</t>
  </si>
  <si>
    <t>10711 : โรงพยาบาลนครพนม</t>
  </si>
  <si>
    <t>11104 : โรงพยาบาลปลาปาก</t>
  </si>
  <si>
    <t>11105 : โรงพยาบาลท่าอุเทน</t>
  </si>
  <si>
    <t>11106 : โรงพยาบาลบ้านแพง</t>
  </si>
  <si>
    <t>11107 : โรงพยาบาลนาทม</t>
  </si>
  <si>
    <t>11108 : โรงพยาบาลเรณูนคร</t>
  </si>
  <si>
    <t>11109 : โรงพยาบาลนาแก</t>
  </si>
  <si>
    <t>11110 : โรงพยาบาลศรีสงคราม</t>
  </si>
  <si>
    <t>11111 : โรงพยาบาลนาหว้า</t>
  </si>
  <si>
    <t>11112 : โรงพยาบาลโพนสวรรค์</t>
  </si>
  <si>
    <t>11451 : โรงพยาบาลสมเด็จพระยุพราชธาตุพนม</t>
  </si>
  <si>
    <t>40840 : โรงพยาบาลวังยาง</t>
  </si>
  <si>
    <t>AdjRW1</t>
  </si>
  <si>
    <t>2562Q3</t>
  </si>
  <si>
    <t>เมย</t>
  </si>
  <si>
    <t>พค</t>
  </si>
  <si>
    <t>มิย</t>
  </si>
  <si>
    <r>
      <rPr>
        <u/>
        <sz val="16"/>
        <color theme="1"/>
        <rFont val="TH SarabunPSK"/>
        <family val="2"/>
      </rPr>
      <t>&gt;</t>
    </r>
    <r>
      <rPr>
        <sz val="16"/>
        <color theme="1"/>
        <rFont val="TH SarabunPSK"/>
        <family val="2"/>
      </rPr>
      <t xml:space="preserve"> 12 คะแนน</t>
    </r>
  </si>
  <si>
    <r>
      <rPr>
        <u/>
        <sz val="16"/>
        <color theme="1"/>
        <rFont val="TH SarabunPSK"/>
        <family val="2"/>
      </rPr>
      <t>&gt;</t>
    </r>
    <r>
      <rPr>
        <sz val="16"/>
        <color theme="1"/>
        <rFont val="TH SarabunPSK"/>
        <family val="2"/>
      </rPr>
      <t xml:space="preserve"> 10.5 คะแนน แต่ &lt;  12 คะแนน</t>
    </r>
  </si>
  <si>
    <r>
      <rPr>
        <u/>
        <sz val="16"/>
        <color theme="1"/>
        <rFont val="TH SarabunPSK"/>
        <family val="2"/>
      </rPr>
      <t>&gt;</t>
    </r>
    <r>
      <rPr>
        <sz val="16"/>
        <color theme="1"/>
        <rFont val="TH SarabunPSK"/>
        <family val="2"/>
      </rPr>
      <t xml:space="preserve"> 9 คะแนน แต่ &lt;  10.5 คะแนน</t>
    </r>
  </si>
  <si>
    <r>
      <rPr>
        <u/>
        <sz val="16"/>
        <color theme="1"/>
        <rFont val="TH SarabunPSK"/>
        <family val="2"/>
      </rPr>
      <t>&gt;</t>
    </r>
    <r>
      <rPr>
        <sz val="16"/>
        <color theme="1"/>
        <rFont val="TH SarabunPSK"/>
        <family val="2"/>
      </rPr>
      <t xml:space="preserve"> 7.5 คะแนน แต่ &lt;  9 คะแนน</t>
    </r>
  </si>
  <si>
    <t>&lt; 7.5 คะแนน</t>
  </si>
  <si>
    <t>New TPS</t>
  </si>
  <si>
    <t>รวม 6 เดิอน (1 ตุลาคม 2562 -31 มีนาคม 2563)</t>
  </si>
  <si>
    <t>X</t>
  </si>
  <si>
    <t>Y</t>
  </si>
  <si>
    <t>R</t>
  </si>
  <si>
    <t>HDC</t>
  </si>
  <si>
    <t>รหัสพื้นที่</t>
  </si>
  <si>
    <t>รหัสหน่วยงาน9หลัก</t>
  </si>
  <si>
    <t>ชื่อหน่วยงาน</t>
  </si>
  <si>
    <t>ชื่อเต็มหน่วยงาน</t>
  </si>
  <si>
    <t>ประเภทหน่วยงาน</t>
  </si>
  <si>
    <t>รหัสจังหวัด</t>
  </si>
  <si>
    <t>ชื่อจังหวัด</t>
  </si>
  <si>
    <t>รหัสอำเภอ</t>
  </si>
  <si>
    <t>ชื่ออำเภอ</t>
  </si>
  <si>
    <t>รหัสตำบล</t>
  </si>
  <si>
    <t>ชื่อตำบล</t>
  </si>
  <si>
    <t>หมู่</t>
  </si>
  <si>
    <t>โรงพยาบาลศูนย์</t>
  </si>
  <si>
    <t>00</t>
  </si>
  <si>
    <t>โรงพยาบาลชุมชน</t>
  </si>
  <si>
    <t>รพ.สมเด็จพระยุพราชเชียงของ</t>
  </si>
  <si>
    <t>13</t>
  </si>
  <si>
    <t>โรงพยาบาลทั่วไป</t>
  </si>
  <si>
    <t>รพ.เทพรัตนเวชชานุกูลเฉลิมพระเกียรติ ๖๐ พรรษา</t>
  </si>
  <si>
    <t>รพ.วัดจันทร์เฉลิมพระเกียรติ ๘๐ พรรษา</t>
  </si>
  <si>
    <t>รพ.สมเด็จพระยุพราชปัว</t>
  </si>
  <si>
    <t>รพ.สมเด็จพระยุพราชเด่นชัย</t>
  </si>
  <si>
    <t>ในเมือง</t>
  </si>
  <si>
    <t>รพ.สมเด็จพระยุพราชนครไทย</t>
  </si>
  <si>
    <t>รพ.สมเด็จพระยุพราชหล่มเก่า</t>
  </si>
  <si>
    <t>หนองบัว</t>
  </si>
  <si>
    <t>รพ.สมเด็จพระยุพราชตะพานหิน</t>
  </si>
  <si>
    <t>15</t>
  </si>
  <si>
    <t>รพ.สมเด็จพระสังฆราชองค์ที่๑๙</t>
  </si>
  <si>
    <t>รพ.ห้วยกระเจาเฉลิมพระเกียรติ ๘๐ พรรษา</t>
  </si>
  <si>
    <t>รพ.สมเด็จพระยุพราชจอมบึง</t>
  </si>
  <si>
    <t>รพ.สมเด็จพระสังฆราชองค์ที่๑๗</t>
  </si>
  <si>
    <t>รพ.เขาชะเมาเฉลิมพระเกียรติ ๘๐ พรรษา</t>
  </si>
  <si>
    <t>รพ.พระสมุทรเจดีย์สวาทยานนท์</t>
  </si>
  <si>
    <t>รพ.สมเด็จพระยุพราชสระแก้ว</t>
  </si>
  <si>
    <t>รพ.สมเด็จพระยุพราชกุฉินารายณ์</t>
  </si>
  <si>
    <t>รพ.สมเด็จพระยุพราชกระนวน</t>
  </si>
  <si>
    <t>โนนศิลา</t>
  </si>
  <si>
    <t>หนองแสง</t>
  </si>
  <si>
    <t>โพนทอง</t>
  </si>
  <si>
    <t>48010100</t>
  </si>
  <si>
    <t>001071100</t>
  </si>
  <si>
    <t>โรงพยาบาลนครพนม</t>
  </si>
  <si>
    <t>48</t>
  </si>
  <si>
    <t>4801</t>
  </si>
  <si>
    <t>เมืองนครพนม</t>
  </si>
  <si>
    <t>480101</t>
  </si>
  <si>
    <t>48050107</t>
  </si>
  <si>
    <t>001145100</t>
  </si>
  <si>
    <t>รพ.สมเด็จพระยุพราชธาตุพนม</t>
  </si>
  <si>
    <t>โรงพยาบาลสมเด็จพระยุพราชธาตุพนม</t>
  </si>
  <si>
    <t>4805</t>
  </si>
  <si>
    <t>ธาตุพนม</t>
  </si>
  <si>
    <t>480501</t>
  </si>
  <si>
    <t>48080101</t>
  </si>
  <si>
    <t>001111000</t>
  </si>
  <si>
    <t>โรงพยาบาลศรีสงคราม</t>
  </si>
  <si>
    <t>4808</t>
  </si>
  <si>
    <t>ศรีสงคราม</t>
  </si>
  <si>
    <t>480801</t>
  </si>
  <si>
    <t>48030206</t>
  </si>
  <si>
    <t>001110500</t>
  </si>
  <si>
    <t>โรงพยาบาลท่าอุเทน</t>
  </si>
  <si>
    <t>4803</t>
  </si>
  <si>
    <t>ท่าอุเทน</t>
  </si>
  <si>
    <t>480302</t>
  </si>
  <si>
    <t>โนนตาล</t>
  </si>
  <si>
    <t>48070107</t>
  </si>
  <si>
    <t>001110900</t>
  </si>
  <si>
    <t>โรงพยาบาลนาแก</t>
  </si>
  <si>
    <t>4807</t>
  </si>
  <si>
    <t>นาแก</t>
  </si>
  <si>
    <t>480701</t>
  </si>
  <si>
    <t>48110304</t>
  </si>
  <si>
    <t>001110700</t>
  </si>
  <si>
    <t>โรงพยาบาลนาทม</t>
  </si>
  <si>
    <t>4811</t>
  </si>
  <si>
    <t>นาทม</t>
  </si>
  <si>
    <t>481103</t>
  </si>
  <si>
    <t>ดอนเตย</t>
  </si>
  <si>
    <t>48090105</t>
  </si>
  <si>
    <t>001111100</t>
  </si>
  <si>
    <t>โรงพยาบาลนาหว้า</t>
  </si>
  <si>
    <t>4809</t>
  </si>
  <si>
    <t>นาหว้า</t>
  </si>
  <si>
    <t>480901</t>
  </si>
  <si>
    <t>48040102</t>
  </si>
  <si>
    <t>001110600</t>
  </si>
  <si>
    <t>โรงพยาบาลบ้านแพง</t>
  </si>
  <si>
    <t>4804</t>
  </si>
  <si>
    <t>บ้านแพง</t>
  </si>
  <si>
    <t>480401</t>
  </si>
  <si>
    <t>48020102</t>
  </si>
  <si>
    <t>001110400</t>
  </si>
  <si>
    <t>โรงพยาบาลปลาปาก</t>
  </si>
  <si>
    <t>4802</t>
  </si>
  <si>
    <t>ปลาปาก</t>
  </si>
  <si>
    <t>480201</t>
  </si>
  <si>
    <t>48100105</t>
  </si>
  <si>
    <t>001111200</t>
  </si>
  <si>
    <t>โรงพยาบาลโพนสวรรค์</t>
  </si>
  <si>
    <t>4810</t>
  </si>
  <si>
    <t>โพนสวรรค์</t>
  </si>
  <si>
    <t>481001</t>
  </si>
  <si>
    <t>48060209</t>
  </si>
  <si>
    <t>001110800</t>
  </si>
  <si>
    <t>โรงพยาบาลเรณูนคร</t>
  </si>
  <si>
    <t>4806</t>
  </si>
  <si>
    <t>เรณูนคร</t>
  </si>
  <si>
    <t>480602</t>
  </si>
  <si>
    <t>48120101</t>
  </si>
  <si>
    <t>004084000</t>
  </si>
  <si>
    <t>โรงพยาบาลวังยาง</t>
  </si>
  <si>
    <t>4812</t>
  </si>
  <si>
    <t>วังยาง</t>
  </si>
  <si>
    <t>481201</t>
  </si>
  <si>
    <t>38010101</t>
  </si>
  <si>
    <t>001104000</t>
  </si>
  <si>
    <t>โรงพยาบาลบึงกาฬ</t>
  </si>
  <si>
    <t>38</t>
  </si>
  <si>
    <t>3801</t>
  </si>
  <si>
    <t>เมืองบึงกาฬ</t>
  </si>
  <si>
    <t>380101</t>
  </si>
  <si>
    <t>38040101</t>
  </si>
  <si>
    <t>001104600</t>
  </si>
  <si>
    <t>โรงพยาบาลเซกา</t>
  </si>
  <si>
    <t>3804</t>
  </si>
  <si>
    <t>เซกา</t>
  </si>
  <si>
    <t>380401</t>
  </si>
  <si>
    <t>38030102</t>
  </si>
  <si>
    <t>001104300</t>
  </si>
  <si>
    <t>โรงพยาบาลโซ่พิสัย</t>
  </si>
  <si>
    <t>3803</t>
  </si>
  <si>
    <t>โซ่พิสัย</t>
  </si>
  <si>
    <t>380301</t>
  </si>
  <si>
    <t>โซ่</t>
  </si>
  <si>
    <t>38060111</t>
  </si>
  <si>
    <t>001104800</t>
  </si>
  <si>
    <t>โรงพยาบาลบึงโขงหลง</t>
  </si>
  <si>
    <t>3806</t>
  </si>
  <si>
    <t>บึงโขงหลง</t>
  </si>
  <si>
    <t>380601</t>
  </si>
  <si>
    <t>38050404</t>
  </si>
  <si>
    <t>001104700</t>
  </si>
  <si>
    <t>โรงพยาบาลปากคาด</t>
  </si>
  <si>
    <t>3805</t>
  </si>
  <si>
    <t>ปากคาด</t>
  </si>
  <si>
    <t>380504</t>
  </si>
  <si>
    <t>38020308</t>
  </si>
  <si>
    <t>001104100</t>
  </si>
  <si>
    <t>โรงพยาบาลพรเจริญ</t>
  </si>
  <si>
    <t>3802</t>
  </si>
  <si>
    <t>พรเจริญ</t>
  </si>
  <si>
    <t>380203</t>
  </si>
  <si>
    <t>38070111</t>
  </si>
  <si>
    <t>001104900</t>
  </si>
  <si>
    <t>โรงพยาบาลศรีวิไล</t>
  </si>
  <si>
    <t>3807</t>
  </si>
  <si>
    <t>ศรีวิไล</t>
  </si>
  <si>
    <t>380701</t>
  </si>
  <si>
    <t>38080102</t>
  </si>
  <si>
    <t>001105000</t>
  </si>
  <si>
    <t>โรงพยาบาลบุ่งคล้า</t>
  </si>
  <si>
    <t>3808</t>
  </si>
  <si>
    <t>บุ่งคล้า</t>
  </si>
  <si>
    <t>380801</t>
  </si>
  <si>
    <t>42010101</t>
  </si>
  <si>
    <t>001070500</t>
  </si>
  <si>
    <t>โรงพยาบาลเลย</t>
  </si>
  <si>
    <t>42</t>
  </si>
  <si>
    <t>4201</t>
  </si>
  <si>
    <t>เมืองเลย</t>
  </si>
  <si>
    <t>420101</t>
  </si>
  <si>
    <t>กุดป่อง</t>
  </si>
  <si>
    <t>42050103</t>
  </si>
  <si>
    <t>001144700</t>
  </si>
  <si>
    <t>รพ.สมเด็จพระยุพราชด่านซ้าย</t>
  </si>
  <si>
    <t>โรงพยาบาลสมเด็จพระยุพราชด่านซ้าย</t>
  </si>
  <si>
    <t>4205</t>
  </si>
  <si>
    <t>ด่านซ้าย</t>
  </si>
  <si>
    <t>420501</t>
  </si>
  <si>
    <t>42090103</t>
  </si>
  <si>
    <t>001103600</t>
  </si>
  <si>
    <t>โรงพยาบาลวังสะพุง</t>
  </si>
  <si>
    <t>4209</t>
  </si>
  <si>
    <t>วังสะพุง</t>
  </si>
  <si>
    <t>420901</t>
  </si>
  <si>
    <t>42030102</t>
  </si>
  <si>
    <t>001103100</t>
  </si>
  <si>
    <t>โรงพยาบาลเชียงคาน</t>
  </si>
  <si>
    <t>4203</t>
  </si>
  <si>
    <t>เชียงคาน</t>
  </si>
  <si>
    <t>420301</t>
  </si>
  <si>
    <t>42080101</t>
  </si>
  <si>
    <t>001103500</t>
  </si>
  <si>
    <t>โรงพยาบาลท่าลี่</t>
  </si>
  <si>
    <t>4208</t>
  </si>
  <si>
    <t>ท่าลี่</t>
  </si>
  <si>
    <t>420801</t>
  </si>
  <si>
    <t>42020106</t>
  </si>
  <si>
    <t>001103000</t>
  </si>
  <si>
    <t>โรงพยาบาลนาด้วง</t>
  </si>
  <si>
    <t>4202</t>
  </si>
  <si>
    <t>นาด้วง</t>
  </si>
  <si>
    <t>420201</t>
  </si>
  <si>
    <t>42040101</t>
  </si>
  <si>
    <t>001103200</t>
  </si>
  <si>
    <t>โรงพยาบาลปากชม</t>
  </si>
  <si>
    <t>4204</t>
  </si>
  <si>
    <t>ปากชม</t>
  </si>
  <si>
    <t>420401</t>
  </si>
  <si>
    <t>42120308</t>
  </si>
  <si>
    <t>001103900</t>
  </si>
  <si>
    <t>โรงพยาบาลผาขาว</t>
  </si>
  <si>
    <t>4212</t>
  </si>
  <si>
    <t>ผาขาว</t>
  </si>
  <si>
    <t>421203</t>
  </si>
  <si>
    <t>โนนปอแดง</t>
  </si>
  <si>
    <t>42100708</t>
  </si>
  <si>
    <t>001103700</t>
  </si>
  <si>
    <t>โรงพยาบาลภูกระดึง</t>
  </si>
  <si>
    <t>4210</t>
  </si>
  <si>
    <t>ภูกระดึง</t>
  </si>
  <si>
    <t>421007</t>
  </si>
  <si>
    <t>42070106</t>
  </si>
  <si>
    <t>001103400</t>
  </si>
  <si>
    <t>โรงพยาบาลภูเรือ</t>
  </si>
  <si>
    <t>4207</t>
  </si>
  <si>
    <t>ภูเรือ</t>
  </si>
  <si>
    <t>420701</t>
  </si>
  <si>
    <t>42110203</t>
  </si>
  <si>
    <t>001103800</t>
  </si>
  <si>
    <t>โรงพยาบาลภูหลวง</t>
  </si>
  <si>
    <t>4211</t>
  </si>
  <si>
    <t>ภูหลวง</t>
  </si>
  <si>
    <t>421102</t>
  </si>
  <si>
    <t>หนองคัน</t>
  </si>
  <si>
    <t>42140100</t>
  </si>
  <si>
    <t>002886100</t>
  </si>
  <si>
    <t>โรงพยาบาลหนองหิน</t>
  </si>
  <si>
    <t>4214</t>
  </si>
  <si>
    <t>หนองหิน</t>
  </si>
  <si>
    <t>421401</t>
  </si>
  <si>
    <t>42130203</t>
  </si>
  <si>
    <t>001413300</t>
  </si>
  <si>
    <t>โรงพยาบาลเอราวัณ</t>
  </si>
  <si>
    <t>4213</t>
  </si>
  <si>
    <t>เอราวัณ</t>
  </si>
  <si>
    <t>421302</t>
  </si>
  <si>
    <t>ผาอินทร์แปลง</t>
  </si>
  <si>
    <t>42060105</t>
  </si>
  <si>
    <t>001103300</t>
  </si>
  <si>
    <t>โรงพยาบาลนาแห้ว</t>
  </si>
  <si>
    <t>4206</t>
  </si>
  <si>
    <t>นาแห้ว</t>
  </si>
  <si>
    <t>420601</t>
  </si>
  <si>
    <t>47010100</t>
  </si>
  <si>
    <t>001071000</t>
  </si>
  <si>
    <t>โรงพยาบาลสกลนคร</t>
  </si>
  <si>
    <t>47</t>
  </si>
  <si>
    <t>4701</t>
  </si>
  <si>
    <t>เมืองสกลนคร</t>
  </si>
  <si>
    <t>470101</t>
  </si>
  <si>
    <t>ธาตุเชิงชุม</t>
  </si>
  <si>
    <t>47081209</t>
  </si>
  <si>
    <t>001109500</t>
  </si>
  <si>
    <t>โรงพยาบาลวานรนิวาส</t>
  </si>
  <si>
    <t>4708</t>
  </si>
  <si>
    <t>วานรนิวาส</t>
  </si>
  <si>
    <t>470812</t>
  </si>
  <si>
    <t>คอนสวรรค์</t>
  </si>
  <si>
    <t>47120111</t>
  </si>
  <si>
    <t>001145000</t>
  </si>
  <si>
    <t>รพ.สมเด็จพระยุพราชสว่างแดนดิน</t>
  </si>
  <si>
    <t>โรงพยาบาลสมเด็จพระยุพราชสว่างแดนดิน</t>
  </si>
  <si>
    <t>4712</t>
  </si>
  <si>
    <t>สว่างแดนดิน</t>
  </si>
  <si>
    <t>471201</t>
  </si>
  <si>
    <t>47100102</t>
  </si>
  <si>
    <t>001109700</t>
  </si>
  <si>
    <t>โรงพยาบาลบ้านม่วง</t>
  </si>
  <si>
    <t>4710</t>
  </si>
  <si>
    <t>บ้านม่วง</t>
  </si>
  <si>
    <t>471001</t>
  </si>
  <si>
    <t>ม่วง</t>
  </si>
  <si>
    <t>47050109</t>
  </si>
  <si>
    <t>001109200</t>
  </si>
  <si>
    <t>โรงพยาบาลพังโคน</t>
  </si>
  <si>
    <t>4705</t>
  </si>
  <si>
    <t>พังโคน</t>
  </si>
  <si>
    <t>470501</t>
  </si>
  <si>
    <t>47110103</t>
  </si>
  <si>
    <t>001109800</t>
  </si>
  <si>
    <t>โรงพยาบาลอากาศอำนวย</t>
  </si>
  <si>
    <t>4711</t>
  </si>
  <si>
    <t>อากาศอำนวย</t>
  </si>
  <si>
    <t>471101</t>
  </si>
  <si>
    <t>อากาศ</t>
  </si>
  <si>
    <t>47030101</t>
  </si>
  <si>
    <t>001109000</t>
  </si>
  <si>
    <t>โรงพยาบาลกุดบาก</t>
  </si>
  <si>
    <t>4703</t>
  </si>
  <si>
    <t>กุดบาก</t>
  </si>
  <si>
    <t>470301</t>
  </si>
  <si>
    <t>47020211</t>
  </si>
  <si>
    <t>001108900</t>
  </si>
  <si>
    <t>โรงพยาบาลกุสุมาลย์</t>
  </si>
  <si>
    <t>4702</t>
  </si>
  <si>
    <t>กุสุมาลย์</t>
  </si>
  <si>
    <t>470202</t>
  </si>
  <si>
    <t>นาโพธิ์</t>
  </si>
  <si>
    <t>47090111</t>
  </si>
  <si>
    <t>001109600</t>
  </si>
  <si>
    <t>โรงพยาบาลคำตากล้า</t>
  </si>
  <si>
    <t>4709</t>
  </si>
  <si>
    <t>คำตากล้า</t>
  </si>
  <si>
    <t>470901</t>
  </si>
  <si>
    <t>47150108</t>
  </si>
  <si>
    <t>001110100</t>
  </si>
  <si>
    <t>โรงพยาบาลโคกศรีสุพรรณ</t>
  </si>
  <si>
    <t>4715</t>
  </si>
  <si>
    <t>โคกศรีสุพรรณ</t>
  </si>
  <si>
    <t>471501</t>
  </si>
  <si>
    <t>ตองโขบ</t>
  </si>
  <si>
    <t>47160202</t>
  </si>
  <si>
    <t>001110200</t>
  </si>
  <si>
    <t>โรงพยาบาลเจริญศิลป์</t>
  </si>
  <si>
    <t>4716</t>
  </si>
  <si>
    <t>เจริญศิลป์</t>
  </si>
  <si>
    <t>471602</t>
  </si>
  <si>
    <t>47140106</t>
  </si>
  <si>
    <t>001110000</t>
  </si>
  <si>
    <t>โรงพยาบาลเต่างอย</t>
  </si>
  <si>
    <t>4714</t>
  </si>
  <si>
    <t>เต่างอย</t>
  </si>
  <si>
    <t>471401</t>
  </si>
  <si>
    <t>47180300</t>
  </si>
  <si>
    <t>002132300</t>
  </si>
  <si>
    <t>รพ.พระอาจารย์แบน ธนากโร</t>
  </si>
  <si>
    <t>โรงพยาบาลพระอาจารย์แบน  ธนากโร</t>
  </si>
  <si>
    <t>4718</t>
  </si>
  <si>
    <t>ภูพาน</t>
  </si>
  <si>
    <t>471803</t>
  </si>
  <si>
    <t>โคกภู</t>
  </si>
  <si>
    <t>47040110</t>
  </si>
  <si>
    <t>001109100</t>
  </si>
  <si>
    <t>โรงพยาบาลพระอาจารย์ฝั้นอาจาโร</t>
  </si>
  <si>
    <t>4704</t>
  </si>
  <si>
    <t>พรรณานิคม</t>
  </si>
  <si>
    <t>470401</t>
  </si>
  <si>
    <t>พรรณา</t>
  </si>
  <si>
    <t>47170210</t>
  </si>
  <si>
    <t>001110300</t>
  </si>
  <si>
    <t>โรงพยาบาลโพนนาแก้ว</t>
  </si>
  <si>
    <t>4717</t>
  </si>
  <si>
    <t>โพนนาแก้ว</t>
  </si>
  <si>
    <t>471702</t>
  </si>
  <si>
    <t>นาแก้ว</t>
  </si>
  <si>
    <t>47060113</t>
  </si>
  <si>
    <t>001109300</t>
  </si>
  <si>
    <t>โรงพยาบาลวาริชภูมิ</t>
  </si>
  <si>
    <t>4706</t>
  </si>
  <si>
    <t>วาริชภูมิ</t>
  </si>
  <si>
    <t>470601</t>
  </si>
  <si>
    <t>47130109</t>
  </si>
  <si>
    <t>001109900</t>
  </si>
  <si>
    <t>โรงพยาบาลส่องดาว</t>
  </si>
  <si>
    <t>4713</t>
  </si>
  <si>
    <t>ส่องดาว</t>
  </si>
  <si>
    <t>471301</t>
  </si>
  <si>
    <t>47070205</t>
  </si>
  <si>
    <t>001109400</t>
  </si>
  <si>
    <t>โรงพยาบาลนิคมน้ำอูน</t>
  </si>
  <si>
    <t>4707</t>
  </si>
  <si>
    <t>นิคมน้ำอูน</t>
  </si>
  <si>
    <t>470702</t>
  </si>
  <si>
    <t>หนองปลิง</t>
  </si>
  <si>
    <t>43010103</t>
  </si>
  <si>
    <t>001070600</t>
  </si>
  <si>
    <t>โรงพยาบาลหนองคาย</t>
  </si>
  <si>
    <t>43</t>
  </si>
  <si>
    <t>4301</t>
  </si>
  <si>
    <t>เมืองหนองคาย</t>
  </si>
  <si>
    <t>430101</t>
  </si>
  <si>
    <t>43020113</t>
  </si>
  <si>
    <t>001144800</t>
  </si>
  <si>
    <t>รพ.สมเด็จพระยุพราชท่าบ่อ</t>
  </si>
  <si>
    <t>โรงพยาบาลสมเด็จพระยุพราชท่าบ่อ</t>
  </si>
  <si>
    <t>4302</t>
  </si>
  <si>
    <t>ท่าบ่อ</t>
  </si>
  <si>
    <t>430201</t>
  </si>
  <si>
    <t>43050103</t>
  </si>
  <si>
    <t>001104200</t>
  </si>
  <si>
    <t>โรงพยาบาลโพนพิสัย</t>
  </si>
  <si>
    <t>4305</t>
  </si>
  <si>
    <t>โพนพิสัย</t>
  </si>
  <si>
    <t>430501</t>
  </si>
  <si>
    <t>จุมพล</t>
  </si>
  <si>
    <t>43150111</t>
  </si>
  <si>
    <t>002881100</t>
  </si>
  <si>
    <t>โรงพยาบาลเฝ้าไร่</t>
  </si>
  <si>
    <t>4315</t>
  </si>
  <si>
    <t>เฝ้าไร่</t>
  </si>
  <si>
    <t>431501</t>
  </si>
  <si>
    <t>43070101</t>
  </si>
  <si>
    <t>001104400</t>
  </si>
  <si>
    <t>โรงพยาบาลศรีเชียงใหม่</t>
  </si>
  <si>
    <t>4307</t>
  </si>
  <si>
    <t>ศรีเชียงใหม่</t>
  </si>
  <si>
    <t>430701</t>
  </si>
  <si>
    <t>พานพร้าว</t>
  </si>
  <si>
    <t>43080203</t>
  </si>
  <si>
    <t>001104500</t>
  </si>
  <si>
    <t>โรงพยาบาลสังคม</t>
  </si>
  <si>
    <t>4308</t>
  </si>
  <si>
    <t>สังคม</t>
  </si>
  <si>
    <t>430802</t>
  </si>
  <si>
    <t>ผาตั้ง</t>
  </si>
  <si>
    <t>43170107</t>
  </si>
  <si>
    <t>002877800</t>
  </si>
  <si>
    <t>โรงพยาบาลโพธิ์ตาก</t>
  </si>
  <si>
    <t>4317</t>
  </si>
  <si>
    <t>โพธิ์ตาก</t>
  </si>
  <si>
    <t>431701</t>
  </si>
  <si>
    <t>43160111</t>
  </si>
  <si>
    <t>002881500</t>
  </si>
  <si>
    <t>โรงพยาบาลรัตนวาปี</t>
  </si>
  <si>
    <t>4316</t>
  </si>
  <si>
    <t>รัตนวาปี</t>
  </si>
  <si>
    <t>431601</t>
  </si>
  <si>
    <t>43140103</t>
  </si>
  <si>
    <t>002135600</t>
  </si>
  <si>
    <t>โรงพยาบาลสระใคร</t>
  </si>
  <si>
    <t>4314</t>
  </si>
  <si>
    <t>สระใคร</t>
  </si>
  <si>
    <t>431401</t>
  </si>
  <si>
    <t>39010101</t>
  </si>
  <si>
    <t>001070400</t>
  </si>
  <si>
    <t>โรงพยาบาลหนองบัวลำภู</t>
  </si>
  <si>
    <t>39</t>
  </si>
  <si>
    <t>3901</t>
  </si>
  <si>
    <t>เมืองหนองบัวลำภู</t>
  </si>
  <si>
    <t>390101</t>
  </si>
  <si>
    <t>39020106</t>
  </si>
  <si>
    <t>001099100</t>
  </si>
  <si>
    <t>โรงพยาบาลนากลาง</t>
  </si>
  <si>
    <t>3902</t>
  </si>
  <si>
    <t>นากลาง</t>
  </si>
  <si>
    <t>390201</t>
  </si>
  <si>
    <t>39040107</t>
  </si>
  <si>
    <t>001099300</t>
  </si>
  <si>
    <t>โรงพยาบาลศรีบุญเรือง</t>
  </si>
  <si>
    <t>3904</t>
  </si>
  <si>
    <t>ศรีบุญเรือง</t>
  </si>
  <si>
    <t>390401</t>
  </si>
  <si>
    <t>เมืองใหม่</t>
  </si>
  <si>
    <t>39060100</t>
  </si>
  <si>
    <t>002336700</t>
  </si>
  <si>
    <t>รพ.นาวังเฉลิมพระเกียรติ ๘๐ พรรษา</t>
  </si>
  <si>
    <t>โรงพยาบาลนาวังเฉลิมพระเกียรติ ๘๐ พรรษา</t>
  </si>
  <si>
    <t>3906</t>
  </si>
  <si>
    <t>นาวัง</t>
  </si>
  <si>
    <t>390601</t>
  </si>
  <si>
    <t>นาเหล่า</t>
  </si>
  <si>
    <t>39030115</t>
  </si>
  <si>
    <t>001099200</t>
  </si>
  <si>
    <t>โรงพยาบาลโนนสัง</t>
  </si>
  <si>
    <t>3903</t>
  </si>
  <si>
    <t>โนนสัง</t>
  </si>
  <si>
    <t>390301</t>
  </si>
  <si>
    <t>39050606</t>
  </si>
  <si>
    <t>001099400</t>
  </si>
  <si>
    <t>โรงพยาบาลสุวรรณคูหา</t>
  </si>
  <si>
    <t>3905</t>
  </si>
  <si>
    <t>สุวรรณคูหา</t>
  </si>
  <si>
    <t>390506</t>
  </si>
  <si>
    <t>41010100</t>
  </si>
  <si>
    <t>001067100</t>
  </si>
  <si>
    <t>โรงพยาบาลอุดรธานี</t>
  </si>
  <si>
    <t>41</t>
  </si>
  <si>
    <t>4101</t>
  </si>
  <si>
    <t>เมืองอุดรธานี</t>
  </si>
  <si>
    <t>410101</t>
  </si>
  <si>
    <t>หมากแข้ง</t>
  </si>
  <si>
    <t>41041505</t>
  </si>
  <si>
    <t>001101500</t>
  </si>
  <si>
    <t>โรงพยาบาลกุมภวาปี</t>
  </si>
  <si>
    <t>4104</t>
  </si>
  <si>
    <t>กุมภวาปี</t>
  </si>
  <si>
    <t>410415</t>
  </si>
  <si>
    <t>41170102</t>
  </si>
  <si>
    <t>001102300</t>
  </si>
  <si>
    <t>โรงพยาบาลบ้านผือ</t>
  </si>
  <si>
    <t>4117</t>
  </si>
  <si>
    <t>บ้านผือ</t>
  </si>
  <si>
    <t>411701</t>
  </si>
  <si>
    <t>41110107</t>
  </si>
  <si>
    <t>001144600</t>
  </si>
  <si>
    <t>รพ.สมเด็จพระยุพราชบ้านดุง</t>
  </si>
  <si>
    <t>โรงพยาบาลสมเด็จพระยุพราชบ้านดุง</t>
  </si>
  <si>
    <t>4111</t>
  </si>
  <si>
    <t>บ้านดุง</t>
  </si>
  <si>
    <t>411101</t>
  </si>
  <si>
    <t>ศรีสุทโธ</t>
  </si>
  <si>
    <t>41060106</t>
  </si>
  <si>
    <t>001101800</t>
  </si>
  <si>
    <t>โรงพยาบาลหนองหาน</t>
  </si>
  <si>
    <t>4106</t>
  </si>
  <si>
    <t>หนองหาน</t>
  </si>
  <si>
    <t>410601</t>
  </si>
  <si>
    <t>41190101</t>
  </si>
  <si>
    <t>001102500</t>
  </si>
  <si>
    <t>โรงพยาบาลเพ็ญ</t>
  </si>
  <si>
    <t>4119</t>
  </si>
  <si>
    <t>เพ็ญ</t>
  </si>
  <si>
    <t>411901</t>
  </si>
  <si>
    <t>41020603</t>
  </si>
  <si>
    <t>001101300</t>
  </si>
  <si>
    <t>โรงพยาบาลกุดจับ</t>
  </si>
  <si>
    <t>4102</t>
  </si>
  <si>
    <t>กุดจับ</t>
  </si>
  <si>
    <t>410206</t>
  </si>
  <si>
    <t>เมืองเพีย</t>
  </si>
  <si>
    <t>41080105</t>
  </si>
  <si>
    <t>001102000</t>
  </si>
  <si>
    <t>โรงพยาบาลไชยวาน</t>
  </si>
  <si>
    <t>4108</t>
  </si>
  <si>
    <t>ไชยวาน</t>
  </si>
  <si>
    <t>410801</t>
  </si>
  <si>
    <t>41070111</t>
  </si>
  <si>
    <t>001101900</t>
  </si>
  <si>
    <t>โรงพยาบาลทุ่งฝน</t>
  </si>
  <si>
    <t>4107</t>
  </si>
  <si>
    <t>ทุ่งฝน</t>
  </si>
  <si>
    <t>410701</t>
  </si>
  <si>
    <t>41220107</t>
  </si>
  <si>
    <t>001102800</t>
  </si>
  <si>
    <t>โรงพยาบาลนายูง</t>
  </si>
  <si>
    <t>4122</t>
  </si>
  <si>
    <t>นายูง</t>
  </si>
  <si>
    <t>412201</t>
  </si>
  <si>
    <t>41181001</t>
  </si>
  <si>
    <t>001102400</t>
  </si>
  <si>
    <t>โรงพยาบาลน้ำโสม</t>
  </si>
  <si>
    <t>4118</t>
  </si>
  <si>
    <t>น้ำโสม</t>
  </si>
  <si>
    <t>411810</t>
  </si>
  <si>
    <t>ศรีสำราญ</t>
  </si>
  <si>
    <t>41050102</t>
  </si>
  <si>
    <t>001101700</t>
  </si>
  <si>
    <t>โรงพยาบาลโนนสะอาด</t>
  </si>
  <si>
    <t>4105</t>
  </si>
  <si>
    <t>โนนสะอาด</t>
  </si>
  <si>
    <t>410501</t>
  </si>
  <si>
    <t>41230111</t>
  </si>
  <si>
    <t>001102900</t>
  </si>
  <si>
    <t>โรงพยาบาลพิบูลย์รักษ์</t>
  </si>
  <si>
    <t>4123</t>
  </si>
  <si>
    <t>พิบูลย์รักษ์</t>
  </si>
  <si>
    <t>412301</t>
  </si>
  <si>
    <t>บ้านแดง</t>
  </si>
  <si>
    <t>41100611</t>
  </si>
  <si>
    <t>001102200</t>
  </si>
  <si>
    <t>โรงพยาบาลวังสามหมอ</t>
  </si>
  <si>
    <t>4110</t>
  </si>
  <si>
    <t>วังสามหมอ</t>
  </si>
  <si>
    <t>411006</t>
  </si>
  <si>
    <t>41090208</t>
  </si>
  <si>
    <t>001102100</t>
  </si>
  <si>
    <t>โรงพยาบาลศรีธาตุ</t>
  </si>
  <si>
    <t>4109</t>
  </si>
  <si>
    <t>ศรีธาตุ</t>
  </si>
  <si>
    <t>410902</t>
  </si>
  <si>
    <t>จำปี</t>
  </si>
  <si>
    <t>41200104</t>
  </si>
  <si>
    <t>001102600</t>
  </si>
  <si>
    <t>โรงพยาบาลสร้างคอม</t>
  </si>
  <si>
    <t>4120</t>
  </si>
  <si>
    <t>สร้างคอม</t>
  </si>
  <si>
    <t>412001</t>
  </si>
  <si>
    <t>41030105</t>
  </si>
  <si>
    <t>001101400</t>
  </si>
  <si>
    <t>โรงพยาบาลหนองวัวซอ</t>
  </si>
  <si>
    <t>4103</t>
  </si>
  <si>
    <t>หนองวัวซอ</t>
  </si>
  <si>
    <t>410301</t>
  </si>
  <si>
    <t>หมากหญ้า</t>
  </si>
  <si>
    <t>41210407</t>
  </si>
  <si>
    <t>001102700</t>
  </si>
  <si>
    <t>โรงพยาบาลหนองแสง</t>
  </si>
  <si>
    <t>4121</t>
  </si>
  <si>
    <t>412104</t>
  </si>
  <si>
    <t>ทับกุง</t>
  </si>
  <si>
    <t>41240107</t>
  </si>
  <si>
    <t>002505800</t>
  </si>
  <si>
    <t>โรงพยาบาลกู่แก้ว</t>
  </si>
  <si>
    <t>4124</t>
  </si>
  <si>
    <t>กู่แก้ว</t>
  </si>
  <si>
    <t>412401</t>
  </si>
  <si>
    <t>บ้านจีต</t>
  </si>
  <si>
    <t>41250103</t>
  </si>
  <si>
    <t>002505900</t>
  </si>
  <si>
    <t>โรงพยาบาลประจักษ์ศิลปาคม</t>
  </si>
  <si>
    <t>4125</t>
  </si>
  <si>
    <t>ประจักษ์ศิลปาคม</t>
  </si>
  <si>
    <t>412501</t>
  </si>
  <si>
    <t>นาม่วง</t>
  </si>
  <si>
    <t>41040704</t>
  </si>
  <si>
    <t>001101600</t>
  </si>
  <si>
    <t>โรงพยาบาลห้วยเกิ้ง</t>
  </si>
  <si>
    <t>410407</t>
  </si>
  <si>
    <t>ห้วยเกิ้ง</t>
  </si>
  <si>
    <t>รพ.พระทองคำเฉลิมพระเกียรติ ๘๐ พรรษา</t>
  </si>
  <si>
    <t>รพ.พนมดงรักเฉลิมพระเกียรติ ๘๐ พรรษา</t>
  </si>
  <si>
    <t>รพ.สมเด็จพระยุพราชเลิงนกทา</t>
  </si>
  <si>
    <t>รพ.เบญจลักษ์เฉลิมพระเกียรติ ๘๐ พรรษา</t>
  </si>
  <si>
    <t>รพ.สมเด็จพระยุพราชเดชอุดม</t>
  </si>
  <si>
    <t>รพ.สมเด็จพระยุพราชฉวาง</t>
  </si>
  <si>
    <t>รพ.ลานสกา</t>
  </si>
  <si>
    <t>รพ.สมเด็จพระยุพราชเวียงสระ</t>
  </si>
  <si>
    <t>รพ.หาดสำราญเฉลิมพระเกียรติ ๘๐ พรรษา</t>
  </si>
  <si>
    <t>รพ.ยี่งอเฉลิมพระเกียรติ ๘๐ พรรษา</t>
  </si>
  <si>
    <t>รพ.สมเด็จพระยุพราชสายบุรี</t>
  </si>
  <si>
    <t>รพ.ศรีนครินทร์(ปัญญานันทภิกขุ)</t>
  </si>
  <si>
    <t>รพ.สมเด็จพระยุพราชยะหา</t>
  </si>
  <si>
    <t>รพ.สมเด็จพระบรมราชินีนาถ ณ อำเภอนาทวี</t>
  </si>
  <si>
    <t>กบรส.19 มิย.63</t>
  </si>
  <si>
    <t>ปี 2556</t>
  </si>
  <si>
    <t>ปี 2557</t>
  </si>
  <si>
    <t>ปี 2558</t>
  </si>
  <si>
    <t>ปี 2559</t>
  </si>
  <si>
    <t>ปี 2560</t>
  </si>
  <si>
    <t>ปี 2562Q2</t>
  </si>
  <si>
    <t>รพ.สัตหีบกม๑๐</t>
  </si>
  <si>
    <t>รพ.เฉลิมพระเกียรติสมเด็จย่า ๑๐๐ ปี เมืองยาง</t>
  </si>
  <si>
    <t>ผลต่าง62&amp;63</t>
  </si>
  <si>
    <t>สรุป</t>
  </si>
  <si>
    <t>กบรส</t>
  </si>
  <si>
    <t>คะแนน รพ. F3 ไม่มี IP</t>
  </si>
  <si>
    <t>Total Performance Score คะแนนเต็ม 15</t>
  </si>
  <si>
    <t>Total Performance Score คะแนนเต็ม 13</t>
  </si>
  <si>
    <t>&gt; 10.4 คะแนน</t>
  </si>
  <si>
    <t>&gt; .9.1 คะแนน แต่ &lt;  10.4คะแนน</t>
  </si>
  <si>
    <t>&gt; 7.8 คะแนน แต่ &lt;  9.1 คะแนน</t>
  </si>
  <si>
    <t>&gt; 6.5 คะแนน แต่ &lt;  7.8 คะแนน</t>
  </si>
  <si>
    <t>&lt; 6.5 คะแนน</t>
  </si>
  <si>
    <t>ผลการดำเนินงานQ3Y63</t>
  </si>
  <si>
    <t>ตารางการวิเคราะห์ประสิทธิภาพหน่วยบริการ ที่มีปัญหาวิกฤติด้านการเงินปี 2563 ไตรมาส 3</t>
  </si>
  <si>
    <t>0</t>
  </si>
  <si>
    <t>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</si>
</sst>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#,##0.00_ ;[Red]\-#,##0.00\ "/>
    <numFmt numFmtId="166" formatCode="#,##0_ ;[Red]\-#,##0\ "/>
    <numFmt numFmtId="167" formatCode="_-* #,##0_-;\-* #,##0_-;_-* &quot;-&quot;??_-;_-@_-"/>
    <numFmt numFmtId="168" formatCode="#,##0_ ;\-#,##0\ "/>
    <numFmt numFmtId="169" formatCode="_-* #,##0.0_-;\-* #,##0.0_-;_-* &quot;-&quot;??_-;_-@_-"/>
    <numFmt numFmtId="170" formatCode="#,##0.0_ ;\-#,##0.0\ "/>
    <numFmt numFmtId="171" formatCode="_(* #,##0_);_(* \(#,##0\);_(* &quot;-&quot;??_);_(@_)"/>
    <numFmt numFmtId="172" formatCode="0.0"/>
    <numFmt numFmtId="173" formatCode="#,##0.0_);[Red]\(#,##0.0\)"/>
    <numFmt numFmtId="174" formatCode="0.0_);[Red]\(0.0\)"/>
  </numFmts>
  <fonts count="36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sz val="11"/>
      <color theme="1"/>
      <name val="Tahoma"/>
      <family val="2"/>
    </font>
    <font>
      <b/>
      <sz val="20"/>
      <color theme="1"/>
      <name val="TH SarabunPSK"/>
      <family val="2"/>
    </font>
    <font>
      <b/>
      <sz val="18"/>
      <color indexed="8"/>
      <name val="TH SarabunPSK"/>
      <family val="2"/>
    </font>
    <font>
      <b/>
      <sz val="16"/>
      <color indexed="8"/>
      <name val="Calibri"/>
      <family val="2"/>
    </font>
    <font>
      <b/>
      <sz val="18"/>
      <color theme="1"/>
      <name val="TH SarabunPSK"/>
      <family val="2"/>
    </font>
    <font>
      <sz val="16"/>
      <color indexed="8"/>
      <name val="Calibri"/>
      <family val="2"/>
    </font>
    <font>
      <b/>
      <sz val="18"/>
      <color rgb="FFFF0000"/>
      <name val="TH SarabunPSK"/>
      <family val="2"/>
    </font>
    <font>
      <b/>
      <sz val="22"/>
      <color rgb="FFFF0000"/>
      <name val="TH SarabunPSK"/>
      <family val="2"/>
    </font>
    <font>
      <sz val="18"/>
      <color theme="1"/>
      <name val="TH SarabunPSK"/>
      <family val="2"/>
    </font>
    <font>
      <sz val="11"/>
      <color rgb="FF000000"/>
      <name val="Tahoma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6"/>
      <color rgb="FFFF0000"/>
      <name val="TH SarabunPSK"/>
      <family val="2"/>
    </font>
    <font>
      <u/>
      <sz val="16"/>
      <color theme="1"/>
      <name val="TH SarabunPSK"/>
      <family val="2"/>
    </font>
    <font>
      <sz val="20"/>
      <color theme="1"/>
      <name val="TH SarabunPSK"/>
      <family val="2"/>
    </font>
    <font>
      <b/>
      <sz val="1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b/>
      <sz val="20"/>
      <name val="TH SarabunPSK"/>
      <family val="2"/>
    </font>
    <font>
      <b/>
      <sz val="18"/>
      <color rgb="FF000000"/>
      <name val="TH SarabunPSK"/>
      <family val="2"/>
    </font>
    <font>
      <b/>
      <sz val="14"/>
      <color rgb="FF000000"/>
      <name val="TH SarabunPSK"/>
      <family val="2"/>
    </font>
    <font>
      <sz val="16"/>
      <color theme="1"/>
      <name val="Calibri"/>
      <family val="2"/>
      <scheme val="minor"/>
    </font>
    <font>
      <b/>
      <sz val="11"/>
      <color theme="1"/>
      <name val="Tahoma"/>
      <family val="2"/>
    </font>
  </fonts>
  <fills count="3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7" tint="0.399975585192419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164" fontId="7" fillId="0" borderId="0" applyFont="0" applyFill="0" applyBorder="0" applyAlignment="0" applyProtection="0"/>
    <xf numFmtId="0" fontId="6" fillId="0" borderId="0"/>
    <xf numFmtId="0" fontId="5" fillId="0" borderId="0"/>
    <xf numFmtId="0" fontId="22" fillId="0" borderId="0"/>
    <xf numFmtId="43" fontId="22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</cellStyleXfs>
  <cellXfs count="498">
    <xf numFmtId="0" fontId="0" fillId="0" borderId="0" xfId="0"/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7" xfId="0" applyFont="1" applyBorder="1" applyAlignment="1">
      <alignment horizontal="center"/>
    </xf>
    <xf numFmtId="0" fontId="10" fillId="0" borderId="0" xfId="0" applyFont="1"/>
    <xf numFmtId="167" fontId="0" fillId="0" borderId="0" xfId="1" applyNumberFormat="1" applyFont="1"/>
    <xf numFmtId="0" fontId="10" fillId="3" borderId="7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vertical="top"/>
    </xf>
    <xf numFmtId="0" fontId="0" fillId="0" borderId="0" xfId="0" applyNumberFormat="1"/>
    <xf numFmtId="0" fontId="9" fillId="0" borderId="0" xfId="0" applyFont="1" applyAlignment="1">
      <alignment horizontal="center" vertical="top"/>
    </xf>
    <xf numFmtId="168" fontId="13" fillId="0" borderId="0" xfId="1" applyNumberFormat="1" applyFont="1" applyAlignment="1">
      <alignment horizontal="center" vertical="center"/>
    </xf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vertical="top" wrapText="1"/>
    </xf>
    <xf numFmtId="165" fontId="9" fillId="0" borderId="0" xfId="0" applyNumberFormat="1" applyFont="1" applyAlignment="1">
      <alignment vertical="top" wrapText="1"/>
    </xf>
    <xf numFmtId="1" fontId="9" fillId="0" borderId="0" xfId="0" applyNumberFormat="1" applyFont="1" applyAlignment="1">
      <alignment horizontal="center" vertical="top" wrapText="1"/>
    </xf>
    <xf numFmtId="0" fontId="10" fillId="0" borderId="0" xfId="0" applyFont="1" applyAlignment="1">
      <alignment vertical="top"/>
    </xf>
    <xf numFmtId="0" fontId="9" fillId="10" borderId="0" xfId="0" applyFont="1" applyFill="1" applyAlignment="1">
      <alignment horizontal="center" vertical="top"/>
    </xf>
    <xf numFmtId="0" fontId="9" fillId="10" borderId="0" xfId="0" applyFont="1" applyFill="1" applyAlignment="1">
      <alignment vertical="top"/>
    </xf>
    <xf numFmtId="0" fontId="9" fillId="7" borderId="0" xfId="0" applyFont="1" applyFill="1" applyAlignment="1">
      <alignment vertical="top"/>
    </xf>
    <xf numFmtId="0" fontId="14" fillId="7" borderId="0" xfId="0" applyFont="1" applyFill="1" applyAlignment="1">
      <alignment vertical="top"/>
    </xf>
    <xf numFmtId="0" fontId="14" fillId="7" borderId="0" xfId="0" applyFont="1" applyFill="1" applyAlignment="1">
      <alignment horizontal="center" vertical="top"/>
    </xf>
    <xf numFmtId="0" fontId="19" fillId="7" borderId="0" xfId="0" applyFont="1" applyFill="1" applyAlignment="1">
      <alignment horizontal="center" vertical="top"/>
    </xf>
    <xf numFmtId="0" fontId="10" fillId="12" borderId="8" xfId="0" applyFont="1" applyFill="1" applyBorder="1" applyAlignment="1">
      <alignment vertical="top"/>
    </xf>
    <xf numFmtId="0" fontId="10" fillId="12" borderId="9" xfId="0" applyFont="1" applyFill="1" applyBorder="1" applyAlignment="1">
      <alignment vertical="top"/>
    </xf>
    <xf numFmtId="0" fontId="9" fillId="12" borderId="9" xfId="0" applyFont="1" applyFill="1" applyBorder="1" applyAlignment="1">
      <alignment vertical="top"/>
    </xf>
    <xf numFmtId="0" fontId="9" fillId="12" borderId="10" xfId="0" applyFont="1" applyFill="1" applyBorder="1" applyAlignment="1">
      <alignment vertical="top"/>
    </xf>
    <xf numFmtId="0" fontId="10" fillId="0" borderId="11" xfId="0" applyFont="1" applyBorder="1" applyAlignment="1">
      <alignment vertical="top"/>
    </xf>
    <xf numFmtId="0" fontId="10" fillId="0" borderId="13" xfId="0" applyFont="1" applyBorder="1" applyAlignment="1">
      <alignment vertical="top"/>
    </xf>
    <xf numFmtId="0" fontId="14" fillId="7" borderId="17" xfId="0" applyFont="1" applyFill="1" applyBorder="1" applyAlignment="1">
      <alignment horizontal="center" vertical="top"/>
    </xf>
    <xf numFmtId="0" fontId="14" fillId="7" borderId="18" xfId="0" applyFont="1" applyFill="1" applyBorder="1" applyAlignment="1">
      <alignment horizontal="center" vertical="top"/>
    </xf>
    <xf numFmtId="0" fontId="20" fillId="7" borderId="0" xfId="0" applyFont="1" applyFill="1" applyAlignment="1">
      <alignment vertical="top"/>
    </xf>
    <xf numFmtId="169" fontId="9" fillId="0" borderId="0" xfId="1" applyNumberFormat="1" applyFont="1" applyAlignment="1">
      <alignment vertical="top"/>
    </xf>
    <xf numFmtId="0" fontId="14" fillId="0" borderId="0" xfId="0" applyFont="1" applyAlignment="1">
      <alignment vertical="top"/>
    </xf>
    <xf numFmtId="0" fontId="9" fillId="13" borderId="0" xfId="0" applyFont="1" applyFill="1" applyAlignment="1">
      <alignment vertical="top"/>
    </xf>
    <xf numFmtId="0" fontId="8" fillId="13" borderId="0" xfId="0" applyFont="1" applyFill="1" applyAlignment="1">
      <alignment horizontal="right" vertical="top"/>
    </xf>
    <xf numFmtId="0" fontId="8" fillId="13" borderId="0" xfId="0" applyFont="1" applyFill="1" applyAlignment="1">
      <alignment vertical="top"/>
    </xf>
    <xf numFmtId="0" fontId="10" fillId="7" borderId="4" xfId="0" applyFont="1" applyFill="1" applyBorder="1" applyAlignment="1">
      <alignment horizontal="center" vertical="top"/>
    </xf>
    <xf numFmtId="0" fontId="19" fillId="0" borderId="0" xfId="0" applyFont="1" applyAlignment="1">
      <alignment vertical="top"/>
    </xf>
    <xf numFmtId="0" fontId="21" fillId="0" borderId="0" xfId="0" applyFont="1" applyAlignment="1">
      <alignment vertical="top"/>
    </xf>
    <xf numFmtId="0" fontId="17" fillId="9" borderId="0" xfId="0" applyFont="1" applyFill="1" applyAlignment="1">
      <alignment vertical="top"/>
    </xf>
    <xf numFmtId="0" fontId="8" fillId="13" borderId="0" xfId="0" applyFont="1" applyFill="1" applyAlignment="1">
      <alignment horizontal="left" vertical="top"/>
    </xf>
    <xf numFmtId="0" fontId="9" fillId="0" borderId="0" xfId="3" applyFont="1"/>
    <xf numFmtId="0" fontId="9" fillId="0" borderId="0" xfId="3" applyFont="1" applyAlignment="1">
      <alignment horizontal="center"/>
    </xf>
    <xf numFmtId="40" fontId="9" fillId="0" borderId="0" xfId="3" applyNumberFormat="1" applyFont="1"/>
    <xf numFmtId="0" fontId="23" fillId="0" borderId="25" xfId="4" applyFont="1" applyFill="1" applyBorder="1" applyAlignment="1">
      <alignment horizontal="center" vertical="center" wrapText="1"/>
    </xf>
    <xf numFmtId="0" fontId="23" fillId="0" borderId="0" xfId="4" applyFont="1" applyFill="1" applyBorder="1" applyAlignment="1">
      <alignment horizontal="center" vertical="center" wrapText="1"/>
    </xf>
    <xf numFmtId="0" fontId="24" fillId="0" borderId="26" xfId="4" applyFont="1" applyFill="1" applyBorder="1" applyAlignment="1">
      <alignment horizontal="center"/>
    </xf>
    <xf numFmtId="0" fontId="24" fillId="0" borderId="26" xfId="4" applyFont="1" applyFill="1" applyBorder="1"/>
    <xf numFmtId="0" fontId="24" fillId="0" borderId="0" xfId="4" applyFont="1" applyFill="1" applyBorder="1" applyAlignment="1">
      <alignment horizontal="center"/>
    </xf>
    <xf numFmtId="171" fontId="24" fillId="0" borderId="0" xfId="5" applyNumberFormat="1" applyFont="1" applyFill="1" applyBorder="1" applyAlignment="1"/>
    <xf numFmtId="0" fontId="24" fillId="0" borderId="0" xfId="4" applyFont="1" applyFill="1" applyAlignment="1">
      <alignment horizontal="center"/>
    </xf>
    <xf numFmtId="0" fontId="24" fillId="0" borderId="0" xfId="4" applyFont="1" applyFill="1" applyAlignment="1"/>
    <xf numFmtId="0" fontId="24" fillId="0" borderId="26" xfId="4" applyFont="1" applyFill="1" applyBorder="1" applyAlignment="1">
      <alignment horizontal="center" vertical="top" wrapText="1"/>
    </xf>
    <xf numFmtId="0" fontId="24" fillId="0" borderId="26" xfId="4" applyFont="1" applyFill="1" applyBorder="1" applyAlignment="1">
      <alignment vertical="top" wrapText="1"/>
    </xf>
    <xf numFmtId="0" fontId="9" fillId="0" borderId="0" xfId="4" applyFont="1" applyFill="1" applyBorder="1" applyAlignment="1">
      <alignment horizontal="left"/>
    </xf>
    <xf numFmtId="0" fontId="12" fillId="0" borderId="0" xfId="4" applyFont="1" applyFill="1" applyAlignment="1">
      <alignment horizontal="center"/>
    </xf>
    <xf numFmtId="0" fontId="12" fillId="0" borderId="0" xfId="4" applyFont="1" applyFill="1" applyAlignment="1">
      <alignment horizontal="left"/>
    </xf>
    <xf numFmtId="0" fontId="25" fillId="0" borderId="26" xfId="4" applyFont="1" applyFill="1" applyBorder="1" applyAlignment="1">
      <alignment horizontal="center"/>
    </xf>
    <xf numFmtId="0" fontId="12" fillId="0" borderId="0" xfId="4" applyFont="1" applyFill="1" applyAlignment="1"/>
    <xf numFmtId="0" fontId="9" fillId="0" borderId="7" xfId="4" applyFont="1" applyFill="1" applyBorder="1" applyAlignment="1">
      <alignment horizontal="center"/>
    </xf>
    <xf numFmtId="0" fontId="9" fillId="0" borderId="7" xfId="4" applyFont="1" applyFill="1" applyBorder="1" applyAlignment="1">
      <alignment horizontal="left"/>
    </xf>
    <xf numFmtId="0" fontId="24" fillId="0" borderId="0" xfId="4" applyFont="1" applyFill="1"/>
    <xf numFmtId="0" fontId="10" fillId="0" borderId="0" xfId="0" applyFont="1" applyAlignment="1">
      <alignment horizontal="center" vertical="center"/>
    </xf>
    <xf numFmtId="0" fontId="0" fillId="0" borderId="0" xfId="0" pivotButton="1"/>
    <xf numFmtId="49" fontId="9" fillId="0" borderId="0" xfId="0" applyNumberFormat="1" applyFont="1" applyAlignment="1">
      <alignment horizontal="center"/>
    </xf>
    <xf numFmtId="0" fontId="10" fillId="5" borderId="7" xfId="0" applyFont="1" applyFill="1" applyBorder="1" applyAlignment="1">
      <alignment horizontal="center" vertical="center" wrapText="1"/>
    </xf>
    <xf numFmtId="0" fontId="9" fillId="9" borderId="7" xfId="0" applyFont="1" applyFill="1" applyBorder="1" applyAlignment="1">
      <alignment horizontal="center" vertical="center" wrapText="1"/>
    </xf>
    <xf numFmtId="0" fontId="10" fillId="10" borderId="19" xfId="0" applyFont="1" applyFill="1" applyBorder="1" applyAlignment="1">
      <alignment horizontal="left" vertical="top"/>
    </xf>
    <xf numFmtId="0" fontId="10" fillId="10" borderId="7" xfId="0" applyFont="1" applyFill="1" applyBorder="1" applyAlignment="1">
      <alignment horizontal="left" vertical="top"/>
    </xf>
    <xf numFmtId="0" fontId="9" fillId="0" borderId="0" xfId="3" applyFont="1" applyAlignment="1">
      <alignment horizontal="center"/>
    </xf>
    <xf numFmtId="0" fontId="10" fillId="0" borderId="0" xfId="0" applyFont="1" applyAlignment="1">
      <alignment horizontal="center" vertical="top"/>
    </xf>
    <xf numFmtId="0" fontId="10" fillId="0" borderId="0" xfId="0" applyFont="1" applyAlignment="1">
      <alignment horizontal="center" vertical="top" wrapText="1"/>
    </xf>
    <xf numFmtId="0" fontId="23" fillId="0" borderId="0" xfId="4" applyFont="1" applyFill="1" applyBorder="1" applyAlignment="1">
      <alignment vertical="center" wrapText="1"/>
    </xf>
    <xf numFmtId="0" fontId="23" fillId="0" borderId="0" xfId="4" applyFont="1" applyFill="1" applyAlignment="1">
      <alignment horizontal="center" vertical="center"/>
    </xf>
    <xf numFmtId="0" fontId="24" fillId="0" borderId="0" xfId="4" applyFont="1" applyFill="1" applyBorder="1"/>
    <xf numFmtId="0" fontId="24" fillId="0" borderId="0" xfId="4" applyFont="1" applyFill="1" applyBorder="1" applyAlignment="1"/>
    <xf numFmtId="0" fontId="9" fillId="8" borderId="0" xfId="0" applyFont="1" applyFill="1" applyBorder="1" applyAlignment="1">
      <alignment horizontal="center"/>
    </xf>
    <xf numFmtId="0" fontId="24" fillId="0" borderId="0" xfId="4" applyFont="1" applyFill="1" applyBorder="1" applyAlignment="1">
      <alignment horizontal="center" vertical="top" wrapText="1"/>
    </xf>
    <xf numFmtId="0" fontId="24" fillId="0" borderId="0" xfId="4" applyFont="1" applyFill="1" applyBorder="1" applyAlignment="1">
      <alignment vertical="top" wrapText="1"/>
    </xf>
    <xf numFmtId="0" fontId="11" fillId="0" borderId="24" xfId="4" applyFont="1" applyFill="1" applyBorder="1" applyAlignment="1">
      <alignment horizontal="center" vertical="center"/>
    </xf>
    <xf numFmtId="0" fontId="24" fillId="0" borderId="0" xfId="4" applyFont="1" applyFill="1" applyAlignment="1">
      <alignment vertical="center"/>
    </xf>
    <xf numFmtId="0" fontId="9" fillId="0" borderId="0" xfId="0" applyFont="1" applyAlignment="1">
      <alignment horizontal="left" vertical="top"/>
    </xf>
    <xf numFmtId="168" fontId="9" fillId="0" borderId="0" xfId="1" applyNumberFormat="1" applyFont="1" applyAlignment="1">
      <alignment vertical="top"/>
    </xf>
    <xf numFmtId="1" fontId="9" fillId="0" borderId="0" xfId="1" applyNumberFormat="1" applyFont="1" applyAlignment="1">
      <alignment vertical="top"/>
    </xf>
    <xf numFmtId="0" fontId="9" fillId="0" borderId="0" xfId="0" applyNumberFormat="1" applyFont="1" applyAlignment="1">
      <alignment horizontal="center" vertical="top"/>
    </xf>
    <xf numFmtId="0" fontId="9" fillId="0" borderId="0" xfId="1" applyNumberFormat="1" applyFont="1" applyFill="1" applyAlignment="1">
      <alignment horizontal="center" vertical="top"/>
    </xf>
    <xf numFmtId="168" fontId="8" fillId="0" borderId="0" xfId="1" applyNumberFormat="1" applyFont="1" applyAlignment="1">
      <alignment vertical="top"/>
    </xf>
    <xf numFmtId="3" fontId="9" fillId="0" borderId="0" xfId="1" applyNumberFormat="1" applyFont="1" applyAlignment="1">
      <alignment vertical="top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Fill="1" applyAlignment="1">
      <alignment horizontal="center" vertical="top"/>
    </xf>
    <xf numFmtId="0" fontId="9" fillId="10" borderId="7" xfId="0" applyFont="1" applyFill="1" applyBorder="1" applyAlignment="1">
      <alignment vertical="top"/>
    </xf>
    <xf numFmtId="0" fontId="9" fillId="15" borderId="7" xfId="0" applyFont="1" applyFill="1" applyBorder="1" applyAlignment="1">
      <alignment vertical="top"/>
    </xf>
    <xf numFmtId="0" fontId="9" fillId="16" borderId="7" xfId="0" applyFont="1" applyFill="1" applyBorder="1" applyAlignment="1">
      <alignment vertical="top"/>
    </xf>
    <xf numFmtId="0" fontId="9" fillId="17" borderId="7" xfId="0" applyFont="1" applyFill="1" applyBorder="1" applyAlignment="1">
      <alignment vertical="top"/>
    </xf>
    <xf numFmtId="0" fontId="9" fillId="8" borderId="7" xfId="0" applyFont="1" applyFill="1" applyBorder="1" applyAlignment="1">
      <alignment vertical="top"/>
    </xf>
    <xf numFmtId="0" fontId="9" fillId="14" borderId="7" xfId="0" applyFont="1" applyFill="1" applyBorder="1" applyAlignment="1">
      <alignment vertical="top"/>
    </xf>
    <xf numFmtId="164" fontId="9" fillId="0" borderId="0" xfId="1" applyFont="1" applyAlignment="1">
      <alignment horizontal="center" vertical="top"/>
    </xf>
    <xf numFmtId="0" fontId="12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vertical="center"/>
    </xf>
    <xf numFmtId="0" fontId="17" fillId="0" borderId="14" xfId="0" applyFont="1" applyBorder="1" applyAlignment="1">
      <alignment vertical="top"/>
    </xf>
    <xf numFmtId="0" fontId="17" fillId="0" borderId="14" xfId="0" applyFont="1" applyBorder="1" applyAlignment="1">
      <alignment horizontal="right" vertical="top"/>
    </xf>
    <xf numFmtId="0" fontId="17" fillId="0" borderId="15" xfId="0" applyFont="1" applyBorder="1" applyAlignment="1">
      <alignment vertical="top"/>
    </xf>
    <xf numFmtId="165" fontId="27" fillId="0" borderId="12" xfId="1" applyNumberFormat="1" applyFont="1" applyBorder="1" applyAlignment="1">
      <alignment vertical="top"/>
    </xf>
    <xf numFmtId="0" fontId="9" fillId="15" borderId="0" xfId="0" applyFont="1" applyFill="1" applyBorder="1" applyAlignment="1">
      <alignment vertical="top"/>
    </xf>
    <xf numFmtId="0" fontId="9" fillId="16" borderId="0" xfId="0" applyFont="1" applyFill="1" applyBorder="1" applyAlignment="1">
      <alignment vertical="top" wrapText="1"/>
    </xf>
    <xf numFmtId="0" fontId="9" fillId="17" borderId="0" xfId="0" applyFont="1" applyFill="1" applyBorder="1" applyAlignment="1">
      <alignment vertical="top"/>
    </xf>
    <xf numFmtId="0" fontId="9" fillId="8" borderId="0" xfId="0" applyFont="1" applyFill="1" applyBorder="1" applyAlignment="1">
      <alignment vertical="top"/>
    </xf>
    <xf numFmtId="0" fontId="9" fillId="14" borderId="0" xfId="0" applyFont="1" applyFill="1" applyBorder="1" applyAlignment="1">
      <alignment vertical="top"/>
    </xf>
    <xf numFmtId="0" fontId="9" fillId="15" borderId="4" xfId="0" applyFont="1" applyFill="1" applyBorder="1" applyAlignment="1">
      <alignment horizontal="center" vertical="top"/>
    </xf>
    <xf numFmtId="0" fontId="9" fillId="16" borderId="4" xfId="0" applyFont="1" applyFill="1" applyBorder="1" applyAlignment="1">
      <alignment horizontal="center" vertical="top"/>
    </xf>
    <xf numFmtId="0" fontId="9" fillId="17" borderId="4" xfId="0" applyFont="1" applyFill="1" applyBorder="1" applyAlignment="1">
      <alignment horizontal="center" vertical="top"/>
    </xf>
    <xf numFmtId="0" fontId="9" fillId="8" borderId="4" xfId="0" applyFont="1" applyFill="1" applyBorder="1" applyAlignment="1">
      <alignment horizontal="center" vertical="top"/>
    </xf>
    <xf numFmtId="0" fontId="9" fillId="14" borderId="4" xfId="0" applyFont="1" applyFill="1" applyBorder="1" applyAlignment="1">
      <alignment horizontal="center" vertical="top"/>
    </xf>
    <xf numFmtId="165" fontId="14" fillId="0" borderId="0" xfId="1" applyNumberFormat="1" applyFont="1" applyFill="1" applyBorder="1" applyAlignment="1">
      <alignment horizontal="center" vertical="top"/>
    </xf>
    <xf numFmtId="0" fontId="9" fillId="10" borderId="20" xfId="0" applyFont="1" applyFill="1" applyBorder="1" applyAlignment="1">
      <alignment horizontal="center" vertical="top"/>
    </xf>
    <xf numFmtId="170" fontId="31" fillId="12" borderId="23" xfId="0" applyNumberFormat="1" applyFont="1" applyFill="1" applyBorder="1" applyAlignment="1">
      <alignment horizontal="center" vertical="center"/>
    </xf>
    <xf numFmtId="169" fontId="14" fillId="12" borderId="22" xfId="1" applyNumberFormat="1" applyFont="1" applyFill="1" applyBorder="1" applyAlignment="1">
      <alignment horizontal="center" vertical="center"/>
    </xf>
    <xf numFmtId="49" fontId="14" fillId="7" borderId="0" xfId="0" applyNumberFormat="1" applyFont="1" applyFill="1" applyAlignment="1">
      <alignment horizontal="center" vertical="top"/>
    </xf>
    <xf numFmtId="0" fontId="9" fillId="0" borderId="0" xfId="3" applyFont="1" applyAlignment="1">
      <alignment horizontal="center"/>
    </xf>
    <xf numFmtId="4" fontId="9" fillId="0" borderId="0" xfId="3" applyNumberFormat="1" applyFont="1"/>
    <xf numFmtId="0" fontId="9" fillId="0" borderId="0" xfId="3" applyNumberFormat="1" applyFont="1" applyAlignment="1">
      <alignment horizontal="center"/>
    </xf>
    <xf numFmtId="49" fontId="9" fillId="0" borderId="0" xfId="3" applyNumberFormat="1" applyFont="1" applyAlignment="1">
      <alignment horizontal="center"/>
    </xf>
    <xf numFmtId="40" fontId="9" fillId="0" borderId="0" xfId="0" applyNumberFormat="1" applyFont="1"/>
    <xf numFmtId="164" fontId="9" fillId="0" borderId="0" xfId="1" applyFont="1"/>
    <xf numFmtId="167" fontId="9" fillId="0" borderId="0" xfId="1" applyNumberFormat="1" applyFont="1"/>
    <xf numFmtId="3" fontId="9" fillId="0" borderId="0" xfId="3" applyNumberFormat="1" applyFont="1" applyAlignment="1">
      <alignment horizontal="center"/>
    </xf>
    <xf numFmtId="0" fontId="9" fillId="0" borderId="0" xfId="3" applyFont="1" applyAlignment="1">
      <alignment horizontal="center" vertical="center" wrapText="1"/>
    </xf>
    <xf numFmtId="49" fontId="9" fillId="0" borderId="0" xfId="3" applyNumberFormat="1" applyFont="1" applyAlignment="1">
      <alignment horizontal="center" vertical="center" wrapText="1"/>
    </xf>
    <xf numFmtId="3" fontId="9" fillId="0" borderId="0" xfId="3" applyNumberFormat="1" applyFont="1" applyAlignment="1">
      <alignment horizontal="center" vertical="center" wrapText="1"/>
    </xf>
    <xf numFmtId="0" fontId="9" fillId="0" borderId="0" xfId="3" applyNumberFormat="1" applyFont="1" applyAlignment="1">
      <alignment horizontal="center" vertical="center" wrapText="1"/>
    </xf>
    <xf numFmtId="4" fontId="9" fillId="0" borderId="0" xfId="3" applyNumberFormat="1" applyFont="1" applyAlignment="1">
      <alignment horizontal="center" vertical="center" wrapText="1"/>
    </xf>
    <xf numFmtId="40" fontId="9" fillId="0" borderId="0" xfId="3" applyNumberFormat="1" applyFont="1" applyAlignment="1">
      <alignment horizontal="center" vertical="center" wrapText="1"/>
    </xf>
    <xf numFmtId="0" fontId="23" fillId="0" borderId="0" xfId="4" applyFont="1" applyFill="1" applyBorder="1" applyAlignment="1">
      <alignment horizontal="center" vertical="top" wrapText="1"/>
    </xf>
    <xf numFmtId="0" fontId="23" fillId="8" borderId="0" xfId="4" applyFont="1" applyFill="1" applyBorder="1" applyAlignment="1">
      <alignment horizontal="center" vertical="top" wrapText="1"/>
    </xf>
    <xf numFmtId="166" fontId="9" fillId="0" borderId="0" xfId="1" applyNumberFormat="1" applyFont="1" applyAlignment="1">
      <alignment horizontal="center" vertical="top"/>
    </xf>
    <xf numFmtId="1" fontId="9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7" xfId="0" applyFont="1" applyBorder="1"/>
    <xf numFmtId="0" fontId="8" fillId="2" borderId="7" xfId="0" applyFont="1" applyFill="1" applyBorder="1" applyAlignment="1">
      <alignment horizontal="center"/>
    </xf>
    <xf numFmtId="0" fontId="8" fillId="2" borderId="7" xfId="0" applyFont="1" applyFill="1" applyBorder="1"/>
    <xf numFmtId="0" fontId="11" fillId="0" borderId="0" xfId="4" applyFont="1" applyFill="1" applyBorder="1" applyAlignment="1">
      <alignment horizontal="center" vertical="center" wrapText="1"/>
    </xf>
    <xf numFmtId="0" fontId="10" fillId="12" borderId="8" xfId="0" applyFont="1" applyFill="1" applyBorder="1" applyAlignment="1">
      <alignment vertical="center"/>
    </xf>
    <xf numFmtId="0" fontId="9" fillId="12" borderId="9" xfId="0" applyFont="1" applyFill="1" applyBorder="1" applyAlignment="1">
      <alignment vertical="center"/>
    </xf>
    <xf numFmtId="0" fontId="9" fillId="12" borderId="10" xfId="0" applyFont="1" applyFill="1" applyBorder="1" applyAlignment="1">
      <alignment vertical="center"/>
    </xf>
    <xf numFmtId="0" fontId="14" fillId="9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top"/>
    </xf>
    <xf numFmtId="3" fontId="24" fillId="0" borderId="0" xfId="4" applyNumberFormat="1" applyFont="1" applyFill="1" applyBorder="1" applyAlignment="1">
      <alignment horizontal="right"/>
    </xf>
    <xf numFmtId="0" fontId="23" fillId="0" borderId="0" xfId="4" applyFont="1" applyFill="1" applyBorder="1" applyAlignment="1">
      <alignment horizontal="left" vertical="center" wrapText="1"/>
    </xf>
    <xf numFmtId="0" fontId="24" fillId="0" borderId="0" xfId="4" applyFont="1" applyFill="1" applyBorder="1" applyAlignment="1">
      <alignment horizontal="left"/>
    </xf>
    <xf numFmtId="4" fontId="8" fillId="0" borderId="0" xfId="0" applyNumberFormat="1" applyFont="1"/>
    <xf numFmtId="4" fontId="8" fillId="0" borderId="7" xfId="0" applyNumberFormat="1" applyFont="1" applyBorder="1"/>
    <xf numFmtId="4" fontId="8" fillId="2" borderId="7" xfId="0" applyNumberFormat="1" applyFont="1" applyFill="1" applyBorder="1"/>
    <xf numFmtId="0" fontId="8" fillId="2" borderId="7" xfId="0" applyFont="1" applyFill="1" applyBorder="1" applyAlignment="1">
      <alignment horizontal="center" vertical="top"/>
    </xf>
    <xf numFmtId="0" fontId="8" fillId="2" borderId="7" xfId="0" applyFont="1" applyFill="1" applyBorder="1" applyAlignment="1">
      <alignment vertical="top"/>
    </xf>
    <xf numFmtId="4" fontId="8" fillId="2" borderId="7" xfId="0" applyNumberFormat="1" applyFont="1" applyFill="1" applyBorder="1" applyAlignment="1">
      <alignment vertical="top" wrapText="1"/>
    </xf>
    <xf numFmtId="0" fontId="9" fillId="0" borderId="0" xfId="0" applyFont="1" applyAlignment="1">
      <alignment horizontal="center" vertical="top"/>
    </xf>
    <xf numFmtId="0" fontId="10" fillId="0" borderId="0" xfId="3" applyFont="1" applyAlignment="1">
      <alignment horizontal="center"/>
    </xf>
    <xf numFmtId="0" fontId="10" fillId="0" borderId="0" xfId="3" applyFont="1"/>
    <xf numFmtId="49" fontId="10" fillId="0" borderId="0" xfId="3" applyNumberFormat="1" applyFont="1" applyAlignment="1">
      <alignment horizontal="center"/>
    </xf>
    <xf numFmtId="3" fontId="10" fillId="0" borderId="0" xfId="3" applyNumberFormat="1" applyFont="1" applyAlignment="1">
      <alignment horizontal="center"/>
    </xf>
    <xf numFmtId="40" fontId="10" fillId="18" borderId="0" xfId="3" applyNumberFormat="1" applyFont="1" applyFill="1"/>
    <xf numFmtId="0" fontId="10" fillId="18" borderId="0" xfId="3" applyFont="1" applyFill="1" applyAlignment="1">
      <alignment horizontal="center"/>
    </xf>
    <xf numFmtId="0" fontId="10" fillId="18" borderId="0" xfId="3" applyNumberFormat="1" applyFont="1" applyFill="1" applyAlignment="1">
      <alignment horizontal="center"/>
    </xf>
    <xf numFmtId="0" fontId="9" fillId="7" borderId="0" xfId="3" applyFont="1" applyFill="1" applyAlignment="1">
      <alignment horizontal="center" vertical="center" wrapText="1"/>
    </xf>
    <xf numFmtId="0" fontId="9" fillId="7" borderId="0" xfId="0" applyNumberFormat="1" applyFont="1" applyFill="1" applyAlignment="1">
      <alignment horizontal="center"/>
    </xf>
    <xf numFmtId="0" fontId="9" fillId="17" borderId="0" xfId="0" applyFont="1" applyFill="1" applyAlignment="1">
      <alignment horizontal="center"/>
    </xf>
    <xf numFmtId="0" fontId="9" fillId="17" borderId="0" xfId="0" applyFont="1" applyFill="1"/>
    <xf numFmtId="40" fontId="9" fillId="17" borderId="0" xfId="0" applyNumberFormat="1" applyFont="1" applyFill="1"/>
    <xf numFmtId="167" fontId="9" fillId="17" borderId="0" xfId="1" applyNumberFormat="1" applyFont="1" applyFill="1"/>
    <xf numFmtId="164" fontId="9" fillId="17" borderId="0" xfId="1" applyFont="1" applyFill="1"/>
    <xf numFmtId="2" fontId="9" fillId="17" borderId="0" xfId="0" applyNumberFormat="1" applyFont="1" applyFill="1" applyAlignment="1">
      <alignment horizontal="center" vertical="center" wrapText="1"/>
    </xf>
    <xf numFmtId="0" fontId="9" fillId="0" borderId="0" xfId="0" applyFont="1" applyBorder="1" applyAlignment="1">
      <alignment horizontal="center" vertical="top" wrapText="1"/>
    </xf>
    <xf numFmtId="2" fontId="9" fillId="21" borderId="0" xfId="0" applyNumberFormat="1" applyFont="1" applyFill="1" applyAlignment="1">
      <alignment horizontal="center" vertical="center" wrapText="1"/>
    </xf>
    <xf numFmtId="0" fontId="9" fillId="21" borderId="0" xfId="0" applyFont="1" applyFill="1" applyBorder="1" applyAlignment="1">
      <alignment horizontal="center" vertical="top" wrapText="1"/>
    </xf>
    <xf numFmtId="164" fontId="24" fillId="0" borderId="0" xfId="1" applyFont="1" applyFill="1" applyBorder="1" applyAlignment="1"/>
    <xf numFmtId="0" fontId="23" fillId="22" borderId="0" xfId="4" applyFont="1" applyFill="1" applyBorder="1" applyAlignment="1">
      <alignment horizontal="center" vertical="center" wrapText="1"/>
    </xf>
    <xf numFmtId="4" fontId="24" fillId="22" borderId="0" xfId="4" applyNumberFormat="1" applyFont="1" applyFill="1" applyBorder="1" applyAlignment="1"/>
    <xf numFmtId="40" fontId="24" fillId="0" borderId="0" xfId="4" applyNumberFormat="1" applyFont="1" applyFill="1" applyBorder="1" applyAlignment="1"/>
    <xf numFmtId="0" fontId="24" fillId="0" borderId="0" xfId="4" applyFont="1" applyFill="1" applyBorder="1" applyAlignment="1">
      <alignment vertical="center"/>
    </xf>
    <xf numFmtId="0" fontId="24" fillId="0" borderId="0" xfId="4" applyFont="1" applyFill="1" applyBorder="1" applyAlignment="1">
      <alignment horizontal="center" vertical="center"/>
    </xf>
    <xf numFmtId="0" fontId="24" fillId="0" borderId="0" xfId="4" applyFont="1" applyFill="1" applyBorder="1" applyAlignment="1">
      <alignment horizontal="left" vertical="center"/>
    </xf>
    <xf numFmtId="0" fontId="23" fillId="17" borderId="0" xfId="4" applyFont="1" applyFill="1" applyBorder="1" applyAlignment="1">
      <alignment horizontal="center" vertical="center" wrapText="1"/>
    </xf>
    <xf numFmtId="4" fontId="24" fillId="17" borderId="0" xfId="4" applyNumberFormat="1" applyFont="1" applyFill="1" applyBorder="1" applyAlignment="1"/>
    <xf numFmtId="40" fontId="23" fillId="20" borderId="0" xfId="4" applyNumberFormat="1" applyFont="1" applyFill="1" applyBorder="1" applyAlignment="1">
      <alignment horizontal="center" vertical="center" wrapText="1"/>
    </xf>
    <xf numFmtId="40" fontId="24" fillId="20" borderId="0" xfId="4" applyNumberFormat="1" applyFont="1" applyFill="1" applyBorder="1" applyAlignment="1"/>
    <xf numFmtId="4" fontId="23" fillId="22" borderId="0" xfId="4" applyNumberFormat="1" applyFont="1" applyFill="1" applyBorder="1" applyAlignment="1"/>
    <xf numFmtId="43" fontId="24" fillId="0" borderId="0" xfId="4" applyNumberFormat="1" applyFont="1" applyFill="1" applyBorder="1" applyAlignment="1"/>
    <xf numFmtId="0" fontId="9" fillId="0" borderId="0" xfId="0" applyFont="1" applyBorder="1" applyAlignment="1">
      <alignment horizontal="center"/>
    </xf>
    <xf numFmtId="0" fontId="9" fillId="0" borderId="0" xfId="0" applyFont="1" applyBorder="1"/>
    <xf numFmtId="165" fontId="9" fillId="0" borderId="0" xfId="0" applyNumberFormat="1" applyFont="1" applyBorder="1"/>
    <xf numFmtId="0" fontId="10" fillId="2" borderId="0" xfId="0" applyFont="1" applyFill="1" applyBorder="1" applyAlignment="1">
      <alignment horizontal="center"/>
    </xf>
    <xf numFmtId="165" fontId="10" fillId="2" borderId="0" xfId="0" applyNumberFormat="1" applyFont="1" applyFill="1" applyBorder="1"/>
    <xf numFmtId="0" fontId="10" fillId="2" borderId="0" xfId="0" applyFont="1" applyFill="1" applyBorder="1"/>
    <xf numFmtId="166" fontId="10" fillId="2" borderId="0" xfId="0" applyNumberFormat="1" applyFont="1" applyFill="1" applyBorder="1" applyAlignment="1">
      <alignment horizontal="center"/>
    </xf>
    <xf numFmtId="0" fontId="23" fillId="6" borderId="0" xfId="4" applyFont="1" applyFill="1" applyBorder="1" applyAlignment="1">
      <alignment horizontal="center" vertical="top"/>
    </xf>
    <xf numFmtId="0" fontId="33" fillId="6" borderId="0" xfId="4" applyFont="1" applyFill="1" applyBorder="1" applyAlignment="1">
      <alignment horizontal="center" vertical="top" wrapText="1"/>
    </xf>
    <xf numFmtId="0" fontId="23" fillId="6" borderId="0" xfId="4" applyFont="1" applyFill="1" applyBorder="1" applyAlignment="1">
      <alignment horizontal="center" vertical="top" wrapText="1"/>
    </xf>
    <xf numFmtId="0" fontId="11" fillId="6" borderId="0" xfId="4" applyFont="1" applyFill="1" applyBorder="1" applyAlignment="1">
      <alignment horizontal="center" vertical="top" wrapText="1"/>
    </xf>
    <xf numFmtId="3" fontId="24" fillId="0" borderId="0" xfId="4" applyNumberFormat="1" applyFont="1" applyFill="1" applyBorder="1" applyAlignment="1">
      <alignment vertical="top" wrapText="1"/>
    </xf>
    <xf numFmtId="0" fontId="24" fillId="11" borderId="0" xfId="4" applyFont="1" applyFill="1" applyBorder="1" applyAlignment="1">
      <alignment horizontal="center" vertical="top" wrapText="1"/>
    </xf>
    <xf numFmtId="0" fontId="24" fillId="11" borderId="0" xfId="4" applyFont="1" applyFill="1" applyBorder="1" applyAlignment="1">
      <alignment vertical="top" wrapText="1"/>
    </xf>
    <xf numFmtId="0" fontId="25" fillId="11" borderId="0" xfId="4" applyFont="1" applyFill="1" applyBorder="1" applyAlignment="1">
      <alignment horizontal="center" vertical="top" wrapText="1"/>
    </xf>
    <xf numFmtId="3" fontId="25" fillId="11" borderId="0" xfId="4" applyNumberFormat="1" applyFont="1" applyFill="1" applyBorder="1" applyAlignment="1">
      <alignment vertical="top" wrapText="1"/>
    </xf>
    <xf numFmtId="0" fontId="25" fillId="11" borderId="0" xfId="4" applyFont="1" applyFill="1" applyBorder="1" applyAlignment="1">
      <alignment vertical="top" wrapText="1"/>
    </xf>
    <xf numFmtId="0" fontId="12" fillId="11" borderId="0" xfId="4" applyFont="1" applyFill="1" applyBorder="1" applyAlignment="1">
      <alignment horizontal="center" vertical="top" wrapText="1"/>
    </xf>
    <xf numFmtId="0" fontId="9" fillId="11" borderId="0" xfId="4" applyFont="1" applyFill="1" applyBorder="1" applyAlignment="1">
      <alignment horizontal="center" vertical="top" wrapText="1"/>
    </xf>
    <xf numFmtId="0" fontId="9" fillId="11" borderId="0" xfId="4" applyFont="1" applyFill="1" applyBorder="1" applyAlignment="1">
      <alignment vertical="top" wrapText="1"/>
    </xf>
    <xf numFmtId="3" fontId="24" fillId="14" borderId="0" xfId="4" applyNumberFormat="1" applyFont="1" applyFill="1" applyBorder="1" applyAlignment="1">
      <alignment vertical="top" wrapText="1"/>
    </xf>
    <xf numFmtId="38" fontId="9" fillId="0" borderId="0" xfId="1" applyNumberFormat="1" applyFont="1" applyFill="1" applyAlignment="1">
      <alignment horizontal="center" vertical="top"/>
    </xf>
    <xf numFmtId="1" fontId="9" fillId="0" borderId="0" xfId="1" applyNumberFormat="1" applyFont="1" applyAlignment="1">
      <alignment horizontal="center" vertical="top"/>
    </xf>
    <xf numFmtId="0" fontId="9" fillId="0" borderId="11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3" xfId="0" applyFont="1" applyBorder="1" applyAlignment="1">
      <alignment vertical="center"/>
    </xf>
    <xf numFmtId="40" fontId="9" fillId="0" borderId="0" xfId="0" applyNumberFormat="1" applyFont="1" applyBorder="1" applyAlignment="1">
      <alignment vertical="center"/>
    </xf>
    <xf numFmtId="0" fontId="9" fillId="0" borderId="19" xfId="0" applyFont="1" applyFill="1" applyBorder="1" applyAlignment="1">
      <alignment vertical="top"/>
    </xf>
    <xf numFmtId="0" fontId="9" fillId="0" borderId="7" xfId="0" applyFont="1" applyFill="1" applyBorder="1" applyAlignment="1">
      <alignment vertical="top"/>
    </xf>
    <xf numFmtId="169" fontId="21" fillId="0" borderId="7" xfId="1" applyNumberFormat="1" applyFont="1" applyFill="1" applyBorder="1" applyAlignment="1">
      <alignment horizontal="center" vertical="top"/>
    </xf>
    <xf numFmtId="172" fontId="21" fillId="0" borderId="7" xfId="1" applyNumberFormat="1" applyFont="1" applyFill="1" applyBorder="1" applyAlignment="1">
      <alignment horizontal="center" vertical="top"/>
    </xf>
    <xf numFmtId="173" fontId="21" fillId="0" borderId="7" xfId="1" applyNumberFormat="1" applyFont="1" applyFill="1" applyBorder="1" applyAlignment="1">
      <alignment horizontal="center" vertical="top"/>
    </xf>
    <xf numFmtId="169" fontId="17" fillId="10" borderId="7" xfId="1" applyNumberFormat="1" applyFont="1" applyFill="1" applyBorder="1" applyAlignment="1">
      <alignment horizontal="center" vertical="top"/>
    </xf>
    <xf numFmtId="172" fontId="17" fillId="10" borderId="20" xfId="1" applyNumberFormat="1" applyFont="1" applyFill="1" applyBorder="1" applyAlignment="1">
      <alignment horizontal="center" vertical="top"/>
    </xf>
    <xf numFmtId="172" fontId="28" fillId="10" borderId="20" xfId="1" applyNumberFormat="1" applyFont="1" applyFill="1" applyBorder="1" applyAlignment="1">
      <alignment horizontal="center" vertical="top"/>
    </xf>
    <xf numFmtId="169" fontId="17" fillId="0" borderId="7" xfId="1" applyNumberFormat="1" applyFont="1" applyFill="1" applyBorder="1" applyAlignment="1">
      <alignment horizontal="center" vertical="top"/>
    </xf>
    <xf numFmtId="1" fontId="21" fillId="0" borderId="7" xfId="1" applyNumberFormat="1" applyFont="1" applyFill="1" applyBorder="1" applyAlignment="1">
      <alignment horizontal="center" vertical="top"/>
    </xf>
    <xf numFmtId="167" fontId="21" fillId="0" borderId="7" xfId="1" applyNumberFormat="1" applyFont="1" applyFill="1" applyBorder="1" applyAlignment="1">
      <alignment horizontal="center" vertical="top"/>
    </xf>
    <xf numFmtId="165" fontId="0" fillId="0" borderId="0" xfId="0" applyNumberFormat="1"/>
    <xf numFmtId="1" fontId="9" fillId="0" borderId="0" xfId="3" applyNumberFormat="1" applyFont="1" applyAlignment="1">
      <alignment horizontal="center"/>
    </xf>
    <xf numFmtId="4" fontId="9" fillId="0" borderId="0" xfId="3" applyNumberFormat="1" applyFont="1" applyAlignment="1">
      <alignment horizontal="center"/>
    </xf>
    <xf numFmtId="168" fontId="10" fillId="19" borderId="0" xfId="1" applyNumberFormat="1" applyFont="1" applyFill="1" applyAlignment="1">
      <alignment horizontal="center" vertical="top"/>
    </xf>
    <xf numFmtId="0" fontId="17" fillId="0" borderId="0" xfId="0" applyFont="1" applyAlignment="1">
      <alignment horizontal="left" vertical="top"/>
    </xf>
    <xf numFmtId="164" fontId="10" fillId="0" borderId="0" xfId="1" applyFont="1"/>
    <xf numFmtId="49" fontId="10" fillId="0" borderId="27" xfId="0" applyNumberFormat="1" applyFont="1" applyFill="1" applyBorder="1" applyAlignment="1">
      <alignment horizontal="center" vertical="center"/>
    </xf>
    <xf numFmtId="40" fontId="9" fillId="0" borderId="0" xfId="1" applyNumberFormat="1" applyFont="1" applyAlignment="1">
      <alignment horizontal="center"/>
    </xf>
    <xf numFmtId="40" fontId="9" fillId="0" borderId="0" xfId="1" applyNumberFormat="1" applyFont="1"/>
    <xf numFmtId="0" fontId="10" fillId="6" borderId="0" xfId="0" applyFont="1" applyFill="1" applyBorder="1" applyAlignment="1">
      <alignment horizontal="center" vertical="center"/>
    </xf>
    <xf numFmtId="168" fontId="13" fillId="0" borderId="0" xfId="1" applyNumberFormat="1" applyFont="1" applyBorder="1" applyAlignment="1">
      <alignment horizontal="center" vertical="center"/>
    </xf>
    <xf numFmtId="165" fontId="13" fillId="0" borderId="0" xfId="1" applyNumberFormat="1" applyFont="1" applyBorder="1" applyAlignment="1">
      <alignment horizontal="center" vertical="center"/>
    </xf>
    <xf numFmtId="2" fontId="9" fillId="17" borderId="0" xfId="1" applyNumberFormat="1" applyFont="1" applyFill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0" fontId="9" fillId="17" borderId="0" xfId="0" applyFont="1" applyFill="1" applyAlignment="1">
      <alignment horizontal="center" vertical="center"/>
    </xf>
    <xf numFmtId="0" fontId="9" fillId="17" borderId="0" xfId="0" applyFont="1" applyFill="1" applyAlignment="1">
      <alignment vertical="center"/>
    </xf>
    <xf numFmtId="1" fontId="9" fillId="17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168" fontId="9" fillId="0" borderId="0" xfId="1" applyNumberFormat="1" applyFont="1" applyAlignment="1">
      <alignment horizontal="center" vertical="top"/>
    </xf>
    <xf numFmtId="0" fontId="23" fillId="2" borderId="0" xfId="9" applyFont="1" applyFill="1" applyBorder="1" applyAlignment="1">
      <alignment horizontal="center" vertical="top" wrapText="1" readingOrder="1"/>
    </xf>
    <xf numFmtId="0" fontId="34" fillId="0" borderId="0" xfId="9" applyFont="1" applyAlignment="1">
      <alignment vertical="top"/>
    </xf>
    <xf numFmtId="0" fontId="23" fillId="0" borderId="0" xfId="9" applyFont="1" applyFill="1" applyBorder="1" applyAlignment="1">
      <alignment horizontal="center" vertical="top" wrapText="1" readingOrder="1"/>
    </xf>
    <xf numFmtId="173" fontId="24" fillId="0" borderId="0" xfId="10" applyNumberFormat="1" applyFont="1" applyFill="1" applyBorder="1" applyAlignment="1">
      <alignment horizontal="center" vertical="top" wrapText="1" readingOrder="1"/>
    </xf>
    <xf numFmtId="173" fontId="9" fillId="0" borderId="0" xfId="9" applyNumberFormat="1" applyFont="1" applyAlignment="1">
      <alignment horizontal="center" vertical="top"/>
    </xf>
    <xf numFmtId="0" fontId="11" fillId="5" borderId="0" xfId="9" applyFont="1" applyFill="1"/>
    <xf numFmtId="0" fontId="11" fillId="5" borderId="0" xfId="9" applyFont="1" applyFill="1" applyBorder="1" applyAlignment="1">
      <alignment horizontal="center" vertical="top" wrapText="1" readingOrder="1"/>
    </xf>
    <xf numFmtId="173" fontId="23" fillId="5" borderId="0" xfId="10" applyNumberFormat="1" applyFont="1" applyFill="1" applyBorder="1" applyAlignment="1">
      <alignment horizontal="center" vertical="top" wrapText="1" readingOrder="1"/>
    </xf>
    <xf numFmtId="173" fontId="23" fillId="5" borderId="0" xfId="9" applyNumberFormat="1" applyFont="1" applyFill="1" applyBorder="1" applyAlignment="1">
      <alignment horizontal="center" vertical="top" wrapText="1" readingOrder="1"/>
    </xf>
    <xf numFmtId="0" fontId="23" fillId="5" borderId="0" xfId="9" applyFont="1" applyFill="1" applyBorder="1" applyAlignment="1">
      <alignment vertical="top" wrapText="1" readingOrder="1"/>
    </xf>
    <xf numFmtId="0" fontId="24" fillId="0" borderId="0" xfId="9" applyFont="1" applyFill="1" applyBorder="1" applyAlignment="1">
      <alignment horizontal="left" vertical="top" wrapText="1" readingOrder="1"/>
    </xf>
    <xf numFmtId="0" fontId="24" fillId="0" borderId="0" xfId="9" applyFont="1" applyFill="1" applyBorder="1" applyAlignment="1">
      <alignment horizontal="center" vertical="top" wrapText="1" readingOrder="1"/>
    </xf>
    <xf numFmtId="173" fontId="34" fillId="0" borderId="0" xfId="9" applyNumberFormat="1" applyFont="1" applyAlignment="1">
      <alignment vertical="top"/>
    </xf>
    <xf numFmtId="9" fontId="24" fillId="0" borderId="0" xfId="9" applyNumberFormat="1" applyFont="1" applyFill="1" applyBorder="1" applyAlignment="1">
      <alignment horizontal="center" vertical="top" wrapText="1" readingOrder="1"/>
    </xf>
    <xf numFmtId="173" fontId="9" fillId="17" borderId="0" xfId="10" applyNumberFormat="1" applyFont="1" applyFill="1" applyBorder="1" applyAlignment="1">
      <alignment vertical="top"/>
    </xf>
    <xf numFmtId="0" fontId="24" fillId="0" borderId="0" xfId="9" applyFont="1" applyFill="1" applyBorder="1" applyAlignment="1">
      <alignment horizontal="right" wrapText="1" readingOrder="1"/>
    </xf>
    <xf numFmtId="0" fontId="24" fillId="0" borderId="0" xfId="9" applyFont="1" applyFill="1" applyBorder="1" applyAlignment="1">
      <alignment horizontal="left" vertical="center" wrapText="1" readingOrder="1"/>
    </xf>
    <xf numFmtId="0" fontId="24" fillId="0" borderId="0" xfId="9" applyFont="1" applyFill="1" applyBorder="1" applyAlignment="1">
      <alignment horizontal="center" wrapText="1" readingOrder="1"/>
    </xf>
    <xf numFmtId="173" fontId="24" fillId="0" borderId="0" xfId="10" applyNumberFormat="1" applyFont="1" applyFill="1" applyBorder="1" applyAlignment="1">
      <alignment horizontal="center" wrapText="1" readingOrder="1"/>
    </xf>
    <xf numFmtId="173" fontId="24" fillId="0" borderId="0" xfId="10" applyNumberFormat="1" applyFont="1" applyFill="1" applyBorder="1" applyAlignment="1">
      <alignment horizontal="center" vertical="center" wrapText="1" readingOrder="1"/>
    </xf>
    <xf numFmtId="0" fontId="34" fillId="0" borderId="0" xfId="9" applyFont="1" applyFill="1" applyBorder="1" applyAlignment="1">
      <alignment vertical="top"/>
    </xf>
    <xf numFmtId="173" fontId="34" fillId="0" borderId="0" xfId="10" applyNumberFormat="1" applyFont="1" applyFill="1" applyBorder="1" applyAlignment="1">
      <alignment vertical="top"/>
    </xf>
    <xf numFmtId="168" fontId="11" fillId="23" borderId="0" xfId="1" applyNumberFormat="1" applyFont="1" applyFill="1" applyBorder="1" applyAlignment="1">
      <alignment vertical="top"/>
    </xf>
    <xf numFmtId="168" fontId="11" fillId="23" borderId="0" xfId="1" applyNumberFormat="1" applyFont="1" applyFill="1" applyBorder="1" applyAlignment="1">
      <alignment horizontal="center" vertical="center" wrapText="1"/>
    </xf>
    <xf numFmtId="0" fontId="10" fillId="23" borderId="0" xfId="0" applyFont="1" applyFill="1" applyBorder="1" applyAlignment="1">
      <alignment horizontal="center" vertical="center" wrapText="1"/>
    </xf>
    <xf numFmtId="168" fontId="11" fillId="23" borderId="0" xfId="1" applyNumberFormat="1" applyFont="1" applyFill="1" applyBorder="1" applyAlignment="1">
      <alignment horizontal="center" vertical="top" wrapText="1"/>
    </xf>
    <xf numFmtId="168" fontId="11" fillId="23" borderId="0" xfId="1" applyNumberFormat="1" applyFont="1" applyFill="1" applyBorder="1" applyAlignment="1">
      <alignment vertical="top" wrapText="1"/>
    </xf>
    <xf numFmtId="0" fontId="9" fillId="23" borderId="0" xfId="1" applyNumberFormat="1" applyFont="1" applyFill="1" applyAlignment="1">
      <alignment horizontal="center" vertical="top"/>
    </xf>
    <xf numFmtId="168" fontId="10" fillId="0" borderId="0" xfId="1" applyNumberFormat="1" applyFont="1" applyAlignment="1">
      <alignment vertical="top"/>
    </xf>
    <xf numFmtId="168" fontId="35" fillId="0" borderId="0" xfId="1" applyNumberFormat="1" applyFont="1" applyAlignment="1">
      <alignment horizontal="center" vertical="center"/>
    </xf>
    <xf numFmtId="0" fontId="10" fillId="0" borderId="0" xfId="1" applyNumberFormat="1" applyFont="1" applyFill="1" applyAlignment="1">
      <alignment horizontal="center" vertical="top"/>
    </xf>
    <xf numFmtId="1" fontId="9" fillId="0" borderId="0" xfId="1" applyNumberFormat="1" applyFont="1" applyFill="1" applyAlignment="1">
      <alignment horizontal="center" vertical="top"/>
    </xf>
    <xf numFmtId="0" fontId="10" fillId="23" borderId="0" xfId="0" applyFont="1" applyFill="1" applyAlignment="1">
      <alignment horizontal="center" vertical="center" wrapText="1"/>
    </xf>
    <xf numFmtId="0" fontId="10" fillId="2" borderId="7" xfId="11" applyFont="1" applyFill="1" applyBorder="1" applyAlignment="1">
      <alignment horizontal="left"/>
    </xf>
    <xf numFmtId="40" fontId="10" fillId="2" borderId="7" xfId="11" applyNumberFormat="1" applyFont="1" applyFill="1" applyBorder="1" applyAlignment="1">
      <alignment horizontal="left"/>
    </xf>
    <xf numFmtId="0" fontId="9" fillId="0" borderId="0" xfId="11" applyFont="1" applyAlignment="1">
      <alignment horizontal="left"/>
    </xf>
    <xf numFmtId="38" fontId="9" fillId="0" borderId="0" xfId="11" applyNumberFormat="1" applyFont="1" applyAlignment="1">
      <alignment horizontal="left"/>
    </xf>
    <xf numFmtId="171" fontId="9" fillId="0" borderId="0" xfId="10" applyNumberFormat="1" applyFont="1" applyAlignment="1">
      <alignment horizontal="left"/>
    </xf>
    <xf numFmtId="0" fontId="10" fillId="2" borderId="2" xfId="11" applyFont="1" applyFill="1" applyBorder="1" applyAlignment="1">
      <alignment horizontal="center" vertical="center" wrapText="1"/>
    </xf>
    <xf numFmtId="0" fontId="9" fillId="0" borderId="0" xfId="11" applyFont="1" applyAlignment="1">
      <alignment horizontal="center" vertical="center" wrapText="1"/>
    </xf>
    <xf numFmtId="38" fontId="9" fillId="0" borderId="0" xfId="11" applyNumberFormat="1" applyFont="1" applyAlignment="1">
      <alignment horizontal="center" vertical="center" wrapText="1"/>
    </xf>
    <xf numFmtId="171" fontId="9" fillId="0" borderId="0" xfId="10" applyNumberFormat="1" applyFont="1" applyAlignment="1">
      <alignment horizontal="center" vertical="center" wrapText="1"/>
    </xf>
    <xf numFmtId="0" fontId="9" fillId="0" borderId="0" xfId="11" applyFont="1" applyAlignment="1">
      <alignment horizontal="left" vertical="center" wrapText="1"/>
    </xf>
    <xf numFmtId="0" fontId="10" fillId="2" borderId="7" xfId="11" applyFont="1" applyFill="1" applyBorder="1" applyAlignment="1">
      <alignment horizontal="center" vertical="center" wrapText="1"/>
    </xf>
    <xf numFmtId="0" fontId="10" fillId="2" borderId="3" xfId="11" applyFont="1" applyFill="1" applyBorder="1" applyAlignment="1">
      <alignment horizontal="center" vertical="center" wrapText="1"/>
    </xf>
    <xf numFmtId="0" fontId="9" fillId="0" borderId="7" xfId="11" applyFont="1" applyBorder="1" applyAlignment="1">
      <alignment horizontal="center" vertical="top" wrapText="1"/>
    </xf>
    <xf numFmtId="0" fontId="9" fillId="0" borderId="7" xfId="11" applyFont="1" applyBorder="1" applyAlignment="1">
      <alignment vertical="top" wrapText="1"/>
    </xf>
    <xf numFmtId="2" fontId="9" fillId="0" borderId="7" xfId="11" applyNumberFormat="1" applyFont="1" applyBorder="1" applyAlignment="1">
      <alignment horizontal="center" vertical="top" wrapText="1"/>
    </xf>
    <xf numFmtId="40" fontId="9" fillId="0" borderId="7" xfId="10" applyNumberFormat="1" applyFont="1" applyBorder="1" applyAlignment="1">
      <alignment horizontal="right" vertical="top" wrapText="1"/>
    </xf>
    <xf numFmtId="43" fontId="9" fillId="0" borderId="7" xfId="10" applyFont="1" applyBorder="1" applyAlignment="1">
      <alignment horizontal="center" vertical="top" wrapText="1"/>
    </xf>
    <xf numFmtId="164" fontId="9" fillId="0" borderId="7" xfId="12" applyFont="1" applyBorder="1" applyAlignment="1">
      <alignment vertical="top" wrapText="1"/>
    </xf>
    <xf numFmtId="43" fontId="9" fillId="0" borderId="7" xfId="10" applyFont="1" applyFill="1" applyBorder="1" applyAlignment="1">
      <alignment horizontal="center" vertical="top" wrapText="1"/>
    </xf>
    <xf numFmtId="0" fontId="9" fillId="0" borderId="0" xfId="11" applyFont="1" applyAlignment="1">
      <alignment horizontal="center" vertical="top" wrapText="1"/>
    </xf>
    <xf numFmtId="0" fontId="9" fillId="0" borderId="0" xfId="11" applyFont="1" applyAlignment="1">
      <alignment vertical="top" wrapText="1"/>
    </xf>
    <xf numFmtId="0" fontId="9" fillId="7" borderId="0" xfId="11" applyFont="1" applyFill="1" applyAlignment="1">
      <alignment horizontal="center" vertical="top" wrapText="1"/>
    </xf>
    <xf numFmtId="171" fontId="9" fillId="7" borderId="0" xfId="10" applyNumberFormat="1" applyFont="1" applyFill="1" applyAlignment="1">
      <alignment horizontal="center" vertical="top" wrapText="1"/>
    </xf>
    <xf numFmtId="0" fontId="9" fillId="7" borderId="0" xfId="11" applyFont="1" applyFill="1" applyAlignment="1">
      <alignment horizontal="left" vertical="top" wrapText="1"/>
    </xf>
    <xf numFmtId="43" fontId="9" fillId="11" borderId="7" xfId="10" applyFont="1" applyFill="1" applyBorder="1" applyAlignment="1">
      <alignment horizontal="center" vertical="top" wrapText="1"/>
    </xf>
    <xf numFmtId="0" fontId="9" fillId="0" borderId="7" xfId="11" applyFont="1" applyFill="1" applyBorder="1" applyAlignment="1">
      <alignment horizontal="center" vertical="top" wrapText="1"/>
    </xf>
    <xf numFmtId="0" fontId="9" fillId="0" borderId="7" xfId="11" applyFont="1" applyFill="1" applyBorder="1" applyAlignment="1">
      <alignment vertical="top" wrapText="1"/>
    </xf>
    <xf numFmtId="2" fontId="9" fillId="0" borderId="7" xfId="11" applyNumberFormat="1" applyFont="1" applyFill="1" applyBorder="1" applyAlignment="1">
      <alignment horizontal="center" vertical="top" wrapText="1"/>
    </xf>
    <xf numFmtId="40" fontId="9" fillId="0" borderId="7" xfId="10" applyNumberFormat="1" applyFont="1" applyFill="1" applyBorder="1" applyAlignment="1">
      <alignment horizontal="right" vertical="top" wrapText="1"/>
    </xf>
    <xf numFmtId="164" fontId="9" fillId="0" borderId="7" xfId="12" applyFont="1" applyFill="1" applyBorder="1" applyAlignment="1">
      <alignment vertical="top" wrapText="1"/>
    </xf>
    <xf numFmtId="171" fontId="9" fillId="0" borderId="7" xfId="10" applyNumberFormat="1" applyFont="1" applyFill="1" applyBorder="1" applyAlignment="1">
      <alignment horizontal="center" vertical="top" wrapText="1"/>
    </xf>
    <xf numFmtId="0" fontId="9" fillId="0" borderId="0" xfId="11" applyFont="1" applyFill="1" applyAlignment="1">
      <alignment vertical="top" wrapText="1"/>
    </xf>
    <xf numFmtId="43" fontId="25" fillId="0" borderId="7" xfId="10" applyFont="1" applyBorder="1" applyAlignment="1">
      <alignment horizontal="center" vertical="top" wrapText="1"/>
    </xf>
    <xf numFmtId="43" fontId="25" fillId="0" borderId="7" xfId="10" applyFont="1" applyFill="1" applyBorder="1" applyAlignment="1">
      <alignment horizontal="center" vertical="top" wrapText="1"/>
    </xf>
    <xf numFmtId="40" fontId="9" fillId="0" borderId="7" xfId="12" applyNumberFormat="1" applyFont="1" applyBorder="1" applyAlignment="1">
      <alignment horizontal="right" vertical="top" wrapText="1"/>
    </xf>
    <xf numFmtId="40" fontId="12" fillId="0" borderId="7" xfId="10" applyNumberFormat="1" applyFont="1" applyFill="1" applyBorder="1" applyAlignment="1">
      <alignment horizontal="right" vertical="top" wrapText="1"/>
    </xf>
    <xf numFmtId="40" fontId="12" fillId="0" borderId="7" xfId="12" applyNumberFormat="1" applyFont="1" applyFill="1" applyBorder="1" applyAlignment="1">
      <alignment horizontal="right" vertical="top" wrapText="1"/>
    </xf>
    <xf numFmtId="0" fontId="9" fillId="18" borderId="7" xfId="11" applyFont="1" applyFill="1" applyBorder="1" applyAlignment="1">
      <alignment horizontal="center" vertical="top" wrapText="1"/>
    </xf>
    <xf numFmtId="0" fontId="9" fillId="18" borderId="7" xfId="11" applyFont="1" applyFill="1" applyBorder="1" applyAlignment="1">
      <alignment vertical="top" wrapText="1"/>
    </xf>
    <xf numFmtId="2" fontId="9" fillId="18" borderId="7" xfId="11" applyNumberFormat="1" applyFont="1" applyFill="1" applyBorder="1" applyAlignment="1">
      <alignment horizontal="center" vertical="top" wrapText="1"/>
    </xf>
    <xf numFmtId="40" fontId="9" fillId="18" borderId="7" xfId="10" applyNumberFormat="1" applyFont="1" applyFill="1" applyBorder="1" applyAlignment="1">
      <alignment horizontal="right" vertical="top" wrapText="1"/>
    </xf>
    <xf numFmtId="40" fontId="9" fillId="18" borderId="7" xfId="12" applyNumberFormat="1" applyFont="1" applyFill="1" applyBorder="1" applyAlignment="1">
      <alignment horizontal="right" vertical="top" wrapText="1"/>
    </xf>
    <xf numFmtId="40" fontId="25" fillId="0" borderId="7" xfId="10" applyNumberFormat="1" applyFont="1" applyFill="1" applyBorder="1" applyAlignment="1">
      <alignment horizontal="right" vertical="top" wrapText="1"/>
    </xf>
    <xf numFmtId="40" fontId="9" fillId="11" borderId="7" xfId="10" applyNumberFormat="1" applyFont="1" applyFill="1" applyBorder="1" applyAlignment="1">
      <alignment horizontal="right" vertical="top" wrapText="1"/>
    </xf>
    <xf numFmtId="0" fontId="9" fillId="0" borderId="0" xfId="11" applyFont="1" applyAlignment="1">
      <alignment horizontal="center"/>
    </xf>
    <xf numFmtId="0" fontId="9" fillId="0" borderId="0" xfId="11" applyFont="1"/>
    <xf numFmtId="40" fontId="9" fillId="0" borderId="0" xfId="11" applyNumberFormat="1" applyFont="1"/>
    <xf numFmtId="38" fontId="9" fillId="0" borderId="0" xfId="11" applyNumberFormat="1" applyFont="1"/>
    <xf numFmtId="171" fontId="9" fillId="0" borderId="0" xfId="10" applyNumberFormat="1" applyFont="1"/>
    <xf numFmtId="172" fontId="9" fillId="0" borderId="0" xfId="1" applyNumberFormat="1" applyFont="1" applyFill="1" applyAlignment="1">
      <alignment horizontal="center" vertical="top"/>
    </xf>
    <xf numFmtId="173" fontId="9" fillId="0" borderId="0" xfId="1" applyNumberFormat="1" applyFont="1" applyFill="1" applyAlignment="1">
      <alignment horizontal="center" vertical="top"/>
    </xf>
    <xf numFmtId="173" fontId="9" fillId="0" borderId="0" xfId="1" applyNumberFormat="1" applyFont="1" applyAlignment="1">
      <alignment vertical="top"/>
    </xf>
    <xf numFmtId="173" fontId="13" fillId="0" borderId="0" xfId="1" applyNumberFormat="1" applyFont="1" applyAlignment="1">
      <alignment horizontal="center" vertical="center"/>
    </xf>
    <xf numFmtId="173" fontId="9" fillId="23" borderId="0" xfId="1" applyNumberFormat="1" applyFont="1" applyFill="1" applyAlignment="1">
      <alignment horizontal="center" vertical="top"/>
    </xf>
    <xf numFmtId="3" fontId="11" fillId="23" borderId="0" xfId="1" applyNumberFormat="1" applyFont="1" applyFill="1" applyBorder="1" applyAlignment="1">
      <alignment horizontal="center" vertical="center" wrapText="1"/>
    </xf>
    <xf numFmtId="1" fontId="11" fillId="23" borderId="0" xfId="1" applyNumberFormat="1" applyFont="1" applyFill="1" applyBorder="1" applyAlignment="1">
      <alignment horizontal="center" vertical="center" wrapText="1"/>
    </xf>
    <xf numFmtId="166" fontId="10" fillId="23" borderId="0" xfId="1" applyNumberFormat="1" applyFont="1" applyFill="1" applyAlignment="1">
      <alignment horizontal="center" vertical="top"/>
    </xf>
    <xf numFmtId="168" fontId="13" fillId="0" borderId="0" xfId="1" applyNumberFormat="1" applyFont="1" applyBorder="1" applyAlignment="1">
      <alignment vertical="center"/>
    </xf>
    <xf numFmtId="168" fontId="13" fillId="17" borderId="0" xfId="1" applyNumberFormat="1" applyFont="1" applyFill="1" applyBorder="1" applyAlignment="1">
      <alignment vertical="center"/>
    </xf>
    <xf numFmtId="168" fontId="13" fillId="17" borderId="0" xfId="1" applyNumberFormat="1" applyFont="1" applyFill="1" applyBorder="1" applyAlignment="1">
      <alignment horizontal="center" vertical="center"/>
    </xf>
    <xf numFmtId="168" fontId="13" fillId="17" borderId="0" xfId="1" applyNumberFormat="1" applyFont="1" applyFill="1" applyAlignment="1">
      <alignment horizontal="center" vertical="center"/>
    </xf>
    <xf numFmtId="164" fontId="13" fillId="17" borderId="0" xfId="1" applyFont="1" applyFill="1" applyAlignment="1">
      <alignment horizontal="center" vertical="center"/>
    </xf>
    <xf numFmtId="169" fontId="10" fillId="17" borderId="0" xfId="1" applyNumberFormat="1" applyFont="1" applyFill="1" applyAlignment="1">
      <alignment horizontal="center" vertical="top"/>
    </xf>
    <xf numFmtId="164" fontId="9" fillId="2" borderId="0" xfId="1" applyFont="1" applyFill="1" applyAlignment="1">
      <alignment horizontal="center" vertical="top"/>
    </xf>
    <xf numFmtId="169" fontId="10" fillId="2" borderId="0" xfId="1" applyNumberFormat="1" applyFont="1" applyFill="1" applyAlignment="1">
      <alignment horizontal="center" vertical="top"/>
    </xf>
    <xf numFmtId="0" fontId="9" fillId="0" borderId="0" xfId="0" applyNumberFormat="1" applyFont="1" applyFill="1" applyAlignment="1">
      <alignment horizontal="center"/>
    </xf>
    <xf numFmtId="0" fontId="9" fillId="0" borderId="0" xfId="3" applyFont="1" applyFill="1" applyAlignment="1">
      <alignment horizontal="center"/>
    </xf>
    <xf numFmtId="0" fontId="9" fillId="19" borderId="0" xfId="3" applyFont="1" applyFill="1" applyAlignment="1">
      <alignment horizontal="center" vertical="center" wrapText="1"/>
    </xf>
    <xf numFmtId="174" fontId="9" fillId="0" borderId="0" xfId="1" applyNumberFormat="1" applyFont="1" applyAlignment="1">
      <alignment vertical="top"/>
    </xf>
    <xf numFmtId="174" fontId="13" fillId="0" borderId="0" xfId="1" applyNumberFormat="1" applyFont="1" applyBorder="1" applyAlignment="1">
      <alignment vertical="center"/>
    </xf>
    <xf numFmtId="174" fontId="10" fillId="23" borderId="0" xfId="1" applyNumberFormat="1" applyFont="1" applyFill="1" applyAlignment="1">
      <alignment horizontal="center" vertical="top"/>
    </xf>
    <xf numFmtId="0" fontId="9" fillId="0" borderId="0" xfId="0" applyFont="1" applyFill="1"/>
    <xf numFmtId="0" fontId="24" fillId="0" borderId="0" xfId="0" applyFont="1" applyFill="1" applyBorder="1"/>
    <xf numFmtId="40" fontId="24" fillId="0" borderId="0" xfId="13" applyNumberFormat="1" applyFont="1" applyFill="1" applyBorder="1"/>
    <xf numFmtId="164" fontId="9" fillId="0" borderId="0" xfId="1" applyFont="1" applyFill="1"/>
    <xf numFmtId="0" fontId="9" fillId="0" borderId="0" xfId="0" applyFont="1" applyFill="1" applyAlignment="1">
      <alignment horizontal="center"/>
    </xf>
    <xf numFmtId="9" fontId="9" fillId="0" borderId="0" xfId="0" applyNumberFormat="1" applyFont="1" applyFill="1" applyAlignment="1">
      <alignment horizontal="center"/>
    </xf>
    <xf numFmtId="0" fontId="9" fillId="0" borderId="0" xfId="0" applyNumberFormat="1" applyFont="1"/>
    <xf numFmtId="0" fontId="9" fillId="0" borderId="0" xfId="0" applyNumberFormat="1" applyFont="1" applyAlignment="1">
      <alignment horizontal="center"/>
    </xf>
    <xf numFmtId="164" fontId="11" fillId="9" borderId="0" xfId="1" applyFont="1" applyFill="1" applyBorder="1" applyAlignment="1">
      <alignment horizontal="center" vertical="center" wrapText="1"/>
    </xf>
    <xf numFmtId="164" fontId="13" fillId="9" borderId="0" xfId="1" applyFont="1" applyFill="1" applyAlignment="1">
      <alignment horizontal="center" vertical="center"/>
    </xf>
    <xf numFmtId="0" fontId="10" fillId="25" borderId="0" xfId="0" applyFont="1" applyFill="1" applyAlignment="1">
      <alignment horizontal="center" vertical="top"/>
    </xf>
    <xf numFmtId="0" fontId="10" fillId="25" borderId="0" xfId="0" applyFont="1" applyFill="1" applyAlignment="1">
      <alignment horizontal="center" vertical="center"/>
    </xf>
    <xf numFmtId="0" fontId="10" fillId="25" borderId="0" xfId="0" applyFont="1" applyFill="1" applyBorder="1" applyAlignment="1">
      <alignment horizontal="center" vertical="center"/>
    </xf>
    <xf numFmtId="0" fontId="9" fillId="25" borderId="0" xfId="0" applyFont="1" applyFill="1" applyAlignment="1">
      <alignment horizontal="center" vertical="top"/>
    </xf>
    <xf numFmtId="0" fontId="10" fillId="9" borderId="0" xfId="0" applyFont="1" applyFill="1" applyAlignment="1">
      <alignment horizontal="center" vertical="center"/>
    </xf>
    <xf numFmtId="0" fontId="24" fillId="2" borderId="0" xfId="9" applyFont="1" applyFill="1" applyBorder="1" applyAlignment="1">
      <alignment horizontal="center" vertical="top" wrapText="1" readingOrder="1"/>
    </xf>
    <xf numFmtId="40" fontId="24" fillId="0" borderId="0" xfId="13" applyNumberFormat="1" applyFont="1" applyFill="1" applyBorder="1" applyAlignment="1">
      <alignment horizontal="center"/>
    </xf>
    <xf numFmtId="3" fontId="24" fillId="0" borderId="0" xfId="0" applyNumberFormat="1" applyFont="1" applyFill="1" applyBorder="1"/>
    <xf numFmtId="0" fontId="24" fillId="0" borderId="0" xfId="0" applyFont="1" applyFill="1" applyBorder="1" applyAlignment="1">
      <alignment horizontal="center"/>
    </xf>
    <xf numFmtId="0" fontId="1" fillId="6" borderId="0" xfId="14" applyFill="1" applyAlignment="1">
      <alignment horizontal="left"/>
    </xf>
    <xf numFmtId="0" fontId="1" fillId="6" borderId="0" xfId="14" applyFill="1"/>
    <xf numFmtId="0" fontId="1" fillId="6" borderId="0" xfId="14" applyFill="1" applyAlignment="1">
      <alignment horizontal="center"/>
    </xf>
    <xf numFmtId="0" fontId="1" fillId="0" borderId="0" xfId="14"/>
    <xf numFmtId="0" fontId="1" fillId="0" borderId="0" xfId="14" applyAlignment="1">
      <alignment horizontal="left"/>
    </xf>
    <xf numFmtId="0" fontId="1" fillId="0" borderId="0" xfId="14" applyAlignment="1">
      <alignment horizontal="center"/>
    </xf>
    <xf numFmtId="38" fontId="24" fillId="0" borderId="0" xfId="13" applyNumberFormat="1" applyFont="1" applyFill="1" applyBorder="1"/>
    <xf numFmtId="40" fontId="24" fillId="0" borderId="0" xfId="13" applyNumberFormat="1" applyFont="1" applyFill="1" applyBorder="1" applyAlignment="1">
      <alignment horizontal="right"/>
    </xf>
    <xf numFmtId="0" fontId="24" fillId="17" borderId="0" xfId="0" applyFont="1" applyFill="1" applyBorder="1"/>
    <xf numFmtId="40" fontId="24" fillId="17" borderId="0" xfId="13" applyNumberFormat="1" applyFont="1" applyFill="1" applyBorder="1"/>
    <xf numFmtId="40" fontId="24" fillId="17" borderId="0" xfId="13" applyNumberFormat="1" applyFont="1" applyFill="1" applyBorder="1" applyAlignment="1">
      <alignment horizontal="center"/>
    </xf>
    <xf numFmtId="0" fontId="24" fillId="17" borderId="0" xfId="0" applyFont="1" applyFill="1" applyBorder="1" applyAlignment="1">
      <alignment horizontal="center"/>
    </xf>
    <xf numFmtId="0" fontId="24" fillId="26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165" fontId="23" fillId="0" borderId="0" xfId="0" applyNumberFormat="1" applyFont="1" applyFill="1" applyBorder="1" applyAlignment="1">
      <alignment horizontal="center" vertical="center" wrapText="1"/>
    </xf>
    <xf numFmtId="164" fontId="23" fillId="27" borderId="0" xfId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/>
    </xf>
    <xf numFmtId="165" fontId="24" fillId="0" borderId="0" xfId="0" applyNumberFormat="1" applyFont="1" applyFill="1" applyBorder="1"/>
    <xf numFmtId="164" fontId="24" fillId="27" borderId="0" xfId="1" applyFont="1" applyFill="1" applyBorder="1"/>
    <xf numFmtId="0" fontId="24" fillId="28" borderId="0" xfId="0" applyFont="1" applyFill="1" applyBorder="1" applyAlignment="1">
      <alignment horizontal="center"/>
    </xf>
    <xf numFmtId="0" fontId="24" fillId="28" borderId="0" xfId="0" applyFont="1" applyFill="1" applyBorder="1"/>
    <xf numFmtId="49" fontId="24" fillId="28" borderId="0" xfId="0" applyNumberFormat="1" applyFont="1" applyFill="1" applyBorder="1" applyAlignment="1">
      <alignment horizontal="center"/>
    </xf>
    <xf numFmtId="165" fontId="12" fillId="0" borderId="0" xfId="0" applyNumberFormat="1" applyFont="1" applyFill="1" applyBorder="1"/>
    <xf numFmtId="164" fontId="12" fillId="27" borderId="0" xfId="1" applyFont="1" applyFill="1" applyBorder="1"/>
    <xf numFmtId="0" fontId="24" fillId="28" borderId="0" xfId="0" applyNumberFormat="1" applyFont="1" applyFill="1" applyBorder="1" applyAlignment="1">
      <alignment horizontal="center"/>
    </xf>
    <xf numFmtId="164" fontId="24" fillId="0" borderId="0" xfId="1" applyFont="1" applyFill="1" applyBorder="1"/>
    <xf numFmtId="40" fontId="9" fillId="0" borderId="0" xfId="0" applyNumberFormat="1" applyFont="1" applyFill="1" applyAlignment="1">
      <alignment horizontal="center"/>
    </xf>
    <xf numFmtId="0" fontId="24" fillId="27" borderId="0" xfId="0" applyFont="1" applyFill="1" applyBorder="1" applyAlignment="1">
      <alignment vertical="center"/>
    </xf>
    <xf numFmtId="0" fontId="24" fillId="27" borderId="0" xfId="0" applyFont="1" applyFill="1" applyBorder="1" applyAlignment="1">
      <alignment horizontal="center" vertical="center" wrapText="1"/>
    </xf>
    <xf numFmtId="3" fontId="24" fillId="27" borderId="0" xfId="0" applyNumberFormat="1" applyFont="1" applyFill="1" applyBorder="1" applyAlignment="1">
      <alignment horizontal="center" vertical="center" wrapText="1"/>
    </xf>
    <xf numFmtId="171" fontId="24" fillId="27" borderId="0" xfId="1" applyNumberFormat="1" applyFont="1" applyFill="1" applyBorder="1"/>
    <xf numFmtId="3" fontId="24" fillId="27" borderId="0" xfId="1" applyNumberFormat="1" applyFont="1" applyFill="1" applyBorder="1"/>
    <xf numFmtId="3" fontId="9" fillId="16" borderId="0" xfId="0" applyNumberFormat="1" applyFont="1" applyFill="1" applyBorder="1" applyAlignment="1">
      <alignment horizontal="center"/>
    </xf>
    <xf numFmtId="9" fontId="9" fillId="0" borderId="0" xfId="0" applyNumberFormat="1" applyFont="1" applyFill="1" applyAlignment="1"/>
    <xf numFmtId="164" fontId="9" fillId="0" borderId="0" xfId="1" applyFont="1" applyFill="1" applyAlignment="1">
      <alignment horizontal="center"/>
    </xf>
    <xf numFmtId="0" fontId="24" fillId="24" borderId="0" xfId="0" applyFont="1" applyFill="1" applyBorder="1" applyAlignment="1">
      <alignment horizontal="center"/>
    </xf>
    <xf numFmtId="0" fontId="24" fillId="24" borderId="0" xfId="0" applyFont="1" applyFill="1" applyBorder="1"/>
    <xf numFmtId="171" fontId="24" fillId="29" borderId="0" xfId="1" applyNumberFormat="1" applyFont="1" applyFill="1" applyBorder="1"/>
    <xf numFmtId="3" fontId="24" fillId="29" borderId="0" xfId="1" applyNumberFormat="1" applyFont="1" applyFill="1" applyBorder="1"/>
    <xf numFmtId="0" fontId="9" fillId="24" borderId="0" xfId="0" applyFont="1" applyFill="1" applyAlignment="1">
      <alignment horizontal="center"/>
    </xf>
    <xf numFmtId="38" fontId="24" fillId="24" borderId="0" xfId="13" applyNumberFormat="1" applyFont="1" applyFill="1" applyBorder="1"/>
    <xf numFmtId="40" fontId="24" fillId="24" borderId="0" xfId="13" applyNumberFormat="1" applyFont="1" applyFill="1" applyBorder="1" applyAlignment="1">
      <alignment horizontal="right"/>
    </xf>
    <xf numFmtId="164" fontId="9" fillId="24" borderId="0" xfId="1" applyFont="1" applyFill="1" applyAlignment="1">
      <alignment horizontal="center"/>
    </xf>
    <xf numFmtId="164" fontId="9" fillId="30" borderId="0" xfId="1" applyFont="1" applyFill="1"/>
    <xf numFmtId="40" fontId="9" fillId="0" borderId="0" xfId="1" applyNumberFormat="1" applyFont="1" applyFill="1" applyAlignment="1">
      <alignment horizontal="center"/>
    </xf>
    <xf numFmtId="9" fontId="9" fillId="17" borderId="0" xfId="0" applyNumberFormat="1" applyFont="1" applyFill="1" applyAlignment="1"/>
    <xf numFmtId="9" fontId="9" fillId="17" borderId="0" xfId="0" applyNumberFormat="1" applyFont="1" applyFill="1" applyAlignment="1">
      <alignment horizontal="center"/>
    </xf>
    <xf numFmtId="164" fontId="9" fillId="17" borderId="0" xfId="1" applyFont="1" applyFill="1" applyAlignment="1">
      <alignment horizontal="center"/>
    </xf>
    <xf numFmtId="165" fontId="11" fillId="23" borderId="0" xfId="1" applyNumberFormat="1" applyFont="1" applyFill="1" applyBorder="1" applyAlignment="1">
      <alignment horizontal="center" vertical="top" wrapText="1"/>
    </xf>
    <xf numFmtId="173" fontId="34" fillId="24" borderId="0" xfId="9" applyNumberFormat="1" applyFont="1" applyFill="1" applyAlignment="1">
      <alignment vertical="top"/>
    </xf>
    <xf numFmtId="173" fontId="24" fillId="24" borderId="0" xfId="10" applyNumberFormat="1" applyFont="1" applyFill="1" applyBorder="1" applyAlignment="1">
      <alignment horizontal="center" vertical="top" wrapText="1" readingOrder="1"/>
    </xf>
    <xf numFmtId="173" fontId="23" fillId="24" borderId="0" xfId="10" applyNumberFormat="1" applyFont="1" applyFill="1" applyBorder="1" applyAlignment="1">
      <alignment horizontal="center" vertical="top" wrapText="1" readingOrder="1"/>
    </xf>
    <xf numFmtId="0" fontId="9" fillId="15" borderId="4" xfId="0" applyFont="1" applyFill="1" applyBorder="1" applyAlignment="1">
      <alignment vertical="top"/>
    </xf>
    <xf numFmtId="0" fontId="9" fillId="16" borderId="4" xfId="0" applyFont="1" applyFill="1" applyBorder="1" applyAlignment="1">
      <alignment vertical="top"/>
    </xf>
    <xf numFmtId="0" fontId="9" fillId="17" borderId="4" xfId="0" applyFont="1" applyFill="1" applyBorder="1" applyAlignment="1">
      <alignment vertical="top"/>
    </xf>
    <xf numFmtId="0" fontId="9" fillId="8" borderId="4" xfId="0" applyFont="1" applyFill="1" applyBorder="1" applyAlignment="1">
      <alignment vertical="top"/>
    </xf>
    <xf numFmtId="0" fontId="9" fillId="14" borderId="4" xfId="0" applyFont="1" applyFill="1" applyBorder="1" applyAlignment="1">
      <alignment vertical="top"/>
    </xf>
    <xf numFmtId="0" fontId="24" fillId="0" borderId="0" xfId="0" applyFont="1" applyFill="1" applyBorder="1" applyAlignment="1">
      <alignment horizontal="center" vertical="center" wrapText="1"/>
    </xf>
    <xf numFmtId="40" fontId="24" fillId="0" borderId="0" xfId="1" applyNumberFormat="1" applyFont="1" applyFill="1" applyBorder="1"/>
    <xf numFmtId="3" fontId="9" fillId="0" borderId="0" xfId="0" applyNumberFormat="1" applyFont="1" applyFill="1" applyBorder="1" applyAlignment="1">
      <alignment horizontal="center"/>
    </xf>
    <xf numFmtId="38" fontId="24" fillId="0" borderId="0" xfId="1" applyNumberFormat="1" applyFont="1" applyFill="1" applyBorder="1"/>
    <xf numFmtId="0" fontId="10" fillId="10" borderId="19" xfId="0" applyFont="1" applyFill="1" applyBorder="1" applyAlignment="1">
      <alignment horizontal="left" vertical="top" wrapText="1"/>
    </xf>
    <xf numFmtId="0" fontId="10" fillId="10" borderId="7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horizontal="left" vertical="center" wrapText="1"/>
    </xf>
    <xf numFmtId="0" fontId="12" fillId="0" borderId="14" xfId="0" applyFont="1" applyFill="1" applyBorder="1" applyAlignment="1">
      <alignment horizontal="left" vertical="center"/>
    </xf>
    <xf numFmtId="40" fontId="9" fillId="0" borderId="0" xfId="1" applyNumberFormat="1" applyFont="1" applyBorder="1" applyAlignment="1">
      <alignment horizontal="right" vertical="center"/>
    </xf>
    <xf numFmtId="40" fontId="9" fillId="0" borderId="12" xfId="1" applyNumberFormat="1" applyFont="1" applyBorder="1" applyAlignment="1">
      <alignment horizontal="right" vertical="center"/>
    </xf>
    <xf numFmtId="40" fontId="9" fillId="0" borderId="29" xfId="1" applyNumberFormat="1" applyFont="1" applyBorder="1" applyAlignment="1">
      <alignment horizontal="right" vertical="center"/>
    </xf>
    <xf numFmtId="40" fontId="9" fillId="0" borderId="28" xfId="1" applyNumberFormat="1" applyFont="1" applyBorder="1" applyAlignment="1">
      <alignment horizontal="right" vertical="center"/>
    </xf>
    <xf numFmtId="0" fontId="10" fillId="7" borderId="1" xfId="0" applyFont="1" applyFill="1" applyBorder="1" applyAlignment="1">
      <alignment horizontal="center" vertical="top"/>
    </xf>
    <xf numFmtId="0" fontId="10" fillId="7" borderId="0" xfId="0" applyFont="1" applyFill="1" applyBorder="1" applyAlignment="1">
      <alignment horizontal="center" vertical="top"/>
    </xf>
    <xf numFmtId="0" fontId="28" fillId="0" borderId="0" xfId="0" applyFont="1" applyFill="1" applyBorder="1" applyAlignment="1">
      <alignment horizontal="left" vertical="center"/>
    </xf>
    <xf numFmtId="0" fontId="9" fillId="0" borderId="19" xfId="0" applyFont="1" applyFill="1" applyBorder="1" applyAlignment="1">
      <alignment horizontal="left" vertical="top"/>
    </xf>
    <xf numFmtId="0" fontId="9" fillId="0" borderId="7" xfId="0" applyFont="1" applyFill="1" applyBorder="1" applyAlignment="1">
      <alignment horizontal="left" vertical="top"/>
    </xf>
    <xf numFmtId="0" fontId="10" fillId="10" borderId="19" xfId="0" applyFont="1" applyFill="1" applyBorder="1" applyAlignment="1">
      <alignment horizontal="left" vertical="top"/>
    </xf>
    <xf numFmtId="0" fontId="10" fillId="10" borderId="7" xfId="0" applyFont="1" applyFill="1" applyBorder="1" applyAlignment="1">
      <alignment horizontal="left" vertical="top"/>
    </xf>
    <xf numFmtId="0" fontId="17" fillId="7" borderId="16" xfId="0" applyFont="1" applyFill="1" applyBorder="1" applyAlignment="1">
      <alignment horizontal="center" vertical="top"/>
    </xf>
    <xf numFmtId="0" fontId="17" fillId="7" borderId="17" xfId="0" applyFont="1" applyFill="1" applyBorder="1" applyAlignment="1">
      <alignment horizontal="center" vertical="top"/>
    </xf>
    <xf numFmtId="0" fontId="9" fillId="0" borderId="19" xfId="0" applyFont="1" applyFill="1" applyBorder="1" applyAlignment="1">
      <alignment vertical="top"/>
    </xf>
    <xf numFmtId="0" fontId="9" fillId="0" borderId="7" xfId="0" applyFont="1" applyFill="1" applyBorder="1" applyAlignment="1">
      <alignment vertical="top"/>
    </xf>
    <xf numFmtId="0" fontId="14" fillId="12" borderId="21" xfId="0" applyFont="1" applyFill="1" applyBorder="1" applyAlignment="1">
      <alignment horizontal="center" vertical="center"/>
    </xf>
    <xf numFmtId="0" fontId="14" fillId="12" borderId="22" xfId="0" applyFont="1" applyFill="1" applyBorder="1" applyAlignment="1">
      <alignment horizontal="center" vertical="center"/>
    </xf>
    <xf numFmtId="0" fontId="10" fillId="7" borderId="30" xfId="0" applyFont="1" applyFill="1" applyBorder="1" applyAlignment="1">
      <alignment horizontal="center" vertical="top"/>
    </xf>
    <xf numFmtId="0" fontId="10" fillId="7" borderId="31" xfId="0" applyFont="1" applyFill="1" applyBorder="1" applyAlignment="1">
      <alignment horizontal="center" vertical="top"/>
    </xf>
    <xf numFmtId="0" fontId="24" fillId="2" borderId="0" xfId="9" applyFont="1" applyFill="1" applyBorder="1" applyAlignment="1">
      <alignment horizontal="center" vertical="top" wrapText="1" readingOrder="1"/>
    </xf>
    <xf numFmtId="0" fontId="23" fillId="5" borderId="0" xfId="9" applyFont="1" applyFill="1" applyBorder="1" applyAlignment="1">
      <alignment horizontal="left" vertical="top" wrapText="1" readingOrder="1"/>
    </xf>
    <xf numFmtId="0" fontId="23" fillId="17" borderId="0" xfId="9" applyFont="1" applyFill="1" applyAlignment="1">
      <alignment horizontal="left" vertical="center" readingOrder="1"/>
    </xf>
    <xf numFmtId="0" fontId="24" fillId="0" borderId="0" xfId="9" applyFont="1" applyFill="1" applyBorder="1" applyAlignment="1">
      <alignment horizontal="center" vertical="top" wrapText="1" readingOrder="1"/>
    </xf>
    <xf numFmtId="0" fontId="11" fillId="10" borderId="0" xfId="0" applyFont="1" applyFill="1" applyBorder="1" applyAlignment="1">
      <alignment horizontal="center" vertical="center" wrapText="1"/>
    </xf>
    <xf numFmtId="0" fontId="11" fillId="10" borderId="0" xfId="0" applyFont="1" applyFill="1" applyBorder="1" applyAlignment="1">
      <alignment horizontal="center" vertical="center"/>
    </xf>
    <xf numFmtId="168" fontId="11" fillId="23" borderId="0" xfId="1" applyNumberFormat="1" applyFont="1" applyFill="1" applyBorder="1" applyAlignment="1">
      <alignment horizontal="center" vertical="center" wrapText="1"/>
    </xf>
    <xf numFmtId="0" fontId="10" fillId="23" borderId="0" xfId="0" applyFont="1" applyFill="1" applyAlignment="1">
      <alignment horizontal="center" vertical="center" wrapText="1"/>
    </xf>
    <xf numFmtId="0" fontId="10" fillId="9" borderId="0" xfId="0" applyFont="1" applyFill="1" applyBorder="1" applyAlignment="1">
      <alignment horizontal="center" vertical="center"/>
    </xf>
    <xf numFmtId="164" fontId="11" fillId="17" borderId="0" xfId="1" applyFont="1" applyFill="1" applyBorder="1" applyAlignment="1">
      <alignment horizontal="center" vertical="center" wrapText="1"/>
    </xf>
    <xf numFmtId="168" fontId="28" fillId="23" borderId="0" xfId="1" applyNumberFormat="1" applyFont="1" applyFill="1" applyBorder="1" applyAlignment="1">
      <alignment horizontal="center" vertical="top" wrapText="1"/>
    </xf>
    <xf numFmtId="168" fontId="11" fillId="23" borderId="0" xfId="1" applyNumberFormat="1" applyFont="1" applyFill="1" applyBorder="1" applyAlignment="1">
      <alignment horizontal="left" vertical="top" wrapText="1"/>
    </xf>
    <xf numFmtId="173" fontId="11" fillId="23" borderId="0" xfId="1" applyNumberFormat="1" applyFont="1" applyFill="1" applyBorder="1" applyAlignment="1">
      <alignment horizontal="center" vertical="center" wrapText="1"/>
    </xf>
    <xf numFmtId="174" fontId="11" fillId="23" borderId="0" xfId="1" applyNumberFormat="1" applyFont="1" applyFill="1" applyBorder="1" applyAlignment="1">
      <alignment horizontal="center" vertical="center" wrapText="1"/>
    </xf>
    <xf numFmtId="168" fontId="11" fillId="17" borderId="0" xfId="1" applyNumberFormat="1" applyFont="1" applyFill="1" applyBorder="1" applyAlignment="1">
      <alignment horizontal="center" vertical="center" wrapText="1"/>
    </xf>
    <xf numFmtId="0" fontId="10" fillId="2" borderId="7" xfId="11" applyFont="1" applyFill="1" applyBorder="1" applyAlignment="1">
      <alignment horizontal="center" vertical="top" wrapText="1"/>
    </xf>
    <xf numFmtId="0" fontId="10" fillId="2" borderId="4" xfId="11" applyFont="1" applyFill="1" applyBorder="1" applyAlignment="1">
      <alignment horizontal="left"/>
    </xf>
    <xf numFmtId="0" fontId="10" fillId="2" borderId="6" xfId="11" applyFont="1" applyFill="1" applyBorder="1" applyAlignment="1">
      <alignment horizontal="left"/>
    </xf>
    <xf numFmtId="0" fontId="10" fillId="2" borderId="7" xfId="11" applyFont="1" applyFill="1" applyBorder="1" applyAlignment="1">
      <alignment horizontal="center" vertical="center" wrapText="1"/>
    </xf>
    <xf numFmtId="0" fontId="11" fillId="2" borderId="7" xfId="11" applyFont="1" applyFill="1" applyBorder="1" applyAlignment="1">
      <alignment horizontal="center" vertical="center" wrapText="1"/>
    </xf>
    <xf numFmtId="40" fontId="10" fillId="2" borderId="7" xfId="11" applyNumberFormat="1" applyFont="1" applyFill="1" applyBorder="1" applyAlignment="1">
      <alignment horizontal="center" vertical="center" wrapText="1"/>
    </xf>
    <xf numFmtId="0" fontId="10" fillId="2" borderId="7" xfId="11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/>
    </xf>
    <xf numFmtId="0" fontId="10" fillId="5" borderId="5" xfId="0" applyFont="1" applyFill="1" applyBorder="1" applyAlignment="1">
      <alignment horizontal="center"/>
    </xf>
    <xf numFmtId="0" fontId="10" fillId="5" borderId="6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40" fontId="32" fillId="20" borderId="0" xfId="4" applyNumberFormat="1" applyFont="1" applyFill="1" applyBorder="1" applyAlignment="1">
      <alignment horizontal="center" vertical="center"/>
    </xf>
    <xf numFmtId="0" fontId="32" fillId="17" borderId="0" xfId="4" applyFont="1" applyFill="1" applyBorder="1" applyAlignment="1">
      <alignment horizontal="center" vertical="center"/>
    </xf>
    <xf numFmtId="0" fontId="32" fillId="22" borderId="0" xfId="4" applyFont="1" applyFill="1" applyBorder="1" applyAlignment="1">
      <alignment horizontal="center" vertical="center"/>
    </xf>
    <xf numFmtId="0" fontId="24" fillId="17" borderId="0" xfId="0" applyFont="1" applyFill="1" applyBorder="1" applyAlignment="1">
      <alignment horizontal="center"/>
    </xf>
    <xf numFmtId="0" fontId="23" fillId="27" borderId="0" xfId="0" applyFont="1" applyFill="1" applyBorder="1" applyAlignment="1">
      <alignment horizontal="center" vertical="center"/>
    </xf>
    <xf numFmtId="9" fontId="9" fillId="0" borderId="0" xfId="0" applyNumberFormat="1" applyFont="1" applyFill="1" applyAlignment="1">
      <alignment horizontal="center"/>
    </xf>
    <xf numFmtId="9" fontId="9" fillId="17" borderId="0" xfId="0" applyNumberFormat="1" applyFont="1" applyFill="1" applyAlignment="1">
      <alignment horizontal="center"/>
    </xf>
    <xf numFmtId="0" fontId="9" fillId="0" borderId="0" xfId="0" applyFont="1" applyAlignment="1">
      <alignment horizontal="center" vertical="top"/>
    </xf>
    <xf numFmtId="0" fontId="23" fillId="6" borderId="0" xfId="4" applyFont="1" applyFill="1" applyBorder="1" applyAlignment="1">
      <alignment horizontal="center" vertical="top"/>
    </xf>
    <xf numFmtId="0" fontId="11" fillId="2" borderId="0" xfId="4" applyFont="1" applyFill="1" applyBorder="1" applyAlignment="1">
      <alignment horizontal="center" vertical="center"/>
    </xf>
  </cellXfs>
  <cellStyles count="15">
    <cellStyle name="Comma" xfId="1" builtinId="3"/>
    <cellStyle name="Comma 2" xfId="5" xr:uid="{00000000-0005-0000-0000-000000000000}"/>
    <cellStyle name="Comma 3" xfId="8" xr:uid="{00000000-0005-0000-0000-000001000000}"/>
    <cellStyle name="Normal" xfId="0" builtinId="0"/>
    <cellStyle name="Normal 2" xfId="2" xr:uid="{00000000-0005-0000-0000-000002000000}"/>
    <cellStyle name="Normal 2 2" xfId="4" xr:uid="{00000000-0005-0000-0000-000003000000}"/>
    <cellStyle name="Normal 2 3" xfId="7" xr:uid="{00000000-0005-0000-0000-000004000000}"/>
    <cellStyle name="Normal 3" xfId="3" xr:uid="{00000000-0005-0000-0000-000005000000}"/>
    <cellStyle name="Normal 4" xfId="6" xr:uid="{00000000-0005-0000-0000-000006000000}"/>
    <cellStyle name="Percent" xfId="13" builtinId="5"/>
    <cellStyle name="จุลภาค 2" xfId="10" xr:uid="{00000000-0005-0000-0000-000009000000}"/>
    <cellStyle name="จุลภาค 2 2" xfId="12" xr:uid="{00000000-0005-0000-0000-00000A000000}"/>
    <cellStyle name="ปกติ 2" xfId="9" xr:uid="{00000000-0005-0000-0000-00000C000000}"/>
    <cellStyle name="ปกติ 2 2" xfId="11" xr:uid="{00000000-0005-0000-0000-00000D000000}"/>
    <cellStyle name="ปกติ 3" xfId="14" xr:uid="{00000000-0005-0000-0000-00000E000000}"/>
  </cellStyles>
  <dxfs count="4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73A07"/>
        </patternFill>
      </fill>
    </dxf>
    <dxf>
      <fill>
        <patternFill>
          <bgColor rgb="FFCCFFCC"/>
        </patternFill>
      </fill>
    </dxf>
    <dxf>
      <fill>
        <patternFill>
          <bgColor rgb="FFCC3300"/>
        </patternFill>
      </fill>
    </dxf>
    <dxf>
      <fill>
        <patternFill>
          <bgColor rgb="FFFFFFFF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73A07"/>
        </patternFill>
      </fill>
    </dxf>
    <dxf>
      <fill>
        <patternFill>
          <bgColor rgb="FFCCFFCC"/>
        </patternFill>
      </fill>
    </dxf>
    <dxf>
      <fill>
        <patternFill>
          <bgColor rgb="FFCC3300"/>
        </patternFill>
      </fill>
    </dxf>
    <dxf>
      <fill>
        <patternFill>
          <bgColor rgb="FFFFFFFF"/>
        </patternFill>
      </fill>
    </dxf>
    <dxf>
      <fill>
        <patternFill>
          <bgColor rgb="FFFF6699"/>
        </patternFill>
      </fill>
    </dxf>
    <dxf>
      <fill>
        <patternFill>
          <bgColor rgb="FFFF6699"/>
        </patternFill>
      </fill>
    </dxf>
    <dxf>
      <fill>
        <patternFill>
          <bgColor rgb="FF00B050"/>
        </patternFill>
      </fill>
    </dxf>
    <dxf>
      <fill>
        <patternFill>
          <bgColor rgb="FFCCFFCC"/>
        </patternFill>
      </fill>
    </dxf>
    <dxf>
      <fill>
        <patternFill>
          <bgColor rgb="FF00B0F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CCFFCC"/>
        </patternFill>
      </fill>
    </dxf>
    <dxf>
      <fill>
        <patternFill>
          <bgColor rgb="FF00B0F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CCFFCC"/>
        </patternFill>
      </fill>
    </dxf>
    <dxf>
      <fill>
        <patternFill>
          <bgColor rgb="FF00B0F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CCFFCC"/>
        </patternFill>
      </fill>
    </dxf>
    <dxf>
      <fill>
        <patternFill>
          <bgColor rgb="FF00B0F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CCFFCC"/>
        </patternFill>
      </fill>
    </dxf>
    <dxf>
      <fill>
        <patternFill>
          <bgColor rgb="FF00B0F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CCFFCC"/>
      <color rgb="FF99FF99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marker"/>
        <c:varyColors val="0"/>
        <c:ser>
          <c:idx val="0"/>
          <c:order val="0"/>
          <c:marker>
            <c:spPr>
              <a:solidFill>
                <a:srgbClr val="FF0000"/>
              </a:solidFill>
            </c:spPr>
          </c:marker>
          <c:cat>
            <c:strRef>
              <c:f>'แสดงผลราย รพ.'!$C$40:$C$45</c:f>
              <c:strCache>
                <c:ptCount val="6"/>
                <c:pt idx="0">
                  <c:v>การบริหารแผน Planfin (2)</c:v>
                </c:pt>
                <c:pt idx="1">
                  <c:v>การบริหารต้นทุน Unit Cost (2)</c:v>
                </c:pt>
                <c:pt idx="2">
                  <c:v>ค่าใช้จ่ายไม่เกินค่ากลางกลุ่มรพ. HGR (2)</c:v>
                </c:pt>
                <c:pt idx="3">
                  <c:v>Productivity ที่ยอมรับได้ (2)</c:v>
                </c:pt>
                <c:pt idx="4">
                  <c:v>Risk Score Plus (1)</c:v>
                </c:pt>
                <c:pt idx="5">
                  <c:v> คะแนนตรวจสอบงบทดลองเบื้องต้น (1)</c:v>
                </c:pt>
              </c:strCache>
            </c:strRef>
          </c:cat>
          <c:val>
            <c:numRef>
              <c:f>'แสดงผลราย รพ.'!$D$40:$D$45</c:f>
              <c:numCache>
                <c:formatCode>_-* #,##0.0_-;\-* #,##0.0_-;_-* "-"??_-;_-@_-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D-416D-A178-6F076A5AF1C1}"/>
            </c:ext>
          </c:extLst>
        </c:ser>
        <c:ser>
          <c:idx val="1"/>
          <c:order val="1"/>
          <c:cat>
            <c:strRef>
              <c:f>'แสดงผลราย รพ.'!$C$40:$C$45</c:f>
              <c:strCache>
                <c:ptCount val="6"/>
                <c:pt idx="0">
                  <c:v>การบริหารแผน Planfin (2)</c:v>
                </c:pt>
                <c:pt idx="1">
                  <c:v>การบริหารต้นทุน Unit Cost (2)</c:v>
                </c:pt>
                <c:pt idx="2">
                  <c:v>ค่าใช้จ่ายไม่เกินค่ากลางกลุ่มรพ. HGR (2)</c:v>
                </c:pt>
                <c:pt idx="3">
                  <c:v>Productivity ที่ยอมรับได้ (2)</c:v>
                </c:pt>
                <c:pt idx="4">
                  <c:v>Risk Score Plus (1)</c:v>
                </c:pt>
                <c:pt idx="5">
                  <c:v> คะแนนตรวจสอบงบทดลองเบื้องต้น (1)</c:v>
                </c:pt>
              </c:strCache>
            </c:strRef>
          </c:cat>
          <c:val>
            <c:numRef>
              <c:f>'แสดงผลราย รพ.'!$E$40:$E$45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14BD-416D-A178-6F076A5AF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212160"/>
        <c:axId val="235213952"/>
      </c:radarChart>
      <c:catAx>
        <c:axId val="23521216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spPr>
          <a:solidFill>
            <a:schemeClr val="accent5">
              <a:lumMod val="20000"/>
              <a:lumOff val="80000"/>
            </a:schemeClr>
          </a:solidFill>
        </c:spPr>
        <c:txPr>
          <a:bodyPr/>
          <a:lstStyle/>
          <a:p>
            <a:pPr>
              <a:defRPr sz="1000"/>
            </a:pPr>
            <a:endParaRPr lang="en-US"/>
          </a:p>
        </c:txPr>
        <c:crossAx val="235213952"/>
        <c:crosses val="autoZero"/>
        <c:auto val="1"/>
        <c:lblAlgn val="ctr"/>
        <c:lblOffset val="100"/>
        <c:noMultiLvlLbl val="0"/>
      </c:catAx>
      <c:valAx>
        <c:axId val="235213952"/>
        <c:scaling>
          <c:orientation val="minMax"/>
        </c:scaling>
        <c:delete val="0"/>
        <c:axPos val="l"/>
        <c:majorGridlines/>
        <c:numFmt formatCode="_-* #,##0.0_-;\-* #,##0.0_-;_-* &quot;-&quot;??_-;_-@_-" sourceLinked="1"/>
        <c:majorTickMark val="cross"/>
        <c:minorTickMark val="none"/>
        <c:tickLblPos val="nextTo"/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en-US"/>
          </a:p>
        </c:txPr>
        <c:crossAx val="235212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14171</xdr:colOff>
      <xdr:row>0</xdr:row>
      <xdr:rowOff>321735</xdr:rowOff>
    </xdr:from>
    <xdr:to>
      <xdr:col>1</xdr:col>
      <xdr:colOff>1761064</xdr:colOff>
      <xdr:row>1</xdr:row>
      <xdr:rowOff>321741</xdr:rowOff>
    </xdr:to>
    <xdr:pic>
      <xdr:nvPicPr>
        <xdr:cNvPr id="2" name="รูปภาพ 1" descr="logohignews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1" y="321735"/>
          <a:ext cx="2263360" cy="448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406400</xdr:colOff>
      <xdr:row>37</xdr:row>
      <xdr:rowOff>33866</xdr:rowOff>
    </xdr:from>
    <xdr:to>
      <xdr:col>4</xdr:col>
      <xdr:colOff>618066</xdr:colOff>
      <xdr:row>48</xdr:row>
      <xdr:rowOff>186266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D_IT\&#3600;&#3634;&#3609;&#3586;&#3657;&#3629;&#3617;&#3641;&#3621;&#3585;&#3621;&#3634;&#3591;\&#3586;&#3657;&#3629;&#3617;&#3641;&#3621;&#3619;&#3627;&#3633;&#3626;&#3627;&#3621;&#3633;&#3585;_&#3611;&#3637;2545-55\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D_IT\&#3600;&#3634;&#3609;&#3586;&#3657;&#3629;&#3617;&#3641;&#3621;&#3585;&#3621;&#3634;&#3591;\&#3586;&#3657;&#3629;&#3617;&#3641;&#3621;&#3619;&#3627;&#3633;&#3626;&#3627;&#3621;&#3633;&#3585;_&#3611;&#3637;2545-55\&#3619;&#3627;&#3633;&#3626;&#3627;&#3621;&#3633;&#3585;5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_DriveD_IT\1&#3600;&#3634;&#3609;&#3586;&#3657;&#3629;&#3617;&#3641;&#3621;&#3585;&#3621;&#3634;&#3591;\&#3586;&#3657;&#3629;&#3617;&#3641;&#3621;&#3607;&#3635;&#3648;&#3609;&#3637;&#3618;&#3610;&#3626;&#3606;&#3634;&#3609;&#3610;&#3619;&#3636;&#3585;&#3634;&#3619;_&#3611;&#3637;2551-59\&#3648;&#3605;&#3619;&#3637;&#3618;&#3617;&#3586;&#3657;&#3629;&#3617;&#3641;&#3621;&#3619;&#3614;&#3611;&#3637;2560_18&#3605;&#3588;59\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\healthoffice_2&#3617;&#3636;&#3618;5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_DriveD_IT\1&#3600;&#3634;&#3609;&#3586;&#3657;&#3629;&#3617;&#3641;&#3621;&#3585;&#3621;&#3634;&#3591;\&#3586;&#3657;&#3629;&#3617;&#3641;&#3621;&#3607;&#3635;&#3648;&#3609;&#3637;&#3618;&#3610;&#3626;&#3606;&#3634;&#3609;&#3610;&#3619;&#3636;&#3585;&#3634;&#3619;_&#3611;&#3637;2551-59\&#3648;&#3605;&#3619;&#3637;&#3618;&#3617;&#3586;&#3657;&#3629;&#3617;&#3641;&#3621;&#3619;&#3614;&#3611;&#3637;2560_18&#3605;&#3588;59\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\healthoffice_2&#3617;&#3636;&#3618;5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UMKHANG" refreshedDate="44045.596784143519" createdVersion="6" refreshedVersion="6" minRefreshableVersion="3" recordCount="896" xr:uid="{00000000-000A-0000-FFFF-FFFF08000000}">
  <cacheSource type="worksheet">
    <worksheetSource ref="A2:N90" sheet="HGR2563Q2"/>
  </cacheSource>
  <cacheFields count="14">
    <cacheField name="เขต" numFmtId="0">
      <sharedItems containsMixedTypes="1" containsNumber="1" containsInteger="1" minValue="1" maxValue="1"/>
    </cacheField>
    <cacheField name="จังหวัด" numFmtId="0">
      <sharedItems/>
    </cacheField>
    <cacheField name="รหัส" numFmtId="0">
      <sharedItems/>
    </cacheField>
    <cacheField name="รพ." numFmtId="0">
      <sharedItems/>
    </cacheField>
    <cacheField name="ประเภท" numFmtId="0">
      <sharedItems/>
    </cacheField>
    <cacheField name="ระดับขีดความสามารถ" numFmtId="0">
      <sharedItems/>
    </cacheField>
    <cacheField name="จำนวนเตียงตามจริง" numFmtId="0">
      <sharedItems containsSemiMixedTypes="0" containsString="0" containsNumber="1" containsInteger="1" minValue="0" maxValue="1277"/>
    </cacheField>
    <cacheField name="POP UC ณ 1 เมษายน 2562" numFmtId="3">
      <sharedItems containsSemiMixedTypes="0" containsString="0" containsNumber="1" containsInteger="1" minValue="0" maxValue="287098"/>
    </cacheField>
    <cacheField name="ID" numFmtId="0">
      <sharedItems containsSemiMixedTypes="0" containsString="0" containsNumber="1" containsInteger="1" minValue="1" maxValue="20" count="18">
        <n v="18"/>
        <n v="15"/>
        <n v="6"/>
        <n v="10"/>
        <n v="5"/>
        <n v="13"/>
        <n v="9"/>
        <n v="2"/>
        <n v="19"/>
        <n v="7"/>
        <n v="17"/>
        <n v="16"/>
        <n v="3"/>
        <n v="1"/>
        <n v="12"/>
        <n v="4"/>
        <n v="20"/>
        <n v="14"/>
      </sharedItems>
    </cacheField>
    <cacheField name="กลุ่มระดับบริการ" numFmtId="0">
      <sharedItems count="18">
        <s v="รพศ.A &lt;=700"/>
        <s v="รพท. M1 &gt;200"/>
        <s v="รพช.F2 30,000 - 60,000"/>
        <s v="รพช.F1 50,000-100,000"/>
        <s v="รพช.F2 &lt;=30,000"/>
        <s v="รพช. M2 &gt;100"/>
        <s v="รพช.F1 &lt;=50,000"/>
        <s v="รพช.F3 &lt;=15,000"/>
        <s v="รพศ.A &gt;700 to &lt;1000"/>
        <s v="รพช.F2 60,000-90,000"/>
        <s v="รพท.S &gt;400"/>
        <s v="รพท.S &lt;=400"/>
        <s v="รพช.F3 15,000-25,000"/>
        <s v="รพช.Is. any Pop"/>
        <s v="รพช. M2 &lt;=100"/>
        <s v="รพช.F3 &gt;=25,000"/>
        <s v="รพศ.A &gt;1000"/>
        <s v="รพท. M1 &lt;=200"/>
      </sharedItems>
    </cacheField>
    <cacheField name="LC" numFmtId="4">
      <sharedItems containsSemiMixedTypes="0" containsString="0" containsNumber="1" minValue="4452658.2" maxValue="1530367365.9100003"/>
    </cacheField>
    <cacheField name="ค่ายา" numFmtId="4">
      <sharedItems containsSemiMixedTypes="0" containsString="0" containsNumber="1" minValue="433206.89" maxValue="863380052.83000004"/>
    </cacheField>
    <cacheField name="ค่าวัสดุวิทยาศาสตร์และการแพทย์" numFmtId="4">
      <sharedItems containsSemiMixedTypes="0" containsString="0" containsNumber="1" minValue="80" maxValue="190672131.53999999"/>
    </cacheField>
    <cacheField name="ค่าเวชภัณฑ์มิใช่ยาและวัสดุการแพทย์" numFmtId="4">
      <sharedItems containsSemiMixedTypes="0" containsString="0" containsNumber="1" minValue="50330.44" maxValue="491976106.25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6">
  <r>
    <s v="01"/>
    <s v="เชียงใหม่"/>
    <s v="10713"/>
    <s v="รพ.นครพิงค์"/>
    <s v="รพศ."/>
    <s v="A"/>
    <n v="609"/>
    <n v="112915"/>
    <x v="0"/>
    <x v="0"/>
    <n v="788763714.60000002"/>
    <n v="346410028.69999999"/>
    <n v="49700889.719999999"/>
    <n v="130920901.79000001"/>
  </r>
  <r>
    <s v="01"/>
    <s v="เชียงใหม่"/>
    <s v="11119"/>
    <s v="รพ.จอมทอง"/>
    <s v="รพท."/>
    <s v="M1"/>
    <n v="240"/>
    <n v="52559"/>
    <x v="1"/>
    <x v="1"/>
    <n v="204526095.64999998"/>
    <n v="43544640.469999999"/>
    <n v="9303897.0399999991"/>
    <n v="23319524.93"/>
  </r>
  <r>
    <s v="01"/>
    <s v="เชียงใหม่"/>
    <s v="11120"/>
    <s v="รพ.เทพรัตนเวชชานุกูล เฉลิมพระเกียรติ ๖๐ พรรษา"/>
    <s v="รพช."/>
    <s v="F2"/>
    <n v="60"/>
    <n v="42209"/>
    <x v="2"/>
    <x v="2"/>
    <n v="48921623.969999999"/>
    <n v="5180994.83"/>
    <n v="2227449.15"/>
    <n v="2103317.38"/>
  </r>
  <r>
    <s v="01"/>
    <s v="เชียงใหม่"/>
    <s v="11121"/>
    <s v="รพ.เชียงดาว"/>
    <s v="รพช."/>
    <s v="F1"/>
    <n v="89"/>
    <n v="58843"/>
    <x v="3"/>
    <x v="3"/>
    <n v="83859115.620000005"/>
    <n v="13123962.859999999"/>
    <n v="3984408.65"/>
    <n v="4438971.1399999997"/>
  </r>
  <r>
    <s v="01"/>
    <s v="เชียงใหม่"/>
    <s v="11122"/>
    <s v="รพ.ดอยสะเก็ด"/>
    <s v="รพช."/>
    <s v="F2"/>
    <n v="60"/>
    <n v="40192"/>
    <x v="2"/>
    <x v="2"/>
    <n v="73964658.879999995"/>
    <n v="9242106.8599999994"/>
    <n v="2488877"/>
    <n v="2961173.97"/>
  </r>
  <r>
    <s v="01"/>
    <s v="เชียงใหม่"/>
    <s v="11123"/>
    <s v="รพ.แม่แตง"/>
    <s v="รพช."/>
    <s v="F2"/>
    <n v="60"/>
    <n v="53721"/>
    <x v="2"/>
    <x v="2"/>
    <n v="66788929.579999991"/>
    <n v="14309781.359999999"/>
    <n v="2649341.66"/>
    <n v="2540758.15"/>
  </r>
  <r>
    <s v="01"/>
    <s v="เชียงใหม่"/>
    <s v="11124"/>
    <s v="รพ.สะเมิง"/>
    <s v="รพช."/>
    <s v="F2"/>
    <n v="30"/>
    <n v="19107"/>
    <x v="4"/>
    <x v="4"/>
    <n v="36692236.329999998"/>
    <n v="3394765.88"/>
    <n v="964978.93"/>
    <n v="806888.42"/>
  </r>
  <r>
    <s v="01"/>
    <s v="เชียงใหม่"/>
    <s v="11125"/>
    <s v="รพ.ฝาง"/>
    <s v="รพท."/>
    <s v="M1"/>
    <n v="230"/>
    <n v="68606"/>
    <x v="1"/>
    <x v="1"/>
    <n v="197379981.56000003"/>
    <n v="60042053.380000003"/>
    <n v="16296451.77"/>
    <n v="22915113.449999999"/>
  </r>
  <r>
    <s v="01"/>
    <s v="เชียงใหม่"/>
    <s v="11126"/>
    <s v="รพ.แม่อาย"/>
    <s v="รพช."/>
    <s v="F2"/>
    <n v="75"/>
    <n v="52582"/>
    <x v="2"/>
    <x v="2"/>
    <n v="86398473.699999988"/>
    <n v="15562418.279999999"/>
    <n v="4565162.32"/>
    <n v="3723177.59"/>
  </r>
  <r>
    <s v="01"/>
    <s v="เชียงใหม่"/>
    <s v="11127"/>
    <s v="รพ.พร้าว"/>
    <s v="รพช."/>
    <s v="F2"/>
    <n v="67"/>
    <n v="34770"/>
    <x v="2"/>
    <x v="2"/>
    <n v="51865410.399999999"/>
    <n v="10228212.26"/>
    <n v="3019801.59"/>
    <n v="1996995.64"/>
  </r>
  <r>
    <s v="01"/>
    <s v="เชียงใหม่"/>
    <s v="11128"/>
    <s v="รพ.สันป่าตอง"/>
    <s v="รพช."/>
    <s v="M2"/>
    <n v="168"/>
    <n v="51095"/>
    <x v="5"/>
    <x v="5"/>
    <n v="153537239.05000001"/>
    <n v="49562381.009999998"/>
    <n v="20002201.039999999"/>
    <n v="13838751.41"/>
  </r>
  <r>
    <s v="01"/>
    <s v="เชียงใหม่"/>
    <s v="11129"/>
    <s v="รพ.สันกำแพง"/>
    <s v="รพช."/>
    <s v="F2"/>
    <n v="57"/>
    <n v="41033"/>
    <x v="2"/>
    <x v="2"/>
    <n v="61260033.359999985"/>
    <n v="10673299.310000001"/>
    <n v="2739565.87"/>
    <n v="5220804.1500000004"/>
  </r>
  <r>
    <s v="01"/>
    <s v="เชียงใหม่"/>
    <s v="11130"/>
    <s v="รพ.สันทราย"/>
    <s v="รพช."/>
    <s v="M2"/>
    <n v="168"/>
    <n v="77442"/>
    <x v="5"/>
    <x v="5"/>
    <n v="159168297.39000002"/>
    <n v="33446798.219999999"/>
    <n v="13442845.210000001"/>
    <n v="23227721.920000002"/>
  </r>
  <r>
    <s v="01"/>
    <s v="เชียงใหม่"/>
    <s v="11131"/>
    <s v="รพ.หางดง"/>
    <s v="รพช."/>
    <s v="F1"/>
    <n v="88"/>
    <n v="46378"/>
    <x v="6"/>
    <x v="6"/>
    <n v="93312951.960000008"/>
    <n v="18646100.52"/>
    <n v="5070342.34"/>
    <n v="3808395.01"/>
  </r>
  <r>
    <s v="01"/>
    <s v="เชียงใหม่"/>
    <s v="11132"/>
    <s v="รพ.ฮอด"/>
    <s v="รพช."/>
    <s v="F2"/>
    <n v="77"/>
    <n v="41793"/>
    <x v="2"/>
    <x v="2"/>
    <n v="57770540.57"/>
    <n v="8236611.0899999999"/>
    <n v="2555319.73"/>
    <n v="1954312.87"/>
  </r>
  <r>
    <s v="01"/>
    <s v="เชียงใหม่"/>
    <s v="11133"/>
    <s v="รพ.ดอยเต่า"/>
    <s v="รพช."/>
    <s v="F2"/>
    <n v="30"/>
    <n v="20046"/>
    <x v="4"/>
    <x v="4"/>
    <n v="36946077.280000009"/>
    <n v="4031104.73"/>
    <n v="2800600.23"/>
    <n v="1146154.8600000001"/>
  </r>
  <r>
    <s v="01"/>
    <s v="เชียงใหม่"/>
    <s v="11134"/>
    <s v="รพ.อมก๋อย"/>
    <s v="รพช."/>
    <s v="F2"/>
    <n v="64"/>
    <n v="55210"/>
    <x v="2"/>
    <x v="2"/>
    <n v="63522213.850000009"/>
    <n v="7473945.25"/>
    <n v="3159346.98"/>
    <n v="2796752.47"/>
  </r>
  <r>
    <s v="01"/>
    <s v="เชียงใหม่"/>
    <s v="11135"/>
    <s v="รพ.สารภี"/>
    <s v="รพช."/>
    <s v="F2"/>
    <n v="60"/>
    <n v="41142"/>
    <x v="2"/>
    <x v="2"/>
    <n v="74745128.479999989"/>
    <n v="11581999.380000001"/>
    <n v="4287551.51"/>
    <n v="2008142.59"/>
  </r>
  <r>
    <s v="01"/>
    <s v="เชียงใหม่"/>
    <s v="11136"/>
    <s v="รพ.เวียงแหง"/>
    <s v="รพช."/>
    <s v="F2"/>
    <n v="36"/>
    <n v="14052"/>
    <x v="4"/>
    <x v="4"/>
    <n v="39563460.339999996"/>
    <n v="5242575.9000000004"/>
    <n v="1410753.4"/>
    <n v="1636189.2"/>
  </r>
  <r>
    <s v="01"/>
    <s v="เชียงใหม่"/>
    <s v="11137"/>
    <s v="รพ.ไชยปราการ"/>
    <s v="รพช."/>
    <s v="F2"/>
    <n v="45"/>
    <n v="30420"/>
    <x v="2"/>
    <x v="2"/>
    <n v="47171533.459999986"/>
    <n v="9536380.7300000004"/>
    <n v="3472093.52"/>
    <n v="1320023.6599999999"/>
  </r>
  <r>
    <s v="01"/>
    <s v="เชียงใหม่"/>
    <s v="11138"/>
    <s v="รพ.แม่วาง"/>
    <s v="รพช."/>
    <s v="F2"/>
    <n v="36"/>
    <n v="25658"/>
    <x v="4"/>
    <x v="4"/>
    <n v="47436592.289999992"/>
    <n v="5702066.6200000001"/>
    <n v="2618803.69"/>
    <n v="999876.02"/>
  </r>
  <r>
    <s v="01"/>
    <s v="เชียงใหม่"/>
    <s v="11139"/>
    <s v="รพ.แม่ออน"/>
    <s v="รพช."/>
    <s v="F2"/>
    <n v="31"/>
    <n v="16531"/>
    <x v="4"/>
    <x v="4"/>
    <n v="41071608.979999997"/>
    <n v="4793893.99"/>
    <n v="1825362.35"/>
    <n v="1216240.3"/>
  </r>
  <r>
    <s v="01"/>
    <s v="เชียงใหม่"/>
    <s v="11643"/>
    <s v="รพ.ดอยหล่อ"/>
    <s v="รพช."/>
    <s v="F2"/>
    <n v="30"/>
    <n v="17749"/>
    <x v="4"/>
    <x v="4"/>
    <n v="36001256.50999999"/>
    <n v="4190293.85"/>
    <n v="1056559.78"/>
    <n v="728548.81"/>
  </r>
  <r>
    <s v="01"/>
    <s v="เชียงใหม่"/>
    <s v="23736"/>
    <s v="รพ.วัดจันทร์ เฉลิมพระเกียรติ 80 พรรษา"/>
    <s v="รพช."/>
    <s v="F3"/>
    <n v="23"/>
    <n v="10320"/>
    <x v="7"/>
    <x v="7"/>
    <n v="28204819.93"/>
    <n v="1810541.01"/>
    <n v="616886.51"/>
    <n v="501894.97"/>
  </r>
  <r>
    <s v="01"/>
    <s v="เชียงราย"/>
    <s v="10674"/>
    <s v="รพ.เชียงรายประชานุเคราะห์"/>
    <s v="รพศ."/>
    <s v="A"/>
    <n v="758"/>
    <n v="161148"/>
    <x v="8"/>
    <x v="8"/>
    <n v="956129000.93000007"/>
    <n v="478350393.98000002"/>
    <n v="40405003.899999999"/>
    <n v="281373754.38999999"/>
  </r>
  <r>
    <s v="01"/>
    <s v="เชียงราย"/>
    <s v="11189"/>
    <s v="รพ.เทิง"/>
    <s v="รพช."/>
    <s v="F1"/>
    <n v="69"/>
    <n v="61745"/>
    <x v="3"/>
    <x v="3"/>
    <n v="71067868.270000011"/>
    <n v="17537366.760000002"/>
    <n v="3990378.49"/>
    <n v="2935969.42"/>
  </r>
  <r>
    <s v="01"/>
    <s v="เชียงราย"/>
    <s v="11190"/>
    <s v="รพ.พาน"/>
    <s v="รพช."/>
    <s v="F1"/>
    <n v="125"/>
    <n v="86615"/>
    <x v="3"/>
    <x v="3"/>
    <n v="113122740.48999999"/>
    <n v="25242573.489999998"/>
    <n v="4508795"/>
    <n v="3518132.53"/>
  </r>
  <r>
    <s v="01"/>
    <s v="เชียงราย"/>
    <s v="11191"/>
    <s v="รพ.ป่าแดด"/>
    <s v="รพช."/>
    <s v="F2"/>
    <n v="30"/>
    <n v="18931"/>
    <x v="4"/>
    <x v="4"/>
    <n v="44385275.719999999"/>
    <n v="4450629.5999999996"/>
    <n v="1861722.4"/>
    <n v="1266118.8400000001"/>
  </r>
  <r>
    <s v="01"/>
    <s v="เชียงราย"/>
    <s v="11192"/>
    <s v="รพ.แม่จัน"/>
    <s v="รพช."/>
    <s v="M2"/>
    <n v="158"/>
    <n v="72538"/>
    <x v="5"/>
    <x v="5"/>
    <n v="140775018.04000002"/>
    <n v="39166010.100000001"/>
    <n v="4101669.67"/>
    <n v="17866402.649999999"/>
  </r>
  <r>
    <s v="01"/>
    <s v="เชียงราย"/>
    <s v="11193"/>
    <s v="รพ.เชียงแสน"/>
    <s v="รพช."/>
    <s v="F2"/>
    <n v="52"/>
    <n v="37477"/>
    <x v="2"/>
    <x v="2"/>
    <n v="68659683.859999999"/>
    <n v="10125048.33"/>
    <n v="2016392.33"/>
    <n v="1897891.7"/>
  </r>
  <r>
    <s v="01"/>
    <s v="เชียงราย"/>
    <s v="11194"/>
    <s v="รพ.แม่สาย"/>
    <s v="รพช."/>
    <s v="M2"/>
    <n v="118"/>
    <n v="57603"/>
    <x v="5"/>
    <x v="5"/>
    <n v="118623213.87"/>
    <n v="38363584.969999999"/>
    <n v="10848151.27"/>
    <n v="14556052.07"/>
  </r>
  <r>
    <s v="01"/>
    <s v="เชียงราย"/>
    <s v="11195"/>
    <s v="รพ.แม่สรวย"/>
    <s v="รพช."/>
    <s v="F2"/>
    <n v="65"/>
    <n v="62320"/>
    <x v="9"/>
    <x v="9"/>
    <n v="72542057.719999999"/>
    <n v="9246810.9800000004"/>
    <n v="3733123.38"/>
    <n v="3541787.61"/>
  </r>
  <r>
    <s v="01"/>
    <s v="เชียงราย"/>
    <s v="11196"/>
    <s v="รพ.เวียงป่าเป้า"/>
    <s v="รพช."/>
    <s v="F1"/>
    <n v="64"/>
    <n v="51042"/>
    <x v="3"/>
    <x v="3"/>
    <n v="76397541.599999994"/>
    <n v="16590483.91"/>
    <n v="5976931.25"/>
    <n v="3903781.44"/>
  </r>
  <r>
    <s v="01"/>
    <s v="เชียงราย"/>
    <s v="11197"/>
    <s v="รพ.พญาเม็งราย"/>
    <s v="รพช."/>
    <s v="F2"/>
    <n v="60"/>
    <n v="31857"/>
    <x v="2"/>
    <x v="2"/>
    <n v="61364729.940000005"/>
    <n v="10194978.970000001"/>
    <n v="2989091.27"/>
    <n v="3034189.01"/>
  </r>
  <r>
    <s v="01"/>
    <s v="เชียงราย"/>
    <s v="11198"/>
    <s v="รพ.เวียงแก่น"/>
    <s v="รพช."/>
    <s v="F2"/>
    <n v="30"/>
    <n v="26478"/>
    <x v="4"/>
    <x v="4"/>
    <n v="45938716.159999989"/>
    <n v="4901877.9800000004"/>
    <n v="1457899.7"/>
    <n v="2216035.7200000002"/>
  </r>
  <r>
    <s v="01"/>
    <s v="เชียงราย"/>
    <s v="11199"/>
    <s v="รพ.ขุนตาล"/>
    <s v="รพช."/>
    <s v="F2"/>
    <n v="41"/>
    <n v="21776"/>
    <x v="4"/>
    <x v="4"/>
    <n v="43629340.969999999"/>
    <n v="7053633.0599999996"/>
    <n v="1488584.4"/>
    <n v="1587262.85"/>
  </r>
  <r>
    <s v="01"/>
    <s v="เชียงราย"/>
    <s v="11200"/>
    <s v="รพ.แม่ฟ้าหลวง"/>
    <s v="รพช."/>
    <s v="F2"/>
    <n v="30"/>
    <n v="47316"/>
    <x v="2"/>
    <x v="2"/>
    <n v="43459841.140000001"/>
    <n v="7565317.0899999999"/>
    <n v="3116316.5"/>
    <n v="2422852.87"/>
  </r>
  <r>
    <s v="01"/>
    <s v="เชียงราย"/>
    <s v="11201"/>
    <s v="รพ.แม่ลาว"/>
    <s v="รพช."/>
    <s v="F2"/>
    <n v="30"/>
    <n v="21773"/>
    <x v="4"/>
    <x v="4"/>
    <n v="48973210.389999993"/>
    <n v="3826886.75"/>
    <n v="2128617.19"/>
    <n v="1444783.66"/>
  </r>
  <r>
    <s v="01"/>
    <s v="เชียงราย"/>
    <s v="11202"/>
    <s v="รพ.เวียงเชียงรุ้ง"/>
    <s v="รพช."/>
    <s v="F2"/>
    <n v="30"/>
    <n v="21713"/>
    <x v="4"/>
    <x v="4"/>
    <n v="44285687.049999997"/>
    <n v="4088530.2"/>
    <n v="692924.74"/>
    <n v="1395150.11"/>
  </r>
  <r>
    <s v="01"/>
    <s v="เชียงราย"/>
    <s v="11454"/>
    <s v="รพร.เชียงของ"/>
    <s v="รพช."/>
    <s v="F1"/>
    <n v="68"/>
    <n v="45228"/>
    <x v="6"/>
    <x v="6"/>
    <n v="80590754.920000002"/>
    <n v="13407023.75"/>
    <n v="5184902.41"/>
    <n v="3685378.39"/>
  </r>
  <r>
    <s v="01"/>
    <s v="เชียงราย"/>
    <s v="15012"/>
    <s v="รพ.สมเด็จพระญาณสังวร"/>
    <s v="รพช."/>
    <s v="F2"/>
    <n v="43"/>
    <n v="32239"/>
    <x v="2"/>
    <x v="2"/>
    <n v="57017616.950000003"/>
    <n v="20623885.559999999"/>
    <n v="2501136.75"/>
    <n v="2660118.39"/>
  </r>
  <r>
    <s v="01"/>
    <s v="เชียงราย"/>
    <s v="28823"/>
    <s v="รพ.ดอยหลวง"/>
    <s v="รพช."/>
    <s v="F3"/>
    <n v="0"/>
    <n v="14712"/>
    <x v="7"/>
    <x v="7"/>
    <n v="17619509.979999997"/>
    <n v="2494112.33"/>
    <n v="827300.42"/>
    <n v="477227.2"/>
  </r>
  <r>
    <s v="01"/>
    <s v="แพร่"/>
    <s v="10715"/>
    <s v="รพ.แพร่"/>
    <s v="รพท."/>
    <s v="S"/>
    <n v="500"/>
    <n v="76246"/>
    <x v="10"/>
    <x v="10"/>
    <n v="481440457.23000002"/>
    <n v="159276455.75999999"/>
    <n v="29918225.649999999"/>
    <n v="87813134.459999993"/>
  </r>
  <r>
    <s v="01"/>
    <s v="แพร่"/>
    <s v="11166"/>
    <s v="รพ.ร้องกวาง"/>
    <s v="รพช."/>
    <s v="F2"/>
    <n v="64"/>
    <n v="35508"/>
    <x v="2"/>
    <x v="2"/>
    <n v="67770422.930000007"/>
    <n v="7982485.1100000003"/>
    <n v="1125249.73"/>
    <n v="1828876.61"/>
  </r>
  <r>
    <s v="01"/>
    <s v="แพร่"/>
    <s v="11167"/>
    <s v="รพ.ลอง"/>
    <s v="รพช."/>
    <s v="F2"/>
    <n v="60"/>
    <n v="38687"/>
    <x v="2"/>
    <x v="2"/>
    <n v="53204041.20000001"/>
    <n v="9917562.4900000002"/>
    <n v="1699531.04"/>
    <n v="2633178.2000000002"/>
  </r>
  <r>
    <s v="01"/>
    <s v="แพร่"/>
    <s v="11169"/>
    <s v="รพ.สูงเม่น"/>
    <s v="รพช."/>
    <s v="F2"/>
    <n v="42"/>
    <n v="49113"/>
    <x v="2"/>
    <x v="2"/>
    <n v="67655254.379999995"/>
    <n v="10338803.75"/>
    <n v="1329441.5"/>
    <n v="1813421.96"/>
  </r>
  <r>
    <s v="01"/>
    <s v="แพร่"/>
    <s v="11170"/>
    <s v="รพ.สอง"/>
    <s v="รพช."/>
    <s v="F2"/>
    <n v="35"/>
    <n v="34916"/>
    <x v="2"/>
    <x v="2"/>
    <n v="54239788.240000002"/>
    <n v="7596775.8600000003"/>
    <n v="1194251.19"/>
    <n v="1459108.9"/>
  </r>
  <r>
    <s v="01"/>
    <s v="แพร่"/>
    <s v="11171"/>
    <s v="รพ.วังชิ้น"/>
    <s v="รพช."/>
    <s v="F2"/>
    <n v="38"/>
    <n v="34506"/>
    <x v="2"/>
    <x v="2"/>
    <n v="48008268.280000001"/>
    <n v="9806993.7100000009"/>
    <n v="1402042.98"/>
    <n v="2526937.79"/>
  </r>
  <r>
    <s v="01"/>
    <s v="แพร่"/>
    <s v="11172"/>
    <s v="รพ.หนองม่วงไข่"/>
    <s v="รพช."/>
    <s v="F2"/>
    <n v="34"/>
    <n v="11380"/>
    <x v="4"/>
    <x v="4"/>
    <n v="44112502.240000002"/>
    <n v="3437022.79"/>
    <n v="1631156.65"/>
    <n v="1120216.58"/>
  </r>
  <r>
    <s v="01"/>
    <s v="แพร่"/>
    <s v="11452"/>
    <s v="รพร.เด่นชัย"/>
    <s v="รพช."/>
    <s v="F1"/>
    <n v="34"/>
    <n v="25949"/>
    <x v="6"/>
    <x v="6"/>
    <n v="63765195.899999999"/>
    <n v="8513535.6199999992"/>
    <n v="1132257.01"/>
    <n v="1835642.86"/>
  </r>
  <r>
    <s v="01"/>
    <s v="แม่ฮ่องสอน"/>
    <s v="10719"/>
    <s v="รพ.ศรีสังวาลย์"/>
    <s v="รพท."/>
    <s v="S"/>
    <n v="198"/>
    <n v="32172"/>
    <x v="11"/>
    <x v="11"/>
    <n v="175948931.57999998"/>
    <n v="42811023.990000002"/>
    <n v="9898245.3499999996"/>
    <n v="22350711.25"/>
  </r>
  <r>
    <s v="01"/>
    <s v="แม่ฮ่องสอน"/>
    <s v="11203"/>
    <s v="รพ.ขุนยวม"/>
    <s v="รพช."/>
    <s v="F2"/>
    <n v="34"/>
    <n v="16212"/>
    <x v="4"/>
    <x v="4"/>
    <n v="45234531.069999993"/>
    <n v="4311096.6500000004"/>
    <n v="1280845.45"/>
    <n v="1691701.74"/>
  </r>
  <r>
    <s v="01"/>
    <s v="แม่ฮ่องสอน"/>
    <s v="11204"/>
    <s v="รพ.ปาย"/>
    <s v="รพช."/>
    <s v="F1"/>
    <n v="60"/>
    <n v="25742"/>
    <x v="6"/>
    <x v="6"/>
    <n v="64080405.780000001"/>
    <n v="9413191.1999999993"/>
    <n v="2540623.2999999998"/>
    <n v="2549332.5099999998"/>
  </r>
  <r>
    <s v="01"/>
    <s v="แม่ฮ่องสอน"/>
    <s v="11205"/>
    <s v="รพ.แม่สะเรียง"/>
    <s v="รพช."/>
    <s v="M2"/>
    <n v="118"/>
    <n v="40838"/>
    <x v="5"/>
    <x v="5"/>
    <n v="110218451.98000002"/>
    <n v="16266743.369999999"/>
    <n v="6896766.8700000001"/>
    <n v="6443335.7300000004"/>
  </r>
  <r>
    <s v="01"/>
    <s v="แม่ฮ่องสอน"/>
    <s v="11206"/>
    <s v="รพ.แม่ลาน้อย"/>
    <s v="รพช."/>
    <s v="F2"/>
    <n v="30"/>
    <n v="27531"/>
    <x v="4"/>
    <x v="4"/>
    <n v="41933701.109999999"/>
    <n v="4711125.6900000004"/>
    <n v="1604480.4"/>
    <n v="1018072.85"/>
  </r>
  <r>
    <s v="01"/>
    <s v="แม่ฮ่องสอน"/>
    <s v="11207"/>
    <s v="รพ.สบเมย"/>
    <s v="รพช."/>
    <s v="F2"/>
    <n v="30"/>
    <n v="32174"/>
    <x v="2"/>
    <x v="2"/>
    <n v="40283766.619999997"/>
    <n v="3324667.62"/>
    <n v="1524600"/>
    <n v="1214607.4099999999"/>
  </r>
  <r>
    <s v="01"/>
    <s v="แม่ฮ่องสอน"/>
    <s v="11208"/>
    <s v="รพ.ปางมะผ้า"/>
    <s v="รพช."/>
    <s v="F2"/>
    <n v="34"/>
    <n v="14509"/>
    <x v="4"/>
    <x v="4"/>
    <n v="37858758.770000003"/>
    <n v="4214855.07"/>
    <n v="1392723"/>
    <n v="1132083.21"/>
  </r>
  <r>
    <s v="01"/>
    <s v="น่าน"/>
    <s v="10716"/>
    <s v="รพ.น่าน"/>
    <s v="รพท."/>
    <s v="S"/>
    <n v="502"/>
    <n v="64166"/>
    <x v="10"/>
    <x v="10"/>
    <n v="462770987.88999999"/>
    <n v="145338013.47"/>
    <n v="42112114.049999997"/>
    <n v="83301396.700000003"/>
  </r>
  <r>
    <s v="01"/>
    <s v="น่าน"/>
    <s v="11173"/>
    <s v="รพ.แม่จริม"/>
    <s v="รพช."/>
    <s v="F2"/>
    <n v="30"/>
    <n v="12105"/>
    <x v="4"/>
    <x v="4"/>
    <n v="29071255.050000001"/>
    <n v="2154004.5099999998"/>
    <n v="884951.5"/>
    <n v="856827.4"/>
  </r>
  <r>
    <s v="01"/>
    <s v="น่าน"/>
    <s v="11174"/>
    <s v="รพ.บ้านหลวง"/>
    <s v="รพช."/>
    <s v="F2"/>
    <n v="30"/>
    <n v="8153"/>
    <x v="4"/>
    <x v="4"/>
    <n v="26033816.75"/>
    <n v="2051146.86"/>
    <n v="660825.06000000006"/>
    <n v="627568.87"/>
  </r>
  <r>
    <s v="01"/>
    <s v="น่าน"/>
    <s v="11175"/>
    <s v="รพ.นาน้อย"/>
    <s v="รพช."/>
    <s v="F2"/>
    <n v="40"/>
    <n v="23539"/>
    <x v="4"/>
    <x v="4"/>
    <n v="38722085.700000003"/>
    <n v="6705026.4900000002"/>
    <n v="1248373.3799999999"/>
    <n v="2167694.67"/>
  </r>
  <r>
    <s v="01"/>
    <s v="น่าน"/>
    <s v="11176"/>
    <s v="รพ.ท่าวังผา"/>
    <s v="รพช."/>
    <s v="F2"/>
    <n v="36"/>
    <n v="33464"/>
    <x v="2"/>
    <x v="2"/>
    <n v="57972928.219999999"/>
    <n v="8624628.0800000001"/>
    <n v="2559342.7000000002"/>
    <n v="3238629.88"/>
  </r>
  <r>
    <s v="01"/>
    <s v="น่าน"/>
    <s v="11177"/>
    <s v="รพ.เวียงสา"/>
    <s v="รพช."/>
    <s v="F2"/>
    <n v="84"/>
    <n v="48392"/>
    <x v="2"/>
    <x v="2"/>
    <n v="80034261.950000003"/>
    <n v="10412709.390000001"/>
    <n v="3052329.35"/>
    <n v="2949677.6"/>
  </r>
  <r>
    <s v="01"/>
    <s v="น่าน"/>
    <s v="11178"/>
    <s v="รพ.ทุ่งช้าง"/>
    <s v="รพช."/>
    <s v="F2"/>
    <n v="30"/>
    <n v="14014"/>
    <x v="4"/>
    <x v="4"/>
    <n v="33065810.989999998"/>
    <n v="4001524.27"/>
    <n v="1173488.8799999999"/>
    <n v="929438.66"/>
  </r>
  <r>
    <s v="01"/>
    <s v="น่าน"/>
    <s v="11179"/>
    <s v="รพ.เชียงกลาง"/>
    <s v="รพช."/>
    <s v="F2"/>
    <n v="37"/>
    <n v="17970"/>
    <x v="4"/>
    <x v="4"/>
    <n v="39148230.100000009"/>
    <n v="5150109.1100000003"/>
    <n v="2140314.2999999998"/>
    <n v="1462266.69"/>
  </r>
  <r>
    <s v="01"/>
    <s v="น่าน"/>
    <s v="11180"/>
    <s v="รพ.นาหมื่น"/>
    <s v="รพช."/>
    <s v="F2"/>
    <n v="30"/>
    <n v="10034"/>
    <x v="4"/>
    <x v="4"/>
    <n v="28766095.41"/>
    <n v="3010279.62"/>
    <n v="782777.75"/>
    <n v="610059.48"/>
  </r>
  <r>
    <s v="01"/>
    <s v="น่าน"/>
    <s v="11181"/>
    <s v="รพ.สันติสุข"/>
    <s v="รพช."/>
    <s v="F2"/>
    <n v="30"/>
    <n v="11028"/>
    <x v="4"/>
    <x v="4"/>
    <n v="32401200.16"/>
    <n v="2511029.88"/>
    <n v="733501.6"/>
    <n v="844712.99"/>
  </r>
  <r>
    <s v="01"/>
    <s v="น่าน"/>
    <s v="11182"/>
    <s v="รพ.บ่อเกลือ"/>
    <s v="รพช."/>
    <s v="F2"/>
    <n v="20"/>
    <n v="12019"/>
    <x v="4"/>
    <x v="4"/>
    <n v="21035961.599999998"/>
    <n v="2181571.37"/>
    <n v="515033.2"/>
    <n v="733913.89"/>
  </r>
  <r>
    <s v="01"/>
    <s v="น่าน"/>
    <s v="11183"/>
    <s v="รพ.สองแคว"/>
    <s v="รพช."/>
    <s v="F2"/>
    <n v="30"/>
    <n v="8612"/>
    <x v="4"/>
    <x v="4"/>
    <n v="24770452.329999998"/>
    <n v="1805288"/>
    <n v="443283.66"/>
    <n v="546635.98"/>
  </r>
  <r>
    <s v="01"/>
    <s v="น่าน"/>
    <s v="11453"/>
    <s v="รพร.ปัว"/>
    <s v="รพช."/>
    <s v="M2"/>
    <n v="125"/>
    <n v="43755"/>
    <x v="5"/>
    <x v="5"/>
    <n v="125734037.42999999"/>
    <n v="30045392.09"/>
    <n v="5324087.71"/>
    <n v="16109439.73"/>
  </r>
  <r>
    <s v="01"/>
    <s v="น่าน"/>
    <s v="11625"/>
    <s v="รพ.เฉลิมพระเกียรติ"/>
    <s v="รพช."/>
    <s v="F2"/>
    <n v="30"/>
    <n v="8351"/>
    <x v="4"/>
    <x v="4"/>
    <n v="23480702.030000001"/>
    <n v="1518249.88"/>
    <n v="580096.12"/>
    <n v="852552.9"/>
  </r>
  <r>
    <s v="01"/>
    <s v="น่าน"/>
    <s v="25017"/>
    <s v="รพ.ภูเพียง"/>
    <s v="รพช."/>
    <s v="F3"/>
    <n v="0"/>
    <n v="15322"/>
    <x v="12"/>
    <x v="12"/>
    <n v="21935256.759999998"/>
    <n v="3039852.07"/>
    <n v="700773.65"/>
    <n v="604488.12"/>
  </r>
  <r>
    <s v="01"/>
    <s v="พะเยา"/>
    <s v="10717"/>
    <s v="รพ.พะเยา"/>
    <s v="รพท."/>
    <s v="S"/>
    <n v="400"/>
    <n v="93104"/>
    <x v="11"/>
    <x v="11"/>
    <n v="383182179.16999996"/>
    <n v="125597117.59"/>
    <n v="22136793.16"/>
    <n v="52428431.369999997"/>
  </r>
  <r>
    <s v="01"/>
    <s v="พะเยา"/>
    <s v="10718"/>
    <s v="รพ.เชียงคำ"/>
    <s v="รพท."/>
    <s v="M1"/>
    <n v="231"/>
    <n v="77303"/>
    <x v="1"/>
    <x v="1"/>
    <n v="231776504.66"/>
    <n v="62279905.729999997"/>
    <n v="12950029.74"/>
    <n v="31827161.879999999"/>
  </r>
  <r>
    <s v="01"/>
    <s v="พะเยา"/>
    <s v="11184"/>
    <s v="รพ.จุน"/>
    <s v="รพช."/>
    <s v="F2"/>
    <n v="52"/>
    <n v="36481"/>
    <x v="2"/>
    <x v="2"/>
    <n v="59051402.710000008"/>
    <n v="12077940.59"/>
    <n v="1794559.15"/>
    <n v="2714945.88"/>
  </r>
  <r>
    <s v="01"/>
    <s v="พะเยา"/>
    <s v="11185"/>
    <s v="รพ.เชียงม่วน"/>
    <s v="รพช."/>
    <s v="F2"/>
    <n v="30"/>
    <n v="13139"/>
    <x v="4"/>
    <x v="4"/>
    <n v="44291701.579999998"/>
    <n v="4062261.07"/>
    <n v="811828.4"/>
    <n v="1170926.1299999999"/>
  </r>
  <r>
    <s v="01"/>
    <s v="พะเยา"/>
    <s v="11186"/>
    <s v="รพ.ดอกคำใต้"/>
    <s v="รพช."/>
    <s v="F2"/>
    <n v="76"/>
    <n v="48551"/>
    <x v="2"/>
    <x v="2"/>
    <n v="76487364.629999995"/>
    <n v="12172032.050000001"/>
    <n v="2485853.2400000002"/>
    <n v="2373646.42"/>
  </r>
  <r>
    <s v="01"/>
    <s v="พะเยา"/>
    <s v="11187"/>
    <s v="รพ.ปง"/>
    <s v="รพช."/>
    <s v="F2"/>
    <n v="56"/>
    <n v="38147"/>
    <x v="2"/>
    <x v="2"/>
    <n v="59455477.139999993"/>
    <n v="10085190.210000001"/>
    <n v="1669047.67"/>
    <n v="2845591.23"/>
  </r>
  <r>
    <s v="01"/>
    <s v="พะเยา"/>
    <s v="11188"/>
    <s v="รพ.แม่ใจ"/>
    <s v="รพช."/>
    <s v="F2"/>
    <n v="34"/>
    <n v="22492"/>
    <x v="4"/>
    <x v="4"/>
    <n v="52281353.340000011"/>
    <n v="5935658.9000000004"/>
    <n v="742161.14"/>
    <n v="1592909.41"/>
  </r>
  <r>
    <s v="01"/>
    <s v="พะเยา"/>
    <s v="40744"/>
    <s v="รพ.ภูซาง"/>
    <s v="รพช."/>
    <s v="F3"/>
    <n v="0"/>
    <n v="0"/>
    <x v="13"/>
    <x v="13"/>
    <n v="7851858.5"/>
    <n v="433206.89"/>
    <n v="80"/>
    <n v="154298.62"/>
  </r>
  <r>
    <s v="01"/>
    <s v="พะเยา"/>
    <s v="40745"/>
    <s v="รพ.ภูกามยาว"/>
    <s v="รพช."/>
    <s v="F3"/>
    <n v="0"/>
    <n v="0"/>
    <x v="13"/>
    <x v="13"/>
    <n v="8077342.5600000005"/>
    <n v="625757.75"/>
    <n v="5291.16"/>
    <n v="83699.73"/>
  </r>
  <r>
    <s v="01"/>
    <s v="ลำปาง"/>
    <s v="10672"/>
    <s v="รพ.ลำปาง"/>
    <s v="รพศ."/>
    <s v="A"/>
    <n v="743"/>
    <n v="142339"/>
    <x v="8"/>
    <x v="8"/>
    <n v="837507503.11000013"/>
    <n v="375528317.56999999"/>
    <n v="59953330.719999999"/>
    <n v="292077005.50999999"/>
  </r>
  <r>
    <s v="01"/>
    <s v="ลำปาง"/>
    <s v="11146"/>
    <s v="รพ.แม่เมาะ"/>
    <s v="รพช."/>
    <s v="F2"/>
    <n v="30"/>
    <n v="25814"/>
    <x v="4"/>
    <x v="4"/>
    <n v="53818991.469999999"/>
    <n v="8834418.1300000008"/>
    <n v="1626751.18"/>
    <n v="2827623.33"/>
  </r>
  <r>
    <s v="01"/>
    <s v="ลำปาง"/>
    <s v="11147"/>
    <s v="รพ.เกาะคา"/>
    <s v="รพช."/>
    <s v="M2"/>
    <n v="120"/>
    <n v="39416"/>
    <x v="5"/>
    <x v="5"/>
    <n v="123400192.34"/>
    <n v="22724418.829999998"/>
    <n v="7892216.9500000002"/>
    <n v="11217643.16"/>
  </r>
  <r>
    <s v="01"/>
    <s v="ลำปาง"/>
    <s v="11148"/>
    <s v="รพ.เสริมงาม"/>
    <s v="รพช."/>
    <s v="F2"/>
    <n v="30"/>
    <n v="24734"/>
    <x v="4"/>
    <x v="4"/>
    <n v="43771732.43999999"/>
    <n v="6148405.8700000001"/>
    <n v="1657336.06"/>
    <n v="1470886.83"/>
  </r>
  <r>
    <s v="01"/>
    <s v="ลำปาง"/>
    <s v="11149"/>
    <s v="รพ.งาว"/>
    <s v="รพช."/>
    <s v="F2"/>
    <n v="40"/>
    <n v="39153"/>
    <x v="2"/>
    <x v="2"/>
    <n v="52187235.539999992"/>
    <n v="8803401.0500000007"/>
    <n v="1516074.84"/>
    <n v="1989026.96"/>
  </r>
  <r>
    <s v="01"/>
    <s v="ลำปาง"/>
    <s v="11150"/>
    <s v="รพ.แจ้ห่ม"/>
    <s v="รพช."/>
    <s v="F2"/>
    <n v="30"/>
    <n v="27115"/>
    <x v="4"/>
    <x v="4"/>
    <n v="54522418.210000001"/>
    <n v="7125883.9199999999"/>
    <n v="1526971.75"/>
    <n v="1432204.63"/>
  </r>
  <r>
    <s v="01"/>
    <s v="ลำปาง"/>
    <s v="11151"/>
    <s v="รพ.วังเหนือ"/>
    <s v="รพช."/>
    <s v="F2"/>
    <n v="30"/>
    <n v="32824"/>
    <x v="2"/>
    <x v="2"/>
    <n v="50786308.329999998"/>
    <n v="9173775.4600000009"/>
    <n v="2180877.12"/>
    <n v="1588141.69"/>
  </r>
  <r>
    <s v="01"/>
    <s v="ลำปาง"/>
    <s v="11152"/>
    <s v="รพ.เถิน"/>
    <s v="รพช."/>
    <s v="M2"/>
    <n v="60"/>
    <n v="42324"/>
    <x v="14"/>
    <x v="14"/>
    <n v="86227365.439999998"/>
    <n v="14572040.43"/>
    <n v="3538349.89"/>
    <n v="4489189.72"/>
  </r>
  <r>
    <s v="01"/>
    <s v="ลำปาง"/>
    <s v="11153"/>
    <s v="รพ.แม่พริก"/>
    <s v="รพช."/>
    <s v="F2"/>
    <n v="30"/>
    <n v="11018"/>
    <x v="4"/>
    <x v="4"/>
    <n v="29413068.489999998"/>
    <n v="3097734.28"/>
    <n v="647887.93999999994"/>
    <n v="584484.48"/>
  </r>
  <r>
    <s v="01"/>
    <s v="ลำปาง"/>
    <s v="11154"/>
    <s v="รพ.แม่ทะ"/>
    <s v="รพช."/>
    <s v="F2"/>
    <n v="30"/>
    <n v="39578"/>
    <x v="2"/>
    <x v="2"/>
    <n v="53662978.460000001"/>
    <n v="7591589.6299999999"/>
    <n v="1299061.75"/>
    <n v="1228623.8"/>
  </r>
  <r>
    <s v="01"/>
    <s v="ลำปาง"/>
    <s v="11155"/>
    <s v="รพ.สบปราบ"/>
    <s v="รพช."/>
    <s v="F2"/>
    <n v="30"/>
    <n v="21357"/>
    <x v="4"/>
    <x v="4"/>
    <n v="41809976.079999998"/>
    <n v="6041820.7199999997"/>
    <n v="1153276.76"/>
    <n v="1185045.28"/>
  </r>
  <r>
    <s v="01"/>
    <s v="ลำปาง"/>
    <s v="11156"/>
    <s v="รพ.ห้างฉัตร"/>
    <s v="รพช."/>
    <s v="F2"/>
    <n v="30"/>
    <n v="34347"/>
    <x v="2"/>
    <x v="2"/>
    <n v="66744658.760000005"/>
    <n v="8724462.8399999999"/>
    <n v="1956005.87"/>
    <n v="1999847.58"/>
  </r>
  <r>
    <s v="01"/>
    <s v="ลำปาง"/>
    <s v="11157"/>
    <s v="รพ.เมืองปาน"/>
    <s v="รพช."/>
    <s v="F2"/>
    <n v="30"/>
    <n v="24059"/>
    <x v="4"/>
    <x v="4"/>
    <n v="39858022.120000005"/>
    <n v="5643196.9900000002"/>
    <n v="1515861.72"/>
    <n v="1522784.38"/>
  </r>
  <r>
    <n v="1"/>
    <s v="ลำพูน"/>
    <s v="10714"/>
    <s v="รพ.ลำพูน"/>
    <s v="รพท."/>
    <s v="S"/>
    <n v="411"/>
    <n v="77473"/>
    <x v="10"/>
    <x v="10"/>
    <n v="418072974.37000006"/>
    <n v="132296456.81"/>
    <n v="25960481.510000002"/>
    <n v="78811705.799999997"/>
  </r>
  <r>
    <s v="01"/>
    <s v="ลำพูน"/>
    <s v="11140"/>
    <s v="รพ.แม่ทา"/>
    <s v="รพช."/>
    <s v="F2"/>
    <n v="30"/>
    <n v="28270"/>
    <x v="4"/>
    <x v="4"/>
    <n v="44775618.109999992"/>
    <n v="5953491.3200000003"/>
    <n v="1093127.1599999999"/>
    <n v="1366964.12"/>
  </r>
  <r>
    <s v="01"/>
    <s v="ลำพูน"/>
    <s v="11141"/>
    <s v="รพ.บ้านโฮ่ง"/>
    <s v="รพช."/>
    <s v="F2"/>
    <n v="30"/>
    <n v="28225"/>
    <x v="4"/>
    <x v="4"/>
    <n v="50615144.950000003"/>
    <n v="7280980.8899999997"/>
    <n v="2141490.87"/>
    <n v="1958385.32"/>
  </r>
  <r>
    <s v="01"/>
    <s v="ลำพูน"/>
    <s v="11142"/>
    <s v="รพ.ลี้"/>
    <s v="รพช."/>
    <s v="F1"/>
    <n v="60"/>
    <n v="54487"/>
    <x v="3"/>
    <x v="3"/>
    <n v="86856018.939999998"/>
    <n v="14049552.42"/>
    <n v="3128347.32"/>
    <n v="4238983.05"/>
  </r>
  <r>
    <s v="01"/>
    <s v="ลำพูน"/>
    <s v="11143"/>
    <s v="รพ.ทุ่งหัวช้าง"/>
    <s v="รพช."/>
    <s v="F2"/>
    <n v="30"/>
    <n v="16750"/>
    <x v="4"/>
    <x v="4"/>
    <n v="45739906.519999996"/>
    <n v="3432927.28"/>
    <n v="980463.65"/>
    <n v="859986.01"/>
  </r>
  <r>
    <s v="01"/>
    <s v="ลำพูน"/>
    <s v="11144"/>
    <s v="รพ.ป่าซาง"/>
    <s v="รพช."/>
    <s v="F1"/>
    <n v="60"/>
    <n v="38090"/>
    <x v="6"/>
    <x v="6"/>
    <n v="74955065.760000005"/>
    <n v="13078141.939999999"/>
    <n v="2537157.6"/>
    <n v="4079166.62"/>
  </r>
  <r>
    <s v="01"/>
    <s v="ลำพูน"/>
    <s v="11145"/>
    <s v="รพ.บ้านธิ"/>
    <s v="รพช."/>
    <s v="F2"/>
    <n v="30"/>
    <n v="11486"/>
    <x v="4"/>
    <x v="4"/>
    <n v="42668923.43"/>
    <n v="4285394.37"/>
    <n v="940250.62"/>
    <n v="1196666.47"/>
  </r>
  <r>
    <s v="01"/>
    <s v="ลำพูน"/>
    <s v="24956"/>
    <s v="รพ.เวียงหนองล่อง"/>
    <s v="รพช."/>
    <s v="F3"/>
    <n v="10"/>
    <n v="12787"/>
    <x v="7"/>
    <x v="7"/>
    <n v="23263883.309999999"/>
    <n v="2905141.29"/>
    <n v="1263431.95"/>
    <n v="954431.26"/>
  </r>
  <r>
    <s v="02"/>
    <s v="เพชรบูรณ์"/>
    <s v="10727"/>
    <s v="รพ.เพชรบูรณ์"/>
    <s v="รพท."/>
    <s v="S"/>
    <n v="509"/>
    <n v="150386"/>
    <x v="10"/>
    <x v="10"/>
    <n v="467039375.9000001"/>
    <n v="153968303.61000001"/>
    <n v="16129497.460000001"/>
    <n v="68057240.680000007"/>
  </r>
  <r>
    <s v="02"/>
    <s v="เพชรบูรณ์"/>
    <s v="11264"/>
    <s v="รพ.ชนแดน"/>
    <s v="รพช."/>
    <s v="F2"/>
    <n v="60"/>
    <n v="60037"/>
    <x v="9"/>
    <x v="9"/>
    <n v="72448351.030000001"/>
    <n v="15834643.15"/>
    <n v="4656586.76"/>
    <n v="3046778.65"/>
  </r>
  <r>
    <s v="02"/>
    <s v="เพชรบูรณ์"/>
    <s v="11265"/>
    <s v="รพ.หล่มสัก"/>
    <s v="รพช."/>
    <s v="M2"/>
    <n v="205"/>
    <n v="116272"/>
    <x v="5"/>
    <x v="5"/>
    <n v="150391895.15000001"/>
    <n v="43869382.399999999"/>
    <n v="13356900.85"/>
    <n v="10423822.65"/>
  </r>
  <r>
    <s v="02"/>
    <s v="เพชรบูรณ์"/>
    <s v="11266"/>
    <s v="รพ.วิเชียรบุรี"/>
    <s v="รพช."/>
    <s v="M1"/>
    <n v="240"/>
    <n v="101564"/>
    <x v="1"/>
    <x v="1"/>
    <n v="188312551.76999998"/>
    <n v="34058164.270000003"/>
    <n v="10333739.050000001"/>
    <n v="21216493.649999999"/>
  </r>
  <r>
    <s v="02"/>
    <s v="เพชรบูรณ์"/>
    <s v="11267"/>
    <s v="รพ.ศรีเทพ"/>
    <s v="รพช."/>
    <s v="F2"/>
    <n v="58"/>
    <n v="48687"/>
    <x v="2"/>
    <x v="2"/>
    <n v="63116542.129999995"/>
    <n v="10156307.34"/>
    <n v="5940038.4900000002"/>
    <n v="3630813.2"/>
  </r>
  <r>
    <s v="02"/>
    <s v="เพชรบูรณ์"/>
    <s v="11268"/>
    <s v="รพ.หนองไผ่"/>
    <s v="รพช."/>
    <s v="F1"/>
    <n v="141"/>
    <n v="79893"/>
    <x v="3"/>
    <x v="3"/>
    <n v="97574631.719999999"/>
    <n v="14433974.32"/>
    <n v="6882076.3600000003"/>
    <n v="6174350.3700000001"/>
  </r>
  <r>
    <s v="02"/>
    <s v="เพชรบูรณ์"/>
    <s v="11269"/>
    <s v="รพ.บึงสามพัน"/>
    <s v="รพช."/>
    <s v="F2"/>
    <n v="60"/>
    <n v="51857"/>
    <x v="2"/>
    <x v="2"/>
    <n v="79302739.150000006"/>
    <n v="13797422.84"/>
    <n v="6253144.5"/>
    <n v="3157484.47"/>
  </r>
  <r>
    <s v="02"/>
    <s v="เพชรบูรณ์"/>
    <s v="11270"/>
    <s v="รพ.น้ำหนาว"/>
    <s v="รพช."/>
    <s v="F3"/>
    <n v="18"/>
    <n v="14190"/>
    <x v="7"/>
    <x v="7"/>
    <n v="27310875.91"/>
    <n v="3199892.78"/>
    <n v="1431325.6"/>
    <n v="949207.45"/>
  </r>
  <r>
    <s v="02"/>
    <s v="เพชรบูรณ์"/>
    <s v="11271"/>
    <s v="รพ.วังโป่ง"/>
    <s v="รพช."/>
    <s v="F2"/>
    <n v="30"/>
    <n v="27358"/>
    <x v="4"/>
    <x v="4"/>
    <n v="48502709.600000001"/>
    <n v="7497112.2699999996"/>
    <n v="3259910"/>
    <n v="2324078.9700000002"/>
  </r>
  <r>
    <s v="02"/>
    <s v="เพชรบูรณ์"/>
    <s v="11272"/>
    <s v="รพ.เขาค้อ"/>
    <s v="รพช."/>
    <s v="F2"/>
    <n v="30"/>
    <n v="30472"/>
    <x v="2"/>
    <x v="2"/>
    <n v="48750736.140000001"/>
    <n v="4978347.1900000004"/>
    <n v="4300026.41"/>
    <n v="2596779.83"/>
  </r>
  <r>
    <s v="02"/>
    <s v="เพชรบูรณ์"/>
    <s v="11457"/>
    <s v="รพร.หล่มเก่า"/>
    <s v="รพช."/>
    <s v="F1"/>
    <n v="121"/>
    <n v="50194"/>
    <x v="3"/>
    <x v="3"/>
    <n v="101169631.16000001"/>
    <n v="18138524.809999999"/>
    <n v="5650976.3099999996"/>
    <n v="4892315.34"/>
  </r>
  <r>
    <s v="02"/>
    <s v="ตาก"/>
    <s v="10722"/>
    <s v="รพ.สมเด็จพระเจ้าตากสินมหาราช"/>
    <s v="รพท."/>
    <s v="S"/>
    <n v="310"/>
    <n v="70669"/>
    <x v="11"/>
    <x v="11"/>
    <n v="278320187.88999999"/>
    <n v="75264906.459999993"/>
    <n v="13644462.130000001"/>
    <n v="52252873.060000002"/>
  </r>
  <r>
    <s v="02"/>
    <s v="ตาก"/>
    <s v="10723"/>
    <s v="รพ.แม่สอด"/>
    <s v="รพท."/>
    <s v="S"/>
    <n v="365"/>
    <n v="76003"/>
    <x v="11"/>
    <x v="11"/>
    <n v="347830899.86999995"/>
    <n v="117419244.88"/>
    <n v="15466241.449999999"/>
    <n v="47771612.189999998"/>
  </r>
  <r>
    <s v="02"/>
    <s v="ตาก"/>
    <s v="11238"/>
    <s v="รพ.บ้านตาก"/>
    <s v="รพช."/>
    <s v="F2"/>
    <n v="60"/>
    <n v="34157"/>
    <x v="2"/>
    <x v="2"/>
    <n v="59210777.379999988"/>
    <n v="10017440.779999999"/>
    <n v="2825004.16"/>
    <n v="4340463.67"/>
  </r>
  <r>
    <s v="02"/>
    <s v="ตาก"/>
    <s v="11239"/>
    <s v="รพ.สามเงา"/>
    <s v="รพช."/>
    <s v="F2"/>
    <n v="36"/>
    <n v="24792"/>
    <x v="4"/>
    <x v="4"/>
    <n v="47072137.109999999"/>
    <n v="7874814.7199999997"/>
    <n v="2038277.9"/>
    <n v="1876022.6"/>
  </r>
  <r>
    <s v="02"/>
    <s v="ตาก"/>
    <s v="11240"/>
    <s v="รพ.แม่ระมาด"/>
    <s v="รพช."/>
    <s v="F1"/>
    <n v="120"/>
    <n v="40375"/>
    <x v="6"/>
    <x v="6"/>
    <n v="99318669.50999999"/>
    <n v="17926161.75"/>
    <n v="4642136.5999999996"/>
    <n v="4347695.5599999996"/>
  </r>
  <r>
    <s v="02"/>
    <s v="ตาก"/>
    <s v="11241"/>
    <s v="รพ.ท่าสองยาง"/>
    <s v="รพช."/>
    <s v="M2"/>
    <n v="78"/>
    <n v="62196"/>
    <x v="14"/>
    <x v="14"/>
    <n v="82908656.650000006"/>
    <n v="14670173.689999999"/>
    <n v="4750010.96"/>
    <n v="3586259.44"/>
  </r>
  <r>
    <s v="02"/>
    <s v="ตาก"/>
    <s v="11242"/>
    <s v="รพ.พบพระ"/>
    <s v="รพช."/>
    <s v="F1"/>
    <n v="75"/>
    <n v="49312"/>
    <x v="6"/>
    <x v="6"/>
    <n v="75336561.040000007"/>
    <n v="10644914.369999999"/>
    <n v="6698896.2599999998"/>
    <n v="4640734.8899999997"/>
  </r>
  <r>
    <s v="02"/>
    <s v="ตาก"/>
    <s v="11243"/>
    <s v="รพ.อุ้มผาง"/>
    <s v="รพช."/>
    <s v="M2"/>
    <n v="72"/>
    <n v="25144"/>
    <x v="14"/>
    <x v="14"/>
    <n v="86157644.24000001"/>
    <n v="21530204.84"/>
    <n v="3605276.9"/>
    <n v="7895598.7199999997"/>
  </r>
  <r>
    <s v="02"/>
    <s v="ตาก"/>
    <s v="27443"/>
    <s v="รพ.วังเจ้า"/>
    <s v="รพช."/>
    <s v="F3"/>
    <n v="0"/>
    <n v="25879"/>
    <x v="15"/>
    <x v="15"/>
    <n v="28976990.75"/>
    <n v="4308086.53"/>
    <n v="2178001"/>
    <n v="1314380.08"/>
  </r>
  <r>
    <s v="02"/>
    <s v="พิษณุโลก"/>
    <s v="10676"/>
    <s v="รพ.พุทธชินราช"/>
    <s v="รพศ."/>
    <s v="A"/>
    <n v="1052"/>
    <n v="145442"/>
    <x v="16"/>
    <x v="16"/>
    <n v="993123144.44000006"/>
    <n v="518142367.61000001"/>
    <n v="62906826.039999999"/>
    <n v="282561547.52999997"/>
  </r>
  <r>
    <s v="02"/>
    <s v="พิษณุโลก"/>
    <s v="11251"/>
    <s v="รพ.ชาติตระการ"/>
    <s v="รพช."/>
    <s v="F2"/>
    <n v="30"/>
    <n v="31349"/>
    <x v="2"/>
    <x v="2"/>
    <n v="52939426.910000004"/>
    <n v="6276597.8600000003"/>
    <n v="4056221.3"/>
    <n v="1507562.44"/>
  </r>
  <r>
    <s v="02"/>
    <s v="พิษณุโลก"/>
    <s v="11252"/>
    <s v="รพ.บางระกำ"/>
    <s v="รพช."/>
    <s v="F2"/>
    <n v="50"/>
    <n v="72052"/>
    <x v="9"/>
    <x v="9"/>
    <n v="71528944.219999999"/>
    <n v="15568169.68"/>
    <n v="4950725.0999999996"/>
    <n v="3854242.41"/>
  </r>
  <r>
    <s v="02"/>
    <s v="พิษณุโลก"/>
    <s v="11253"/>
    <s v="รพ.บางกระทุ่ม"/>
    <s v="รพช."/>
    <s v="F2"/>
    <n v="56"/>
    <n v="34557"/>
    <x v="2"/>
    <x v="2"/>
    <n v="58874809.399999991"/>
    <n v="12234653.359999999"/>
    <n v="2539280.35"/>
    <n v="5548972.1799999997"/>
  </r>
  <r>
    <s v="02"/>
    <s v="พิษณุโลก"/>
    <s v="11254"/>
    <s v="รพ.พรหมพิราม"/>
    <s v="รพช."/>
    <s v="F2"/>
    <n v="40"/>
    <n v="61150"/>
    <x v="9"/>
    <x v="9"/>
    <n v="69812387.700000003"/>
    <n v="14616772.800000001"/>
    <n v="6307491.8499999996"/>
    <n v="3381694.71"/>
  </r>
  <r>
    <s v="02"/>
    <s v="พิษณุโลก"/>
    <s v="11255"/>
    <s v="รพ.วัดโบสถ์"/>
    <s v="รพช."/>
    <s v="F2"/>
    <n v="30"/>
    <n v="26831"/>
    <x v="4"/>
    <x v="4"/>
    <n v="59256769.989999987"/>
    <n v="8724866.9399999995"/>
    <n v="2528837.9500000002"/>
    <n v="2254589.3199999998"/>
  </r>
  <r>
    <s v="02"/>
    <s v="พิษณุโลก"/>
    <s v="11256"/>
    <s v="รพ.วังทอง"/>
    <s v="รพช."/>
    <s v="F1"/>
    <n v="73"/>
    <n v="96597"/>
    <x v="3"/>
    <x v="3"/>
    <n v="98804169.349999979"/>
    <n v="19823755.800000001"/>
    <n v="10383001.26"/>
    <n v="10301598.220000001"/>
  </r>
  <r>
    <s v="02"/>
    <s v="พิษณุโลก"/>
    <s v="11257"/>
    <s v="รพ.เนินมะปราง"/>
    <s v="รพช."/>
    <s v="F2"/>
    <n v="30"/>
    <n v="45151"/>
    <x v="2"/>
    <x v="2"/>
    <n v="59380787.729999997"/>
    <n v="8446313.5899999999"/>
    <n v="3973993.92"/>
    <n v="1803855.75"/>
  </r>
  <r>
    <s v="02"/>
    <s v="พิษณุโลก"/>
    <s v="11455"/>
    <s v="รพร.นครไทย"/>
    <s v="รพช."/>
    <s v="M2"/>
    <n v="90"/>
    <n v="67502"/>
    <x v="14"/>
    <x v="14"/>
    <n v="105329324.48"/>
    <n v="18548412.620000001"/>
    <n v="7210596.4000000004"/>
    <n v="5834409.1900000004"/>
  </r>
  <r>
    <s v="02"/>
    <s v="สุโขทัย"/>
    <s v="10724"/>
    <s v="รพ.สุโขทัย"/>
    <s v="รพท."/>
    <s v="S"/>
    <n v="320"/>
    <n v="75156"/>
    <x v="11"/>
    <x v="11"/>
    <n v="261925657.04000002"/>
    <n v="65548604.369999997"/>
    <n v="10829894.199999999"/>
    <n v="31146489.34"/>
  </r>
  <r>
    <s v="02"/>
    <s v="สุโขทัย"/>
    <s v="10725"/>
    <s v="รพ.ศรีสังวรสุโขทัย"/>
    <s v="รพท."/>
    <s v="M1"/>
    <n v="307"/>
    <n v="54416"/>
    <x v="1"/>
    <x v="1"/>
    <n v="247568570.67000002"/>
    <n v="55764274.770000003"/>
    <n v="9128582.8499999996"/>
    <n v="20245919.370000001"/>
  </r>
  <r>
    <s v="02"/>
    <s v="สุโขทัย"/>
    <s v="11244"/>
    <s v="รพ.บ้านด่านลานหอย"/>
    <s v="รพช."/>
    <s v="F2"/>
    <n v="35"/>
    <n v="36168"/>
    <x v="2"/>
    <x v="2"/>
    <n v="54017512.70000001"/>
    <n v="4300418.5"/>
    <n v="3377600"/>
    <n v="2387120.41"/>
  </r>
  <r>
    <s v="02"/>
    <s v="สุโขทัย"/>
    <s v="11245"/>
    <s v="รพ.คีรีมาศ"/>
    <s v="รพช."/>
    <s v="F2"/>
    <n v="40"/>
    <n v="43041"/>
    <x v="2"/>
    <x v="2"/>
    <n v="57454430.819999985"/>
    <n v="10124471.550000001"/>
    <n v="4802992"/>
    <n v="2736134.69"/>
  </r>
  <r>
    <s v="02"/>
    <s v="สุโขทัย"/>
    <s v="11246"/>
    <s v="รพ.กงไกรลาศ"/>
    <s v="รพช."/>
    <s v="F2"/>
    <n v="34"/>
    <n v="47802"/>
    <x v="2"/>
    <x v="2"/>
    <n v="55924361.279999994"/>
    <n v="10253657.67"/>
    <n v="4180170"/>
    <n v="2957980.51"/>
  </r>
  <r>
    <s v="02"/>
    <s v="สุโขทัย"/>
    <s v="11247"/>
    <s v="รพ.ศรีสัชนาลัย"/>
    <s v="รพช."/>
    <s v="F1"/>
    <n v="70"/>
    <n v="67427"/>
    <x v="3"/>
    <x v="3"/>
    <n v="70017351.019999996"/>
    <n v="20522879.969999999"/>
    <n v="5410884.46"/>
    <n v="3708931.01"/>
  </r>
  <r>
    <s v="02"/>
    <s v="สุโขทัย"/>
    <s v="11248"/>
    <s v="รพ.สวรรคโลก"/>
    <s v="รพช."/>
    <s v="M2"/>
    <n v="111"/>
    <n v="62295"/>
    <x v="5"/>
    <x v="5"/>
    <n v="102578544.22"/>
    <n v="22875685"/>
    <n v="6597973.5499999998"/>
    <n v="5531303.9100000001"/>
  </r>
  <r>
    <s v="02"/>
    <s v="สุโขทัย"/>
    <s v="11249"/>
    <s v="รพ.ศรีนคร"/>
    <s v="รพช."/>
    <s v="F2"/>
    <n v="31"/>
    <n v="20278"/>
    <x v="4"/>
    <x v="4"/>
    <n v="35832333.590000004"/>
    <n v="6100856.4299999997"/>
    <n v="3169776.5"/>
    <n v="1747589.92"/>
  </r>
  <r>
    <s v="02"/>
    <s v="สุโขทัย"/>
    <s v="11250"/>
    <s v="รพ.ทุ่งเสลี่ยม"/>
    <s v="รพช."/>
    <s v="F2"/>
    <n v="43"/>
    <n v="35063"/>
    <x v="2"/>
    <x v="2"/>
    <n v="46013201.5"/>
    <n v="10649015.26"/>
    <n v="4330969.49"/>
    <n v="2414623.7200000002"/>
  </r>
  <r>
    <s v="02"/>
    <s v="อุตรดิตถ์"/>
    <s v="10673"/>
    <s v="รพ.อุตรดิตถ์"/>
    <s v="รพศ."/>
    <s v="A"/>
    <n v="620"/>
    <n v="98762"/>
    <x v="0"/>
    <x v="0"/>
    <n v="634053059.32000005"/>
    <n v="267455566.41"/>
    <n v="30395930.760000002"/>
    <n v="132401488.65000001"/>
  </r>
  <r>
    <s v="02"/>
    <s v="อุตรดิตถ์"/>
    <s v="11158"/>
    <s v="รพ.ตรอน"/>
    <s v="รพช."/>
    <s v="F2"/>
    <n v="34"/>
    <n v="24813"/>
    <x v="4"/>
    <x v="4"/>
    <n v="48063294.349999994"/>
    <n v="6102268.5899999999"/>
    <n v="2472787.5299999998"/>
    <n v="1765337.83"/>
  </r>
  <r>
    <s v="02"/>
    <s v="อุตรดิตถ์"/>
    <s v="11159"/>
    <s v="รพ.ท่าปลา"/>
    <s v="รพช."/>
    <s v="F2"/>
    <n v="35"/>
    <n v="30292"/>
    <x v="2"/>
    <x v="2"/>
    <n v="44833001.739999995"/>
    <n v="6439133.46"/>
    <n v="2461972.83"/>
    <n v="1639241.84"/>
  </r>
  <r>
    <s v="02"/>
    <s v="อุตรดิตถ์"/>
    <s v="11160"/>
    <s v="รพ.น้ำปาด"/>
    <s v="รพช."/>
    <s v="F1"/>
    <n v="34"/>
    <n v="26266"/>
    <x v="6"/>
    <x v="6"/>
    <n v="47180359.140000008"/>
    <n v="8645961.0199999996"/>
    <n v="2766993.85"/>
    <n v="2096341.4"/>
  </r>
  <r>
    <s v="02"/>
    <s v="อุตรดิตถ์"/>
    <s v="11161"/>
    <s v="รพ.ฟากท่า"/>
    <s v="รพช."/>
    <s v="F2"/>
    <n v="30"/>
    <n v="9848"/>
    <x v="4"/>
    <x v="4"/>
    <n v="30439777.099999998"/>
    <n v="2241866.2799999998"/>
    <n v="1040484.85"/>
    <n v="965642.21"/>
  </r>
  <r>
    <s v="02"/>
    <s v="อุตรดิตถ์"/>
    <s v="11162"/>
    <s v="รพ.บ้านโคก"/>
    <s v="รพช."/>
    <s v="F2"/>
    <n v="30"/>
    <n v="10264"/>
    <x v="4"/>
    <x v="4"/>
    <n v="28960642.990000002"/>
    <n v="2246259.9500000002"/>
    <n v="1497102.76"/>
    <n v="602782.88"/>
  </r>
  <r>
    <s v="02"/>
    <s v="อุตรดิตถ์"/>
    <s v="11163"/>
    <s v="รพ.พิชัย"/>
    <s v="รพช."/>
    <s v="F2"/>
    <n v="60"/>
    <n v="53935"/>
    <x v="2"/>
    <x v="2"/>
    <n v="68147999.579999998"/>
    <n v="16245287.02"/>
    <n v="4908084.3499999996"/>
    <n v="3277405.91"/>
  </r>
  <r>
    <s v="02"/>
    <s v="อุตรดิตถ์"/>
    <s v="11164"/>
    <s v="รพ.ลับแล"/>
    <s v="รพช."/>
    <s v="F2"/>
    <n v="30"/>
    <n v="39114"/>
    <x v="2"/>
    <x v="2"/>
    <n v="54481223.849999994"/>
    <n v="8013552.7999999998"/>
    <n v="4325902.08"/>
    <n v="1868105.22"/>
  </r>
  <r>
    <s v="02"/>
    <s v="อุตรดิตถ์"/>
    <s v="11165"/>
    <s v="รพ.ทองแสนขัน"/>
    <s v="รพช."/>
    <s v="F2"/>
    <n v="35"/>
    <n v="22868"/>
    <x v="4"/>
    <x v="4"/>
    <n v="42607643.340000004"/>
    <n v="5084359.76"/>
    <n v="2091598.41"/>
    <n v="1367591.88"/>
  </r>
  <r>
    <s v="03"/>
    <s v="กำแพงเพขร"/>
    <s v="10721"/>
    <s v="รพ.กำแพงเพชร"/>
    <s v="รพท."/>
    <s v="S"/>
    <n v="480"/>
    <n v="149882"/>
    <x v="10"/>
    <x v="10"/>
    <n v="436471567.58999997"/>
    <n v="134779498.19999999"/>
    <n v="34323962.399999999"/>
    <n v="80844841.480000004"/>
  </r>
  <r>
    <s v="03"/>
    <s v="กำแพงเพขร"/>
    <s v="11228"/>
    <s v="รพ.ทุ่งโพธิ์ทะเล"/>
    <s v="รพช."/>
    <s v="F3"/>
    <n v="10"/>
    <n v="13277"/>
    <x v="7"/>
    <x v="7"/>
    <n v="25529572.000000004"/>
    <n v="3963206.14"/>
    <n v="1962402"/>
    <n v="1193402.7"/>
  </r>
  <r>
    <s v="03"/>
    <s v="กำแพงเพขร"/>
    <s v="11229"/>
    <s v="รพ.ไทรงาม"/>
    <s v="รพช."/>
    <s v="F2"/>
    <n v="40"/>
    <n v="33938"/>
    <x v="2"/>
    <x v="2"/>
    <n v="42302690.210000001"/>
    <n v="7742981.5499999998"/>
    <n v="4983590.8"/>
    <n v="1792841.18"/>
  </r>
  <r>
    <s v="03"/>
    <s v="กำแพงเพขร"/>
    <s v="11230"/>
    <s v="รพ.คลองลาน"/>
    <s v="รพช."/>
    <s v="F2"/>
    <n v="76"/>
    <n v="46185"/>
    <x v="2"/>
    <x v="2"/>
    <n v="55847800.960000001"/>
    <n v="13032233.439999999"/>
    <n v="10185928.960000001"/>
    <n v="7296146.8200000003"/>
  </r>
  <r>
    <s v="03"/>
    <s v="กำแพงเพขร"/>
    <s v="11231"/>
    <s v="รพ.ขาณุวรลักษบุรี"/>
    <s v="รพช."/>
    <s v="M2"/>
    <n v="98"/>
    <n v="70184"/>
    <x v="14"/>
    <x v="14"/>
    <n v="84484646.320000008"/>
    <n v="18387734.109999999"/>
    <n v="8827002.8800000008"/>
    <n v="4394390.5999999996"/>
  </r>
  <r>
    <s v="03"/>
    <s v="กำแพงเพขร"/>
    <s v="11232"/>
    <s v="รพ.คลองขลุง"/>
    <s v="รพช."/>
    <s v="F1"/>
    <n v="118"/>
    <n v="55555"/>
    <x v="3"/>
    <x v="3"/>
    <n v="72372557.190000013"/>
    <n v="20797121.870000001"/>
    <n v="11494297.9"/>
    <n v="5565524.9400000004"/>
  </r>
  <r>
    <s v="03"/>
    <s v="กำแพงเพขร"/>
    <s v="11233"/>
    <s v="รพ.พรานกระต่าย"/>
    <s v="รพช."/>
    <s v="F2"/>
    <n v="65"/>
    <n v="52056"/>
    <x v="2"/>
    <x v="2"/>
    <n v="62863001.25999999"/>
    <n v="8172057.2599999998"/>
    <n v="5651064.2800000003"/>
    <n v="4036214.97"/>
  </r>
  <r>
    <s v="03"/>
    <s v="กำแพงเพขร"/>
    <s v="11234"/>
    <s v="รพ.ลานกระบือ"/>
    <s v="รพช."/>
    <s v="F2"/>
    <n v="34"/>
    <n v="30058"/>
    <x v="2"/>
    <x v="2"/>
    <n v="41739221.719999999"/>
    <n v="7512389.0599999996"/>
    <n v="5985203.5999999996"/>
    <n v="2560639.04"/>
  </r>
  <r>
    <s v="03"/>
    <s v="กำแพงเพขร"/>
    <s v="11235"/>
    <s v="รพ.ทรายทองวัฒนา"/>
    <s v="รพช."/>
    <s v="F2"/>
    <n v="39"/>
    <n v="21673"/>
    <x v="4"/>
    <x v="4"/>
    <n v="35739990.140000001"/>
    <n v="4202225.21"/>
    <n v="5559444.7999999998"/>
    <n v="2768333.55"/>
  </r>
  <r>
    <s v="03"/>
    <s v="กำแพงเพขร"/>
    <s v="11236"/>
    <s v="รพ.ปางศิลาทอง"/>
    <s v="รพช."/>
    <s v="F2"/>
    <n v="35"/>
    <n v="24438"/>
    <x v="4"/>
    <x v="4"/>
    <n v="30053492"/>
    <n v="4772694.97"/>
    <n v="4419236"/>
    <n v="1090371.6200000001"/>
  </r>
  <r>
    <s v="03"/>
    <s v="กำแพงเพขร"/>
    <s v="14135"/>
    <s v="รพ.บึงสามัคคี"/>
    <s v="รพช."/>
    <s v="F2"/>
    <n v="40"/>
    <n v="19801"/>
    <x v="4"/>
    <x v="4"/>
    <n v="34585099.769999996"/>
    <n v="4188933.81"/>
    <n v="3989630"/>
    <n v="1679683.1"/>
  </r>
  <r>
    <s v="03"/>
    <s v="กำแพงเพขร"/>
    <s v="28010"/>
    <s v="รพ.โกสัมพีนคร"/>
    <s v="รพช."/>
    <s v="F3"/>
    <n v="10"/>
    <n v="23017"/>
    <x v="12"/>
    <x v="12"/>
    <n v="20661606.739999998"/>
    <n v="2796465.79"/>
    <n v="3534850.2"/>
    <n v="1771705.62"/>
  </r>
  <r>
    <s v="03"/>
    <s v="ชัยนาท"/>
    <s v="10694"/>
    <s v="รพ.ชัยนาทนเรนทร"/>
    <s v="รพท."/>
    <s v="S"/>
    <n v="348"/>
    <n v="50856"/>
    <x v="11"/>
    <x v="11"/>
    <n v="311705918.25999999"/>
    <n v="82264949.200000003"/>
    <n v="14303873.050000001"/>
    <n v="35036944.060000002"/>
  </r>
  <r>
    <s v="03"/>
    <s v="ชัยนาท"/>
    <s v="10802"/>
    <s v="รพ.มโนรมย์"/>
    <s v="รพช."/>
    <s v="F2"/>
    <n v="30"/>
    <n v="23229"/>
    <x v="4"/>
    <x v="4"/>
    <n v="38589928.080000006"/>
    <n v="5082471.96"/>
    <n v="1130307.6000000001"/>
    <n v="1601342.45"/>
  </r>
  <r>
    <s v="03"/>
    <s v="ชัยนาท"/>
    <s v="10803"/>
    <s v="รพ.วัดสิงห์"/>
    <s v="รพช."/>
    <s v="F2"/>
    <n v="30"/>
    <n v="18639"/>
    <x v="4"/>
    <x v="4"/>
    <n v="45831101.210000001"/>
    <n v="3199539.49"/>
    <n v="1778837.4"/>
    <n v="1256810.1299999999"/>
  </r>
  <r>
    <s v="03"/>
    <s v="ชัยนาท"/>
    <s v="10804"/>
    <s v="รพ.สรรพยา"/>
    <s v="รพช."/>
    <s v="F2"/>
    <n v="30"/>
    <n v="27393"/>
    <x v="4"/>
    <x v="4"/>
    <n v="44467188.710000001"/>
    <n v="4780731.37"/>
    <n v="2156903.87"/>
    <n v="1034837.46"/>
  </r>
  <r>
    <s v="03"/>
    <s v="ชัยนาท"/>
    <s v="10805"/>
    <s v="รพ.สรรคบุรี"/>
    <s v="รพช."/>
    <s v="F2"/>
    <n v="60"/>
    <n v="46384"/>
    <x v="2"/>
    <x v="2"/>
    <n v="68624627.560000002"/>
    <n v="8395691.5800000001"/>
    <n v="3292730.7"/>
    <n v="2303722.41"/>
  </r>
  <r>
    <s v="03"/>
    <s v="ชัยนาท"/>
    <s v="10806"/>
    <s v="รพ.หันคา"/>
    <s v="รพช."/>
    <s v="F2"/>
    <n v="30"/>
    <n v="44768"/>
    <x v="2"/>
    <x v="2"/>
    <n v="62134910.770000003"/>
    <n v="7013670.1900000004"/>
    <n v="2570348.7999999998"/>
    <n v="2186190.84"/>
  </r>
  <r>
    <s v="03"/>
    <s v="ชัยนาท"/>
    <s v="27974"/>
    <s v="รพ.หนองมะโมง"/>
    <s v="รพช."/>
    <s v="F3"/>
    <n v="14"/>
    <n v="14880"/>
    <x v="7"/>
    <x v="7"/>
    <n v="21595217.25"/>
    <n v="3236337.37"/>
    <n v="1292122.8999999999"/>
    <n v="1063974.27"/>
  </r>
  <r>
    <s v="03"/>
    <s v="ชัยนาท"/>
    <s v="27975"/>
    <s v="รพ.เนินขาม"/>
    <s v="รพช."/>
    <s v="F3"/>
    <n v="0"/>
    <n v="9564"/>
    <x v="7"/>
    <x v="7"/>
    <n v="8564668.3399999999"/>
    <n v="1624300.31"/>
    <n v="721931.42"/>
    <n v="235933.43"/>
  </r>
  <r>
    <s v="03"/>
    <s v="นครสวรรค์"/>
    <s v="10675"/>
    <s v="รพ.สวรรค์ประชารักษ์"/>
    <s v="รพศ."/>
    <s v="A"/>
    <n v="544"/>
    <n v="170874"/>
    <x v="0"/>
    <x v="0"/>
    <n v="697528658.0200001"/>
    <n v="346614573.13999999"/>
    <n v="59275876.270000003"/>
    <n v="208383904.31999999"/>
  </r>
  <r>
    <s v="03"/>
    <s v="นครสวรรค์"/>
    <s v="11209"/>
    <s v="รพ.โกรกพระ"/>
    <s v="รพช."/>
    <s v="F2"/>
    <n v="30"/>
    <n v="25310"/>
    <x v="4"/>
    <x v="4"/>
    <n v="44211034.189999998"/>
    <n v="5692151.96"/>
    <n v="1717510.9"/>
    <n v="2051766.32"/>
  </r>
  <r>
    <s v="03"/>
    <s v="นครสวรรค์"/>
    <s v="11210"/>
    <s v="รพ.ชุมแสง"/>
    <s v="รพช."/>
    <s v="F1"/>
    <n v="60"/>
    <n v="46918"/>
    <x v="6"/>
    <x v="6"/>
    <n v="69428297.060000002"/>
    <n v="16187729.140000001"/>
    <n v="3123043.04"/>
    <n v="4544707.93"/>
  </r>
  <r>
    <s v="03"/>
    <s v="นครสวรรค์"/>
    <s v="11211"/>
    <s v="รพ.หนองบัว"/>
    <s v="รพช."/>
    <s v="F2"/>
    <n v="60"/>
    <n v="51631"/>
    <x v="2"/>
    <x v="2"/>
    <n v="47594118.560000002"/>
    <n v="16728657.609999999"/>
    <n v="6193683.7599999998"/>
    <n v="4353065.58"/>
  </r>
  <r>
    <s v="03"/>
    <s v="นครสวรรค์"/>
    <s v="11212"/>
    <s v="รพ.บรรพตพิสัย"/>
    <s v="รพช."/>
    <s v="F1"/>
    <n v="102"/>
    <n v="63225"/>
    <x v="3"/>
    <x v="3"/>
    <n v="88014579.670000002"/>
    <n v="15857419.9"/>
    <n v="3404684.9"/>
    <n v="5311961.32"/>
  </r>
  <r>
    <s v="03"/>
    <s v="นครสวรรค์"/>
    <s v="11213"/>
    <s v="รพ.เก้าเลี้ยว"/>
    <s v="รพช."/>
    <s v="F2"/>
    <n v="33"/>
    <n v="25444"/>
    <x v="4"/>
    <x v="4"/>
    <n v="44759109.100000009"/>
    <n v="7078281.8200000003"/>
    <n v="2689918.55"/>
    <n v="1919098.11"/>
  </r>
  <r>
    <s v="03"/>
    <s v="นครสวรรค์"/>
    <s v="11214"/>
    <s v="รพ.ตาคลี"/>
    <s v="รพช."/>
    <s v="M2"/>
    <n v="116"/>
    <n v="74678"/>
    <x v="5"/>
    <x v="5"/>
    <n v="105467123.36000001"/>
    <n v="21194152.719999999"/>
    <n v="5311275.93"/>
    <n v="6159368.5700000003"/>
  </r>
  <r>
    <s v="03"/>
    <s v="นครสวรรค์"/>
    <s v="11215"/>
    <s v="รพ.ท่าตะโก"/>
    <s v="รพช."/>
    <s v="F1"/>
    <n v="60"/>
    <n v="50607"/>
    <x v="3"/>
    <x v="3"/>
    <n v="63284375.399999991"/>
    <n v="13976193.17"/>
    <n v="3395692.72"/>
    <n v="2754547.94"/>
  </r>
  <r>
    <s v="03"/>
    <s v="นครสวรรค์"/>
    <s v="11216"/>
    <s v="รพ.ไพศาลี"/>
    <s v="รพช."/>
    <s v="F2"/>
    <n v="60"/>
    <n v="54244"/>
    <x v="2"/>
    <x v="2"/>
    <n v="61533278.560000002"/>
    <n v="10465441.119999999"/>
    <n v="3515564.98"/>
    <n v="2200380.9500000002"/>
  </r>
  <r>
    <s v="03"/>
    <s v="นครสวรรค์"/>
    <s v="11217"/>
    <s v="รพ.พยุหะคีรี"/>
    <s v="รพช."/>
    <s v="F2"/>
    <n v="36"/>
    <n v="43073"/>
    <x v="2"/>
    <x v="2"/>
    <n v="47927579.320000008"/>
    <n v="10238450.58"/>
    <n v="3465084.5"/>
    <n v="2372303.1800000002"/>
  </r>
  <r>
    <s v="03"/>
    <s v="นครสวรรค์"/>
    <s v="11218"/>
    <s v="รพ.ลาดยาว"/>
    <s v="รพช."/>
    <s v="M2"/>
    <n v="90"/>
    <n v="68989"/>
    <x v="14"/>
    <x v="14"/>
    <n v="97396982.039999992"/>
    <n v="21292004.530000001"/>
    <n v="7362338.5800000001"/>
    <n v="6199949.4299999997"/>
  </r>
  <r>
    <s v="03"/>
    <s v="นครสวรรค์"/>
    <s v="11219"/>
    <s v="รพ.ตากฟ้า"/>
    <s v="รพช."/>
    <s v="F2"/>
    <n v="30"/>
    <n v="30052"/>
    <x v="2"/>
    <x v="2"/>
    <n v="52300541.719999999"/>
    <n v="8421134.4299999997"/>
    <n v="1293629.68"/>
    <n v="2018669.49"/>
  </r>
  <r>
    <s v="03"/>
    <s v="นครสวรรค์"/>
    <s v="11220"/>
    <s v="รพ.แม่วงก์"/>
    <s v="รพช."/>
    <s v="F2"/>
    <n v="30"/>
    <n v="39735"/>
    <x v="2"/>
    <x v="2"/>
    <n v="36558578.890000001"/>
    <n v="7725570.3600000003"/>
    <n v="4723385.22"/>
    <n v="1812141.49"/>
  </r>
  <r>
    <s v="03"/>
    <s v="นครสวรรค์"/>
    <s v="40749"/>
    <s v="รพ.ชุมตาบง"/>
    <s v="รพช."/>
    <s v="F3"/>
    <n v="0"/>
    <n v="28233"/>
    <x v="15"/>
    <x v="15"/>
    <n v="17240292.210000001"/>
    <n v="2970833.08"/>
    <n v="1403713.2"/>
    <n v="611820.86"/>
  </r>
  <r>
    <s v="03"/>
    <s v="พิจิตร"/>
    <s v="10726"/>
    <s v="รพ.พิจิตร"/>
    <s v="รพท."/>
    <s v="S"/>
    <n v="456"/>
    <n v="77852"/>
    <x v="10"/>
    <x v="10"/>
    <n v="420584767.07000005"/>
    <n v="136458792.66"/>
    <n v="21699638.510000002"/>
    <n v="63179348.880000003"/>
  </r>
  <r>
    <s v="03"/>
    <s v="พิจิตร"/>
    <s v="11258"/>
    <s v="รพ.วังทรายพูน"/>
    <s v="รพช."/>
    <s v="F2"/>
    <n v="35"/>
    <n v="16257"/>
    <x v="4"/>
    <x v="4"/>
    <n v="39825293.880000003"/>
    <n v="4965161.53"/>
    <n v="1832187.67"/>
    <n v="1396230.12"/>
  </r>
  <r>
    <s v="03"/>
    <s v="พิจิตร"/>
    <s v="11259"/>
    <s v="รพ.โพธิ์ประทับช้าง"/>
    <s v="รพช."/>
    <s v="F2"/>
    <n v="35"/>
    <n v="32186"/>
    <x v="2"/>
    <x v="2"/>
    <n v="42745495.010000005"/>
    <n v="5620112.9100000001"/>
    <n v="1406039.41"/>
    <n v="1515256.45"/>
  </r>
  <r>
    <s v="03"/>
    <s v="พิจิตร"/>
    <s v="11260"/>
    <s v="รพ.บางมูลนาก"/>
    <s v="รพช."/>
    <s v="M2"/>
    <n v="101"/>
    <n v="42214"/>
    <x v="5"/>
    <x v="5"/>
    <n v="85671411.960000023"/>
    <n v="15298143.109999999"/>
    <n v="4480906.9400000004"/>
    <n v="13418939.279999999"/>
  </r>
  <r>
    <s v="03"/>
    <s v="พิจิตร"/>
    <s v="11261"/>
    <s v="รพ.โพทะเล"/>
    <s v="รพช."/>
    <s v="F2"/>
    <n v="45"/>
    <n v="34253"/>
    <x v="2"/>
    <x v="2"/>
    <n v="53813878.249999993"/>
    <n v="8085743.6799999997"/>
    <n v="2026833.77"/>
    <n v="2128634.62"/>
  </r>
  <r>
    <s v="03"/>
    <s v="พิจิตร"/>
    <s v="11262"/>
    <s v="รพ.สามง่าม"/>
    <s v="รพช."/>
    <s v="F2"/>
    <n v="43"/>
    <n v="30644"/>
    <x v="2"/>
    <x v="2"/>
    <n v="43669812.710000001"/>
    <n v="5895274.2699999996"/>
    <n v="1584252.68"/>
    <n v="1948111.12"/>
  </r>
  <r>
    <s v="03"/>
    <s v="พิจิตร"/>
    <s v="11263"/>
    <s v="รพ.ทับคล้อ"/>
    <s v="รพช."/>
    <s v="F2"/>
    <n v="34"/>
    <n v="30286"/>
    <x v="2"/>
    <x v="2"/>
    <n v="45921054.060000002"/>
    <n v="6500119.0099999998"/>
    <n v="1538035.9"/>
    <n v="1397735.53"/>
  </r>
  <r>
    <s v="03"/>
    <s v="พิจิตร"/>
    <s v="11456"/>
    <s v="รพร.ตะพานหิน"/>
    <s v="รพช."/>
    <s v="M2"/>
    <n v="100"/>
    <n v="58278"/>
    <x v="14"/>
    <x v="14"/>
    <n v="111266049.02"/>
    <n v="25570935.82"/>
    <n v="5397371.3899999997"/>
    <n v="8215505.1200000001"/>
  </r>
  <r>
    <s v="03"/>
    <s v="พิจิตร"/>
    <s v="11631"/>
    <s v="รพ.วชิรบารมี"/>
    <s v="รพช."/>
    <s v="F2"/>
    <n v="34"/>
    <n v="23581"/>
    <x v="4"/>
    <x v="4"/>
    <n v="38674942.07"/>
    <n v="4595632.16"/>
    <n v="1522758.34"/>
    <n v="1309355.72"/>
  </r>
  <r>
    <s v="03"/>
    <s v="พิจิตร"/>
    <s v="27978"/>
    <s v="รพ.สากเหล็ก"/>
    <s v="รพช."/>
    <s v="F3"/>
    <n v="0"/>
    <n v="17310"/>
    <x v="12"/>
    <x v="12"/>
    <n v="15290496.640000001"/>
    <n v="3520503.25"/>
    <n v="838299.38"/>
    <n v="761359.4"/>
  </r>
  <r>
    <s v="03"/>
    <s v="พิจิตร"/>
    <s v="27979"/>
    <s v="รพ.บึงนาราง"/>
    <s v="รพช."/>
    <s v="F3"/>
    <n v="0"/>
    <n v="13999"/>
    <x v="7"/>
    <x v="7"/>
    <n v="14028076.92"/>
    <n v="2298792.91"/>
    <n v="696531.66"/>
    <n v="653350.18999999994"/>
  </r>
  <r>
    <s v="03"/>
    <s v="พิจิตร"/>
    <s v="27980"/>
    <s v="รพ.ดงเจริญ"/>
    <s v="รพช."/>
    <s v="F3"/>
    <n v="0"/>
    <n v="13118"/>
    <x v="7"/>
    <x v="7"/>
    <n v="14051766.49"/>
    <n v="2310306.2799999998"/>
    <n v="546941.35"/>
    <n v="613485.94999999995"/>
  </r>
  <r>
    <s v="03"/>
    <s v="อุทัยธานี"/>
    <s v="10720"/>
    <s v="รพ.อุทัยธานี"/>
    <s v="รพท."/>
    <s v="S"/>
    <n v="350"/>
    <n v="36940"/>
    <x v="11"/>
    <x v="11"/>
    <n v="271403048.88"/>
    <n v="67332684.769999996"/>
    <n v="10920786.9"/>
    <n v="40248566.049999997"/>
  </r>
  <r>
    <s v="03"/>
    <s v="อุทัยธานี"/>
    <s v="11221"/>
    <s v="รพ.ทัพทัน"/>
    <s v="รพช."/>
    <s v="F2"/>
    <n v="90"/>
    <n v="31539"/>
    <x v="2"/>
    <x v="2"/>
    <n v="77074168.450000018"/>
    <n v="11576848.48"/>
    <n v="3825953.44"/>
    <n v="3814014.21"/>
  </r>
  <r>
    <s v="03"/>
    <s v="อุทัยธานี"/>
    <s v="11222"/>
    <s v="รพ.สว่างอารมณ์"/>
    <s v="รพช."/>
    <s v="F2"/>
    <n v="30"/>
    <n v="24176"/>
    <x v="4"/>
    <x v="4"/>
    <n v="47260022.169999994"/>
    <n v="4391547.93"/>
    <n v="2312838.6"/>
    <n v="1111321.47"/>
  </r>
  <r>
    <s v="03"/>
    <s v="อุทัยธานี"/>
    <s v="11223"/>
    <s v="รพ.หนองฉาง"/>
    <s v="รพช."/>
    <s v="F1"/>
    <n v="90"/>
    <n v="40535"/>
    <x v="6"/>
    <x v="6"/>
    <n v="75907800.429999992"/>
    <n v="12682672.550000001"/>
    <n v="4232352.05"/>
    <n v="4195348.9400000004"/>
  </r>
  <r>
    <s v="03"/>
    <s v="อุทัยธานี"/>
    <s v="11224"/>
    <s v="รพ.หนองขาหย่าง"/>
    <s v="รพช."/>
    <s v="F3"/>
    <n v="10"/>
    <n v="9337"/>
    <x v="7"/>
    <x v="7"/>
    <n v="21731494.629999999"/>
    <n v="1729539.83"/>
    <n v="813525.3"/>
    <n v="586903.15"/>
  </r>
  <r>
    <s v="03"/>
    <s v="อุทัยธานี"/>
    <s v="11225"/>
    <s v="รพ.บ้านไร่"/>
    <s v="รพช."/>
    <s v="F2"/>
    <n v="60"/>
    <n v="43966"/>
    <x v="2"/>
    <x v="2"/>
    <n v="59759463.010000005"/>
    <n v="7319333.79"/>
    <n v="2535479.5"/>
    <n v="2512239.0699999998"/>
  </r>
  <r>
    <s v="03"/>
    <s v="อุทัยธานี"/>
    <s v="11226"/>
    <s v="รพ.ลานสัก"/>
    <s v="รพช."/>
    <s v="F2"/>
    <n v="60"/>
    <n v="41888"/>
    <x v="2"/>
    <x v="2"/>
    <n v="61438934.119999997"/>
    <n v="9361795.6899999995"/>
    <n v="4489729.57"/>
    <n v="2521920.06"/>
  </r>
  <r>
    <s v="03"/>
    <s v="อุทัยธานี"/>
    <s v="11227"/>
    <s v="รพ.ห้วยคต"/>
    <s v="รพช."/>
    <s v="F2"/>
    <n v="30"/>
    <n v="15861"/>
    <x v="4"/>
    <x v="4"/>
    <n v="33625506.5"/>
    <n v="3276046.84"/>
    <n v="1369795.1"/>
    <n v="1169918.8700000001"/>
  </r>
  <r>
    <s v="04"/>
    <s v="นครนายก"/>
    <s v="10698"/>
    <s v="รพ.นครนายก"/>
    <s v="รพท."/>
    <s v="S"/>
    <n v="314"/>
    <n v="64246"/>
    <x v="11"/>
    <x v="11"/>
    <n v="288050706.04000002"/>
    <n v="87081578.290000007"/>
    <n v="12307372.880000001"/>
    <n v="37353445.82"/>
  </r>
  <r>
    <s v="04"/>
    <s v="นครนายก"/>
    <s v="10863"/>
    <s v="รพ.ปากพลี"/>
    <s v="รพช."/>
    <s v="F3"/>
    <n v="10"/>
    <n v="14440"/>
    <x v="7"/>
    <x v="7"/>
    <n v="31383241.02"/>
    <n v="5070606.3499999996"/>
    <n v="703362"/>
    <n v="1068210.2"/>
  </r>
  <r>
    <s v="04"/>
    <s v="นครนายก"/>
    <s v="10864"/>
    <s v="รพ.บ้านนา"/>
    <s v="รพช."/>
    <s v="F2"/>
    <n v="70"/>
    <n v="44702"/>
    <x v="2"/>
    <x v="2"/>
    <n v="77187407.920000002"/>
    <n v="10429845.85"/>
    <n v="3057746.5"/>
    <n v="2511575.67"/>
  </r>
  <r>
    <s v="04"/>
    <s v="นครนายก"/>
    <s v="10865"/>
    <s v="รพ.องครักษ์"/>
    <s v="รพช."/>
    <s v="F2"/>
    <n v="33"/>
    <n v="29574"/>
    <x v="4"/>
    <x v="4"/>
    <n v="53588382.25"/>
    <n v="7616251.9500000002"/>
    <n v="2107242.25"/>
    <n v="1616764.35"/>
  </r>
  <r>
    <s v="04"/>
    <s v="นนทบุรี"/>
    <s v="10686"/>
    <s v="รพ.พระนั่งเกล้า"/>
    <s v="รพศ."/>
    <s v="A"/>
    <n v="606"/>
    <n v="206437"/>
    <x v="0"/>
    <x v="0"/>
    <n v="612193875.07000005"/>
    <n v="391041612.41000003"/>
    <n v="55921501.890000001"/>
    <n v="157571911.34"/>
  </r>
  <r>
    <s v="04"/>
    <s v="นนทบุรี"/>
    <s v="10756"/>
    <s v="รพ.บางกรวย"/>
    <s v="รพช."/>
    <s v="F1"/>
    <n v="20"/>
    <n v="46535"/>
    <x v="6"/>
    <x v="6"/>
    <n v="86369640.239999995"/>
    <n v="17393507.309999999"/>
    <n v="1540535.53"/>
    <n v="4948021.37"/>
  </r>
  <r>
    <s v="04"/>
    <s v="นนทบุรี"/>
    <s v="10757"/>
    <s v="รพ.บางใหญ่"/>
    <s v="รพช."/>
    <s v="M2"/>
    <n v="80"/>
    <n v="69929"/>
    <x v="14"/>
    <x v="14"/>
    <n v="106775513.93000001"/>
    <n v="26393323.98"/>
    <n v="8265051.8899999997"/>
    <n v="8681741.6799999997"/>
  </r>
  <r>
    <s v="04"/>
    <s v="นนทบุรี"/>
    <s v="10758"/>
    <s v="รพ.บางบัวทอง"/>
    <s v="รพช."/>
    <s v="M2"/>
    <n v="60"/>
    <n v="69158"/>
    <x v="14"/>
    <x v="14"/>
    <n v="111970554.10000001"/>
    <n v="20691304.969999999"/>
    <n v="5007215.5599999996"/>
    <n v="7292176.1699999999"/>
  </r>
  <r>
    <s v="04"/>
    <s v="นนทบุรี"/>
    <s v="10759"/>
    <s v="รพ.ไทรน้อย"/>
    <s v="รพช."/>
    <s v="F2"/>
    <n v="58"/>
    <n v="49968"/>
    <x v="2"/>
    <x v="2"/>
    <n v="73029661.789999992"/>
    <n v="12972298.83"/>
    <n v="4670332"/>
    <n v="3307766.22"/>
  </r>
  <r>
    <s v="04"/>
    <s v="นนทบุรี"/>
    <s v="10760"/>
    <s v="รพ.ปากเกร็ด"/>
    <s v="รพช."/>
    <s v="F1"/>
    <n v="60"/>
    <n v="57242"/>
    <x v="3"/>
    <x v="3"/>
    <n v="111187457.07000001"/>
    <n v="29011104.239999998"/>
    <n v="7892784.3799999999"/>
    <n v="8462852.1999999993"/>
  </r>
  <r>
    <s v="04"/>
    <s v="นนทบุรี"/>
    <s v="28875"/>
    <s v="รพ.บางบัวทอง ๒"/>
    <s v="รพช."/>
    <s v="F3"/>
    <n v="27"/>
    <n v="12205"/>
    <x v="7"/>
    <x v="7"/>
    <n v="24207972.140000001"/>
    <n v="1935460.74"/>
    <n v="1479406.1"/>
    <n v="981452.44"/>
  </r>
  <r>
    <s v="04"/>
    <s v="ปทุมธานี"/>
    <s v="10687"/>
    <s v="รพ.ปทุมธานี"/>
    <s v="รพท."/>
    <s v="S"/>
    <n v="408"/>
    <n v="128766"/>
    <x v="10"/>
    <x v="10"/>
    <n v="434983386.10000008"/>
    <n v="138161560.72"/>
    <n v="30992286.879999999"/>
    <n v="73600971.469999999"/>
  </r>
  <r>
    <s v="04"/>
    <s v="ปทุมธานี"/>
    <s v="10761"/>
    <s v="รพ.คลองหลวง"/>
    <s v="รพช."/>
    <s v="F2"/>
    <n v="50"/>
    <n v="82471"/>
    <x v="9"/>
    <x v="9"/>
    <n v="77944016.040000007"/>
    <n v="15997629.380000001"/>
    <n v="10105889.82"/>
    <n v="3018700.42"/>
  </r>
  <r>
    <s v="04"/>
    <s v="ปทุมธานี"/>
    <s v="10762"/>
    <s v="รพ.ธัญบุรี"/>
    <s v="รพช."/>
    <s v="M2"/>
    <n v="66"/>
    <n v="77788"/>
    <x v="14"/>
    <x v="14"/>
    <n v="83598670.569999993"/>
    <n v="19730660.41"/>
    <n v="9686895"/>
    <n v="6615352.7300000004"/>
  </r>
  <r>
    <s v="04"/>
    <s v="ปทุมธานี"/>
    <s v="10763"/>
    <s v="รพ.ประชาธิปัตย์"/>
    <s v="รพช."/>
    <s v="F2"/>
    <n v="33"/>
    <n v="42999"/>
    <x v="2"/>
    <x v="2"/>
    <n v="65616248.739999995"/>
    <n v="10299129.210000001"/>
    <n v="2545874.42"/>
    <n v="2545675.0299999998"/>
  </r>
  <r>
    <s v="04"/>
    <s v="ปทุมธานี"/>
    <s v="10764"/>
    <s v="รพ.หนองเสือ"/>
    <s v="รพช."/>
    <s v="F2"/>
    <n v="38"/>
    <n v="31685"/>
    <x v="2"/>
    <x v="2"/>
    <n v="45021835.159999996"/>
    <n v="9203965.5"/>
    <n v="2752183.12"/>
    <n v="2202712.75"/>
  </r>
  <r>
    <s v="04"/>
    <s v="ปทุมธานี"/>
    <s v="10765"/>
    <s v="รพ.ลาดหลุมแก้ว"/>
    <s v="รพช."/>
    <s v="F2"/>
    <n v="30"/>
    <n v="28934"/>
    <x v="4"/>
    <x v="4"/>
    <n v="51379580.859999999"/>
    <n v="7681653.1399999997"/>
    <n v="1835877"/>
    <n v="1616614.38"/>
  </r>
  <r>
    <s v="04"/>
    <s v="ปทุมธานี"/>
    <s v="10766"/>
    <s v="รพ.ลำลูกกา"/>
    <s v="รพช."/>
    <s v="F2"/>
    <n v="35"/>
    <n v="57228"/>
    <x v="2"/>
    <x v="2"/>
    <n v="68944559.760000005"/>
    <n v="14010538.859999999"/>
    <n v="3992398"/>
    <n v="5444154"/>
  </r>
  <r>
    <s v="04"/>
    <s v="ปทุมธานี"/>
    <s v="10767"/>
    <s v="รพ.สามโคก"/>
    <s v="รพช."/>
    <s v="F2"/>
    <n v="38"/>
    <n v="21383"/>
    <x v="4"/>
    <x v="4"/>
    <n v="36985997.880000003"/>
    <n v="5337746.42"/>
    <n v="1386667"/>
    <n v="1429828.22"/>
  </r>
  <r>
    <s v="04"/>
    <s v="พระนครศรีอยุธยา"/>
    <s v="10660"/>
    <s v="รพ.พระนครศรีอยุธยา"/>
    <s v="รพศ."/>
    <s v="A"/>
    <n v="524"/>
    <n v="114765"/>
    <x v="0"/>
    <x v="0"/>
    <n v="527920538.15999997"/>
    <n v="202772283.16999999"/>
    <n v="51084378.539999999"/>
    <n v="109105707.73999999"/>
  </r>
  <r>
    <s v="04"/>
    <s v="พระนครศรีอยุธยา"/>
    <s v="10688"/>
    <s v="รพ.เสนา"/>
    <s v="รพท."/>
    <s v="M1"/>
    <n v="208"/>
    <n v="57037"/>
    <x v="1"/>
    <x v="1"/>
    <n v="196218673.05000001"/>
    <n v="40781267.189999998"/>
    <n v="10328809.140000001"/>
    <n v="28185515.300000001"/>
  </r>
  <r>
    <s v="04"/>
    <s v="พระนครศรีอยุธยา"/>
    <s v="10768"/>
    <s v="รพ.ท่าเรือ"/>
    <s v="รพช."/>
    <s v="F2"/>
    <n v="30"/>
    <n v="28387"/>
    <x v="4"/>
    <x v="4"/>
    <n v="53487082.299999997"/>
    <n v="7337435.7300000004"/>
    <n v="2053629.23"/>
    <n v="2520527.8199999998"/>
  </r>
  <r>
    <s v="04"/>
    <s v="พระนครศรีอยุธยา"/>
    <s v="10769"/>
    <s v="รพ.สมเด็จพระสังฆราช(นครหลวง)"/>
    <s v="รพช."/>
    <s v="F2"/>
    <n v="66"/>
    <n v="24597"/>
    <x v="4"/>
    <x v="4"/>
    <n v="39330130.490000002"/>
    <n v="6945151.3099999996"/>
    <n v="1996378.49"/>
    <n v="794242.72"/>
  </r>
  <r>
    <s v="04"/>
    <s v="พระนครศรีอยุธยา"/>
    <s v="10770"/>
    <s v="รพ.บางไทร"/>
    <s v="รพช."/>
    <s v="F2"/>
    <n v="24"/>
    <n v="20812"/>
    <x v="4"/>
    <x v="4"/>
    <n v="39369000.740000002"/>
    <n v="5941909.29"/>
    <n v="1827289.42"/>
    <n v="1230893.0900000001"/>
  </r>
  <r>
    <s v="04"/>
    <s v="พระนครศรีอยุธยา"/>
    <s v="10771"/>
    <s v="รพ.บางบาล"/>
    <s v="รพช."/>
    <s v="F2"/>
    <n v="84"/>
    <n v="16950"/>
    <x v="4"/>
    <x v="4"/>
    <n v="34999441.829999998"/>
    <n v="2380853.86"/>
    <n v="1885758.75"/>
    <n v="1192653.3400000001"/>
  </r>
  <r>
    <s v="04"/>
    <s v="พระนครศรีอยุธยา"/>
    <s v="10772"/>
    <s v="รพ.บางปะอิน"/>
    <s v="รพช."/>
    <s v="M2"/>
    <n v="30"/>
    <n v="55108"/>
    <x v="14"/>
    <x v="14"/>
    <n v="88002056.170000002"/>
    <n v="20482891.039999999"/>
    <n v="5251928.43"/>
    <n v="3594628.92"/>
  </r>
  <r>
    <s v="04"/>
    <s v="พระนครศรีอยุธยา"/>
    <s v="10773"/>
    <s v="รพ.บางปะหัน"/>
    <s v="รพช."/>
    <s v="F2"/>
    <n v="30"/>
    <n v="22295"/>
    <x v="4"/>
    <x v="4"/>
    <n v="33996354.75"/>
    <n v="10080468.74"/>
    <n v="2550429.66"/>
    <n v="2652713.19"/>
  </r>
  <r>
    <s v="04"/>
    <s v="พระนครศรีอยุธยา"/>
    <s v="10774"/>
    <s v="รพ.ผักไห่"/>
    <s v="รพช."/>
    <s v="F2"/>
    <n v="31"/>
    <n v="25428"/>
    <x v="4"/>
    <x v="4"/>
    <n v="37951231.740000002"/>
    <n v="6856988.6900000004"/>
    <n v="3133351.15"/>
    <n v="1145796.74"/>
  </r>
  <r>
    <s v="04"/>
    <s v="พระนครศรีอยุธยา"/>
    <s v="10775"/>
    <s v="รพ.ภาชี"/>
    <s v="รพช."/>
    <s v="F2"/>
    <n v="46"/>
    <n v="21138"/>
    <x v="4"/>
    <x v="4"/>
    <n v="38426442.129999995"/>
    <n v="5780165.9100000001"/>
    <n v="1640260"/>
    <n v="1079780.83"/>
  </r>
  <r>
    <s v="04"/>
    <s v="พระนครศรีอยุธยา"/>
    <s v="10776"/>
    <s v="รพ.ลาดบัวหลวง"/>
    <s v="รพช."/>
    <s v="F2"/>
    <n v="30"/>
    <n v="23450"/>
    <x v="4"/>
    <x v="4"/>
    <n v="40759254.010000005"/>
    <n v="5222455.05"/>
    <n v="1113838"/>
    <n v="1169242.97"/>
  </r>
  <r>
    <s v="04"/>
    <s v="พระนครศรีอยุธยา"/>
    <s v="10777"/>
    <s v="รพ.วังน้อย"/>
    <s v="รพช."/>
    <s v="F1"/>
    <n v="40"/>
    <n v="41378"/>
    <x v="6"/>
    <x v="6"/>
    <n v="61092886.609999992"/>
    <n v="8611330.9600000009"/>
    <n v="2634322.7999999998"/>
    <n v="4362578.82"/>
  </r>
  <r>
    <s v="04"/>
    <s v="พระนครศรีอยุธยา"/>
    <s v="10778"/>
    <s v="รพ.บางซ้าย"/>
    <s v="รพช."/>
    <s v="F3"/>
    <n v="31"/>
    <n v="10780"/>
    <x v="7"/>
    <x v="7"/>
    <n v="24364925.550000001"/>
    <n v="1873398.38"/>
    <n v="431630"/>
    <n v="404060.17"/>
  </r>
  <r>
    <s v="04"/>
    <s v="พระนครศรีอยุธยา"/>
    <s v="10779"/>
    <s v="รพ.อุทัย"/>
    <s v="รพช."/>
    <s v="F2"/>
    <n v="10"/>
    <n v="29740"/>
    <x v="4"/>
    <x v="4"/>
    <n v="47872334.539999999"/>
    <n v="5718321.2999999998"/>
    <n v="2796338"/>
    <n v="2624841.9"/>
  </r>
  <r>
    <s v="04"/>
    <s v="พระนครศรีอยุธยา"/>
    <s v="10780"/>
    <s v="รพ.มหาราช"/>
    <s v="รพช."/>
    <s v="F3"/>
    <n v="24"/>
    <n v="13677"/>
    <x v="7"/>
    <x v="7"/>
    <n v="27305030.740000002"/>
    <n v="2554411.64"/>
    <n v="1199194.7"/>
    <n v="1413679.16"/>
  </r>
  <r>
    <s v="04"/>
    <s v="พระนครศรีอยุธยา"/>
    <s v="10781"/>
    <s v="รพ.บ้านแพรก"/>
    <s v="รพช."/>
    <s v="F3"/>
    <n v="24"/>
    <n v="5704"/>
    <x v="7"/>
    <x v="7"/>
    <n v="29628042.190000001"/>
    <n v="3086680.2"/>
    <n v="1196128.1000000001"/>
    <n v="961175.41"/>
  </r>
  <r>
    <s v="04"/>
    <s v="ลพบุรี"/>
    <s v="10690"/>
    <s v="รพ.พระนารายณ์มหาราช"/>
    <s v="รพท."/>
    <s v="S"/>
    <n v="428"/>
    <n v="130890"/>
    <x v="10"/>
    <x v="10"/>
    <n v="446201625.31"/>
    <n v="133044330.34"/>
    <n v="30250456.940000001"/>
    <n v="86676541.969999999"/>
  </r>
  <r>
    <s v="04"/>
    <s v="ลพบุรี"/>
    <s v="10691"/>
    <s v="รพ.บ้านหมี่"/>
    <s v="รพท."/>
    <s v="M1"/>
    <n v="258"/>
    <n v="48441"/>
    <x v="1"/>
    <x v="1"/>
    <n v="191843368.31999999"/>
    <n v="38511223.270000003"/>
    <n v="9360174.4199999999"/>
    <n v="29958297.780000001"/>
  </r>
  <r>
    <s v="04"/>
    <s v="ลพบุรี"/>
    <s v="10789"/>
    <s v="รพ.พัฒนานิคม"/>
    <s v="รพช."/>
    <s v="F2"/>
    <n v="66"/>
    <n v="47237"/>
    <x v="2"/>
    <x v="2"/>
    <n v="64580567.640000001"/>
    <n v="12347825.65"/>
    <n v="5112186.37"/>
    <n v="3195496.45"/>
  </r>
  <r>
    <s v="04"/>
    <s v="ลพบุรี"/>
    <s v="10790"/>
    <s v="รพ.โคกสำโรง"/>
    <s v="รพช."/>
    <s v="M2"/>
    <n v="123"/>
    <n v="55900"/>
    <x v="5"/>
    <x v="5"/>
    <n v="87793758.540000007"/>
    <n v="17883082.530000001"/>
    <n v="6335284.5999999996"/>
    <n v="8615566.0800000001"/>
  </r>
  <r>
    <s v="04"/>
    <s v="ลพบุรี"/>
    <s v="10791"/>
    <s v="รพ.ชัยบาดาล"/>
    <s v="รพช."/>
    <s v="M2"/>
    <n v="154"/>
    <n v="67443"/>
    <x v="5"/>
    <x v="5"/>
    <n v="132574829.57000001"/>
    <n v="25251893.32"/>
    <n v="6938653.7800000003"/>
    <n v="14581158.41"/>
  </r>
  <r>
    <s v="04"/>
    <s v="ลพบุรี"/>
    <s v="10792"/>
    <s v="รพ.ท่าวุ้ง"/>
    <s v="รพช."/>
    <s v="F2"/>
    <n v="53"/>
    <n v="30585"/>
    <x v="2"/>
    <x v="2"/>
    <n v="50177845.460000008"/>
    <n v="7612834.1900000004"/>
    <n v="2533978.0499999998"/>
    <n v="2948658.96"/>
  </r>
  <r>
    <s v="04"/>
    <s v="ลพบุรี"/>
    <s v="10793"/>
    <s v="รพ.ท่าหลวง"/>
    <s v="รพช."/>
    <s v="F2"/>
    <n v="31"/>
    <n v="22212"/>
    <x v="4"/>
    <x v="4"/>
    <n v="45018263.670000002"/>
    <n v="4758349.59"/>
    <n v="1982546.6"/>
    <n v="1725391.22"/>
  </r>
  <r>
    <s v="04"/>
    <s v="ลพบุรี"/>
    <s v="10794"/>
    <s v="รพ.สระโบสถ์"/>
    <s v="รพช."/>
    <s v="F3"/>
    <n v="30"/>
    <n v="14640"/>
    <x v="7"/>
    <x v="7"/>
    <n v="29848003.789999999"/>
    <n v="3612036.21"/>
    <n v="1713477"/>
    <n v="1654662.94"/>
  </r>
  <r>
    <s v="04"/>
    <s v="ลพบุรี"/>
    <s v="10795"/>
    <s v="รพ.โคกเจริญ"/>
    <s v="รพช."/>
    <s v="F2"/>
    <n v="30"/>
    <n v="18143"/>
    <x v="4"/>
    <x v="4"/>
    <n v="34004052.299999997"/>
    <n v="3251323.18"/>
    <n v="1525850.2"/>
    <n v="1208596.3600000001"/>
  </r>
  <r>
    <s v="04"/>
    <s v="ลพบุรี"/>
    <s v="10796"/>
    <s v="รพ.ลำสนธิ"/>
    <s v="รพช."/>
    <s v="F2"/>
    <n v="30"/>
    <n v="20442"/>
    <x v="4"/>
    <x v="4"/>
    <n v="35409390.670000002"/>
    <n v="3884395.66"/>
    <n v="2078897"/>
    <n v="2765162.92"/>
  </r>
  <r>
    <s v="04"/>
    <s v="ลพบุรี"/>
    <s v="10797"/>
    <s v="รพ.หนองม่วง"/>
    <s v="รพช."/>
    <s v="F2"/>
    <n v="35"/>
    <n v="25367"/>
    <x v="4"/>
    <x v="4"/>
    <n v="37442356.729999997"/>
    <n v="5895727.9800000004"/>
    <n v="1983534.3"/>
    <n v="1638283.86"/>
  </r>
  <r>
    <s v="04"/>
    <s v="สระบุรี"/>
    <s v="10661"/>
    <s v="รพ.สระบุรี"/>
    <s v="รพศ."/>
    <s v="A"/>
    <n v="700"/>
    <n v="126783"/>
    <x v="0"/>
    <x v="0"/>
    <n v="666205074.90999997"/>
    <n v="287675036.99000001"/>
    <n v="42529298.759999998"/>
    <n v="176124268.86000001"/>
  </r>
  <r>
    <s v="04"/>
    <s v="สระบุรี"/>
    <s v="10695"/>
    <s v="รพ.พระพุทธบาท"/>
    <s v="รพท."/>
    <s v="M1"/>
    <n v="315"/>
    <n v="58559"/>
    <x v="1"/>
    <x v="1"/>
    <n v="269791097.32000005"/>
    <n v="59030660.149999999"/>
    <n v="9379012.6899999995"/>
    <n v="43542129.07"/>
  </r>
  <r>
    <s v="04"/>
    <s v="สระบุรี"/>
    <s v="10807"/>
    <s v="รพ.แก่งคอย"/>
    <s v="รพช."/>
    <s v="F1"/>
    <n v="77"/>
    <n v="50883"/>
    <x v="3"/>
    <x v="3"/>
    <n v="63917960.5"/>
    <n v="11033136.529999999"/>
    <n v="6067091.1600000001"/>
    <n v="6290203"/>
  </r>
  <r>
    <s v="04"/>
    <s v="สระบุรี"/>
    <s v="10808"/>
    <s v="รพ.หนองแค"/>
    <s v="รพช."/>
    <s v="F2"/>
    <n v="69"/>
    <n v="34961"/>
    <x v="2"/>
    <x v="2"/>
    <n v="61572654.809999995"/>
    <n v="8158037.8799999999"/>
    <n v="3041585.98"/>
    <n v="2374913.0299999998"/>
  </r>
  <r>
    <s v="04"/>
    <s v="สระบุรี"/>
    <s v="10809"/>
    <s v="รพ.วิหารแดง"/>
    <s v="รพช."/>
    <s v="F2"/>
    <n v="49"/>
    <n v="25941"/>
    <x v="4"/>
    <x v="4"/>
    <n v="43986559.009999998"/>
    <n v="4654481.0199999996"/>
    <n v="2118711"/>
    <n v="2547303.73"/>
  </r>
  <r>
    <s v="04"/>
    <s v="สระบุรี"/>
    <s v="10810"/>
    <s v="รพ.หนองแซง"/>
    <s v="รพช."/>
    <s v="F2"/>
    <n v="24"/>
    <n v="10129"/>
    <x v="4"/>
    <x v="4"/>
    <n v="27730908.500000004"/>
    <n v="1342430.39"/>
    <n v="804114.43"/>
    <n v="747852.48"/>
  </r>
  <r>
    <s v="04"/>
    <s v="สระบุรี"/>
    <s v="10811"/>
    <s v="รพ.บ้านหมอ"/>
    <s v="รพช."/>
    <s v="F2"/>
    <n v="35"/>
    <n v="25748"/>
    <x v="4"/>
    <x v="4"/>
    <n v="48532795.450000003"/>
    <n v="4660615.82"/>
    <n v="1793264.44"/>
    <n v="3022913.62"/>
  </r>
  <r>
    <s v="04"/>
    <s v="สระบุรี"/>
    <s v="10812"/>
    <s v="รพ.ดอนพุด"/>
    <s v="รพช."/>
    <s v="F3"/>
    <n v="15"/>
    <n v="5710"/>
    <x v="7"/>
    <x v="7"/>
    <n v="27566133.600000001"/>
    <n v="1374813.87"/>
    <n v="503211.1"/>
    <n v="734000.56"/>
  </r>
  <r>
    <s v="04"/>
    <s v="สระบุรี"/>
    <s v="10813"/>
    <s v="รพ.หนองโดน"/>
    <s v="รพช."/>
    <s v="F3"/>
    <n v="20"/>
    <n v="8071"/>
    <x v="7"/>
    <x v="7"/>
    <n v="33931189.060000002"/>
    <n v="4316499.45"/>
    <n v="617797"/>
    <n v="879688.79"/>
  </r>
  <r>
    <s v="04"/>
    <s v="สระบุรี"/>
    <s v="10814"/>
    <s v="รพ.เสาไห้เฉลิมพระเกียรติ80พรรษา"/>
    <s v="รพช."/>
    <s v="F2"/>
    <n v="49"/>
    <n v="18921"/>
    <x v="4"/>
    <x v="4"/>
    <n v="50482405.289999999"/>
    <n v="5695077.3600000003"/>
    <n v="3368154.7"/>
    <n v="1754795.2"/>
  </r>
  <r>
    <s v="04"/>
    <s v="สระบุรี"/>
    <s v="10815"/>
    <s v="รพ.มวกเหล็ก"/>
    <s v="รพช."/>
    <s v="F2"/>
    <n v="37"/>
    <n v="43287"/>
    <x v="2"/>
    <x v="2"/>
    <n v="53556933.799999997"/>
    <n v="4785632.8099999996"/>
    <n v="2745970.24"/>
    <n v="2725794.51"/>
  </r>
  <r>
    <s v="04"/>
    <s v="สระบุรี"/>
    <s v="10816"/>
    <s v="รพ.วังม่วงสัทธรรม"/>
    <s v="รพช."/>
    <s v="F2"/>
    <n v="39"/>
    <n v="15762"/>
    <x v="4"/>
    <x v="4"/>
    <n v="39526904.799999997"/>
    <n v="4319672.76"/>
    <n v="1293735.3799999999"/>
    <n v="1541417.48"/>
  </r>
  <r>
    <s v="04"/>
    <s v="สิงห์บุรี"/>
    <s v="10692"/>
    <s v="รพ.สิงห์บุรี"/>
    <s v="รพท."/>
    <s v="S"/>
    <n v="282"/>
    <n v="42121"/>
    <x v="11"/>
    <x v="11"/>
    <n v="266764411.74000001"/>
    <n v="84555297.390000001"/>
    <n v="10784987.119999999"/>
    <n v="32884491.870000001"/>
  </r>
  <r>
    <s v="04"/>
    <s v="สิงห์บุรี"/>
    <s v="10693"/>
    <s v="รพ.อินทร์บุรี"/>
    <s v="รพท."/>
    <s v="M1"/>
    <n v="150"/>
    <n v="38458"/>
    <x v="17"/>
    <x v="17"/>
    <n v="183103306.98999998"/>
    <n v="21951821.93"/>
    <n v="3210187.94"/>
    <n v="8614024.9399999995"/>
  </r>
  <r>
    <s v="04"/>
    <s v="สิงห์บุรี"/>
    <s v="10798"/>
    <s v="รพ.บางระจัน"/>
    <s v="รพช."/>
    <s v="F2"/>
    <n v="30"/>
    <n v="21415"/>
    <x v="4"/>
    <x v="4"/>
    <n v="4452658.2"/>
    <n v="651152.62"/>
    <n v="46212.24"/>
    <n v="50330.44"/>
  </r>
  <r>
    <s v="04"/>
    <s v="สิงห์บุรี"/>
    <s v="10799"/>
    <s v="รพ.ค่ายบางระจัน"/>
    <s v="รพช."/>
    <s v="F2"/>
    <n v="30"/>
    <n v="19580"/>
    <x v="4"/>
    <x v="4"/>
    <n v="39220617.989999995"/>
    <n v="5144300"/>
    <n v="1234601.8"/>
    <n v="1188591.92"/>
  </r>
  <r>
    <s v="04"/>
    <s v="สิงห์บุรี"/>
    <s v="10800"/>
    <s v="รพ.พรหมบุรี"/>
    <s v="รพช."/>
    <s v="F3"/>
    <n v="28"/>
    <n v="11546"/>
    <x v="7"/>
    <x v="7"/>
    <n v="28611811.820000004"/>
    <n v="2300760.7999999998"/>
    <n v="1029043.54"/>
    <n v="828310.43"/>
  </r>
  <r>
    <s v="04"/>
    <s v="สิงห์บุรี"/>
    <s v="10801"/>
    <s v="รพ.ท่าช้าง"/>
    <s v="รพช."/>
    <s v="F2"/>
    <n v="30"/>
    <n v="9058"/>
    <x v="4"/>
    <x v="4"/>
    <n v="34079354.109999999"/>
    <n v="3037226.64"/>
    <n v="646197.80000000005"/>
    <n v="990257.23"/>
  </r>
  <r>
    <s v="04"/>
    <s v="อ่างทอง"/>
    <s v="10689"/>
    <s v="รพ.อ่างทอง"/>
    <s v="รพท."/>
    <s v="S"/>
    <n v="324"/>
    <n v="40462"/>
    <x v="11"/>
    <x v="11"/>
    <n v="289165099.7299999"/>
    <n v="67600718.560000002"/>
    <n v="10201041.939999999"/>
    <n v="35833426.100000001"/>
  </r>
  <r>
    <s v="04"/>
    <s v="อ่างทอง"/>
    <s v="10782"/>
    <s v="รพ.ไชโย"/>
    <s v="รพช."/>
    <s v="F2"/>
    <n v="38"/>
    <n v="13939"/>
    <x v="4"/>
    <x v="4"/>
    <n v="34381881.899999999"/>
    <n v="3999372.81"/>
    <n v="1024026.25"/>
    <n v="816394.12"/>
  </r>
  <r>
    <s v="04"/>
    <s v="อ่างทอง"/>
    <s v="10784"/>
    <s v="รพ.ป่าโมก"/>
    <s v="รพช."/>
    <s v="F2"/>
    <n v="54"/>
    <n v="19444"/>
    <x v="4"/>
    <x v="4"/>
    <n v="49569341.629999995"/>
    <n v="5773442.1399999997"/>
    <n v="1043544.2"/>
    <n v="2063263.14"/>
  </r>
  <r>
    <s v="04"/>
    <s v="อ่างทอง"/>
    <s v="10785"/>
    <s v="รพ.โพธิ์ทอง"/>
    <s v="รพช."/>
    <s v="F2"/>
    <n v="81"/>
    <n v="34591"/>
    <x v="2"/>
    <x v="2"/>
    <n v="61669684.309999995"/>
    <n v="8073067.1500000004"/>
    <n v="1650950.24"/>
    <n v="2602528.83"/>
  </r>
  <r>
    <s v="04"/>
    <s v="อ่างทอง"/>
    <s v="10786"/>
    <s v="รพ.แสวงหา"/>
    <s v="รพช."/>
    <s v="F2"/>
    <n v="48"/>
    <n v="23435"/>
    <x v="4"/>
    <x v="4"/>
    <n v="42923495.309999987"/>
    <n v="6126920.5899999999"/>
    <n v="1293919.05"/>
    <n v="1499073.07"/>
  </r>
  <r>
    <s v="04"/>
    <s v="อ่างทอง"/>
    <s v="10787"/>
    <s v="รพ.วิเศษชัยชาญ"/>
    <s v="รพช."/>
    <s v="F1"/>
    <n v="97"/>
    <n v="43946"/>
    <x v="6"/>
    <x v="6"/>
    <n v="90428890.850000009"/>
    <n v="12943574.75"/>
    <n v="3091113.51"/>
    <n v="4266984.5999999996"/>
  </r>
  <r>
    <s v="04"/>
    <s v="อ่างทอง"/>
    <s v="10788"/>
    <s v="รพ.สามโก้"/>
    <s v="รพช."/>
    <s v="F3"/>
    <n v="36"/>
    <n v="13572"/>
    <x v="7"/>
    <x v="7"/>
    <n v="33697401.119999997"/>
    <n v="3271052.89"/>
    <n v="869832"/>
    <n v="918140.67"/>
  </r>
  <r>
    <s v="05"/>
    <s v="เพชรบุรี"/>
    <s v="10736"/>
    <s v="รพ.พระจอมเกล้า"/>
    <s v="รพท."/>
    <s v="S"/>
    <n v="489"/>
    <n v="88017"/>
    <x v="10"/>
    <x v="10"/>
    <n v="421915958.63999993"/>
    <n v="145741367.94999999"/>
    <n v="18295716.870000001"/>
    <n v="51223618.219999999"/>
  </r>
  <r>
    <s v="05"/>
    <s v="เพชรบุรี"/>
    <s v="11308"/>
    <s v="รพ.เขาย้อย"/>
    <s v="รพช."/>
    <s v="F2"/>
    <n v="30"/>
    <n v="24180"/>
    <x v="4"/>
    <x v="4"/>
    <n v="51530966.089999996"/>
    <n v="8228549.1799999997"/>
    <n v="3485859.7"/>
    <n v="2083607.226"/>
  </r>
  <r>
    <s v="05"/>
    <s v="เพชรบุรี"/>
    <s v="11309"/>
    <s v="รพ.หนองหญ้าปล้อง"/>
    <s v="รพช."/>
    <s v="F2"/>
    <n v="28"/>
    <n v="12426"/>
    <x v="4"/>
    <x v="4"/>
    <n v="37444108.189999998"/>
    <n v="2484327.6"/>
    <n v="1107285"/>
    <n v="956289.72"/>
  </r>
  <r>
    <s v="05"/>
    <s v="เพชรบุรี"/>
    <s v="11310"/>
    <s v="รพ.ชะอำ"/>
    <s v="รพช."/>
    <s v="M2"/>
    <n v="84"/>
    <n v="54034"/>
    <x v="14"/>
    <x v="14"/>
    <n v="85882527.810000002"/>
    <n v="18383556.039999999"/>
    <n v="6609479.5800000001"/>
    <n v="3576473.18"/>
  </r>
  <r>
    <s v="05"/>
    <s v="เพชรบุรี"/>
    <s v="11311"/>
    <s v="รพ.ท่ายาง"/>
    <s v="รพช."/>
    <s v="F1"/>
    <n v="74"/>
    <n v="64115"/>
    <x v="3"/>
    <x v="3"/>
    <n v="79269733.439999998"/>
    <n v="14429549.890000001"/>
    <n v="4380490.58"/>
    <n v="4144386.78"/>
  </r>
  <r>
    <s v="05"/>
    <s v="เพชรบุรี"/>
    <s v="11312"/>
    <s v="รพ.บ้านลาด"/>
    <s v="รพช."/>
    <s v="F2"/>
    <n v="30"/>
    <n v="35061"/>
    <x v="2"/>
    <x v="2"/>
    <n v="56565018.990000002"/>
    <n v="8918022.8200000003"/>
    <n v="2428039.4500000002"/>
    <n v="1754054.42"/>
  </r>
  <r>
    <s v="05"/>
    <s v="เพชรบุรี"/>
    <s v="11313"/>
    <s v="รพ.บ้านแหลม"/>
    <s v="รพช."/>
    <s v="F2"/>
    <n v="30"/>
    <n v="40652"/>
    <x v="2"/>
    <x v="2"/>
    <n v="47447947.210000001"/>
    <n v="8673934.0600000005"/>
    <n v="3077833.69"/>
    <n v="1301857.28"/>
  </r>
  <r>
    <s v="05"/>
    <s v="เพชรบุรี"/>
    <s v="11314"/>
    <s v="รพ.แก่งกระจาน"/>
    <s v="รพช."/>
    <s v="F2"/>
    <n v="30"/>
    <n v="25044"/>
    <x v="4"/>
    <x v="4"/>
    <n v="40389901.199999996"/>
    <n v="4450718.07"/>
    <n v="2093300.79"/>
    <n v="1371537.49"/>
  </r>
  <r>
    <s v="05"/>
    <s v="กาญจนบุรี"/>
    <s v="10731"/>
    <s v="รพ.พหลพลพยุหเสนา"/>
    <s v="รพท."/>
    <s v="S"/>
    <n v="540"/>
    <n v="107827"/>
    <x v="10"/>
    <x v="10"/>
    <n v="449233327.06999987"/>
    <n v="199500322.24000001"/>
    <n v="35134193.490000002"/>
    <n v="74484650.870000005"/>
  </r>
  <r>
    <s v="05"/>
    <s v="กาญจนบุรี"/>
    <s v="10732"/>
    <s v="รพ.มะการักษ์"/>
    <s v="รพท."/>
    <s v="M1"/>
    <n v="252"/>
    <n v="97411"/>
    <x v="1"/>
    <x v="1"/>
    <n v="254618797.92000002"/>
    <n v="67348288.290000007"/>
    <n v="14328163.18"/>
    <n v="31336488.370000001"/>
  </r>
  <r>
    <s v="05"/>
    <s v="กาญจนบุรี"/>
    <s v="11278"/>
    <s v="รพ.ไทรโยค"/>
    <s v="รพช."/>
    <s v="F2"/>
    <n v="58"/>
    <n v="29996"/>
    <x v="4"/>
    <x v="4"/>
    <n v="46211725.230000004"/>
    <n v="9126587.8100000005"/>
    <n v="2451676.7999999998"/>
    <n v="1859811.44"/>
  </r>
  <r>
    <s v="05"/>
    <s v="กาญจนบุรี"/>
    <s v="11279"/>
    <s v="รพ.สมเด็จพระปิยมหาราชรมณียเขต"/>
    <s v="รพช."/>
    <s v="F2"/>
    <n v="30"/>
    <n v="9380"/>
    <x v="4"/>
    <x v="4"/>
    <n v="28988274.199999999"/>
    <n v="3971453.3"/>
    <n v="1281866.3999999999"/>
    <n v="1089711.79"/>
  </r>
  <r>
    <s v="05"/>
    <s v="กาญจนบุรี"/>
    <s v="11280"/>
    <s v="รพ.บ่อพลอย"/>
    <s v="รพช."/>
    <s v="F1"/>
    <n v="67"/>
    <n v="45153"/>
    <x v="6"/>
    <x v="6"/>
    <n v="66895943.979999997"/>
    <n v="13011846.1"/>
    <n v="4198339.76"/>
    <n v="3896056.53"/>
  </r>
  <r>
    <s v="05"/>
    <s v="กาญจนบุรี"/>
    <s v="11281"/>
    <s v="รพ.ท่ากระดาน"/>
    <s v="รพช."/>
    <s v="F2"/>
    <n v="30"/>
    <n v="10381"/>
    <x v="4"/>
    <x v="4"/>
    <n v="26254975.859999999"/>
    <n v="1720104.48"/>
    <n v="1075148.8999999999"/>
    <n v="827760.53"/>
  </r>
  <r>
    <s v="05"/>
    <s v="กาญจนบุรี"/>
    <s v="11282"/>
    <s v="รพ.สมเด็จพระสังฆราชองค์ที่ ๑๙"/>
    <s v="รพช."/>
    <s v="M2"/>
    <n v="120"/>
    <n v="73880"/>
    <x v="5"/>
    <x v="5"/>
    <n v="129436400.98999999"/>
    <n v="32060678.440000001"/>
    <n v="6433071.96"/>
    <n v="10008956.460000001"/>
  </r>
  <r>
    <s v="05"/>
    <s v="กาญจนบุรี"/>
    <s v="11283"/>
    <s v="รพ.ทองผาภูมิ"/>
    <s v="รพช."/>
    <s v="M2"/>
    <n v="94"/>
    <n v="34904"/>
    <x v="14"/>
    <x v="14"/>
    <n v="78909938.25"/>
    <n v="12651366.33"/>
    <n v="4350075.75"/>
    <n v="4960284.62"/>
  </r>
  <r>
    <s v="05"/>
    <s v="กาญจนบุรี"/>
    <s v="11284"/>
    <s v="รพ.สังขละบุรี"/>
    <s v="รพช."/>
    <s v="F2"/>
    <n v="30"/>
    <n v="16897"/>
    <x v="4"/>
    <x v="4"/>
    <n v="43755886.820000008"/>
    <n v="6958689.4299999997"/>
    <n v="1788958.15"/>
    <n v="2287856.7000000002"/>
  </r>
  <r>
    <s v="05"/>
    <s v="กาญจนบุรี"/>
    <s v="11285"/>
    <s v="รพ.เจ้าคุณไพบูลย์พนมทวน"/>
    <s v="รพช."/>
    <s v="F2"/>
    <n v="63"/>
    <n v="38163"/>
    <x v="2"/>
    <x v="2"/>
    <n v="63281434.479999997"/>
    <n v="13310195.91"/>
    <n v="3158982.05"/>
    <n v="4109335.39"/>
  </r>
  <r>
    <s v="05"/>
    <s v="กาญจนบุรี"/>
    <s v="11286"/>
    <s v="รพ.เลาขวัญ"/>
    <s v="รพช."/>
    <s v="F2"/>
    <n v="46"/>
    <n v="42445"/>
    <x v="2"/>
    <x v="2"/>
    <n v="43704304.240000002"/>
    <n v="10070608.5"/>
    <n v="2099558.35"/>
    <n v="2450371.2799999998"/>
  </r>
  <r>
    <s v="05"/>
    <s v="กาญจนบุรี"/>
    <s v="11287"/>
    <s v="รพ.ด่านมะขามเตี้ย"/>
    <s v="รพช."/>
    <s v="F2"/>
    <n v="30"/>
    <n v="27983"/>
    <x v="4"/>
    <x v="4"/>
    <n v="45234184.819999993"/>
    <n v="6446168.46"/>
    <n v="1969153.02"/>
    <n v="1985178.33"/>
  </r>
  <r>
    <s v="05"/>
    <s v="กาญจนบุรี"/>
    <s v="11288"/>
    <s v="รพ.สถานพระบารมี"/>
    <s v="รพช."/>
    <s v="F2"/>
    <n v="30"/>
    <n v="28141"/>
    <x v="4"/>
    <x v="4"/>
    <n v="42214632.920000002"/>
    <n v="4823452.83"/>
    <n v="1325175"/>
    <n v="1781732.16"/>
  </r>
  <r>
    <s v="05"/>
    <s v="กาญจนบุรี"/>
    <s v="14136"/>
    <s v="รพ.ศุกร์ศิริศรีสวัสดิ์"/>
    <s v="รพช."/>
    <s v="F3"/>
    <n v="16"/>
    <n v="5103"/>
    <x v="7"/>
    <x v="7"/>
    <n v="18056024"/>
    <n v="1120940.48"/>
    <n v="190070"/>
    <n v="266353.36"/>
  </r>
  <r>
    <s v="05"/>
    <s v="กาญจนบุรี"/>
    <s v="21948"/>
    <s v="รพ.ห้วยกระเจา เฉลิมพระเกียรติ 80 พรรษา"/>
    <s v="รพช."/>
    <s v="F2"/>
    <n v="34"/>
    <n v="25608"/>
    <x v="4"/>
    <x v="4"/>
    <n v="34906623.049999997"/>
    <n v="4622382.4800000004"/>
    <n v="2126529.1"/>
    <n v="2315597.42"/>
  </r>
  <r>
    <s v="05"/>
    <s v="นครปฐม"/>
    <s v="10679"/>
    <s v="รพ.นครปฐม"/>
    <s v="รพศ."/>
    <s v="A"/>
    <n v="860"/>
    <n v="218983"/>
    <x v="8"/>
    <x v="8"/>
    <n v="723187694.74000013"/>
    <n v="338151824.08999997"/>
    <n v="44422571.899999999"/>
    <n v="185787733.86000001"/>
  </r>
  <r>
    <s v="05"/>
    <s v="นครปฐม"/>
    <s v="11297"/>
    <s v="รพ.กำแพงแสน"/>
    <s v="รพช."/>
    <s v="F1"/>
    <n v="98"/>
    <n v="88323"/>
    <x v="3"/>
    <x v="3"/>
    <n v="90207651.510000005"/>
    <n v="26776902.199999999"/>
    <n v="4389147.59"/>
    <n v="10367308.51"/>
  </r>
  <r>
    <s v="05"/>
    <s v="นครปฐม"/>
    <s v="11298"/>
    <s v="รพ.นครชัยศรี"/>
    <s v="รพช."/>
    <s v="F2"/>
    <n v="50"/>
    <n v="37750"/>
    <x v="2"/>
    <x v="2"/>
    <n v="51564256.25"/>
    <n v="10544290.560000001"/>
    <n v="3129295.43"/>
    <n v="3146638.26"/>
  </r>
  <r>
    <s v="05"/>
    <s v="นครปฐม"/>
    <s v="11299"/>
    <s v="รพ.ห้วยพลู"/>
    <s v="รพช."/>
    <s v="F2"/>
    <n v="58"/>
    <n v="32703"/>
    <x v="2"/>
    <x v="2"/>
    <n v="69437295.879999995"/>
    <n v="8977076.8100000005"/>
    <n v="1963352.4"/>
    <n v="2770595.37"/>
  </r>
  <r>
    <s v="05"/>
    <s v="นครปฐม"/>
    <s v="11300"/>
    <s v="รพ.ดอนตูม"/>
    <s v="รพช."/>
    <s v="F2"/>
    <n v="38"/>
    <n v="30467"/>
    <x v="2"/>
    <x v="2"/>
    <n v="57822034.759999998"/>
    <n v="9892200.7899999991"/>
    <n v="2529893.11"/>
    <n v="8489541.5500000007"/>
  </r>
  <r>
    <s v="05"/>
    <s v="นครปฐม"/>
    <s v="11301"/>
    <s v="รพ.บางเลน"/>
    <s v="รพช."/>
    <s v="F1"/>
    <n v="79"/>
    <n v="47931"/>
    <x v="6"/>
    <x v="6"/>
    <n v="47537470.000000007"/>
    <n v="10331340.09"/>
    <n v="1461035.38"/>
    <n v="4009157.92"/>
  </r>
  <r>
    <s v="05"/>
    <s v="นครปฐม"/>
    <s v="11302"/>
    <s v="รพ.สามพราน"/>
    <s v="รพช."/>
    <s v="M2"/>
    <n v="120"/>
    <n v="112648"/>
    <x v="5"/>
    <x v="5"/>
    <n v="145627074.87"/>
    <n v="42902283.719999999"/>
    <n v="5897605.1799999997"/>
    <n v="22810451.809999999"/>
  </r>
  <r>
    <s v="05"/>
    <s v="นครปฐม"/>
    <s v="11303"/>
    <s v="รพ.พุทธมณฑล"/>
    <s v="รพช."/>
    <s v="F2"/>
    <n v="30"/>
    <n v="23758"/>
    <x v="4"/>
    <x v="4"/>
    <n v="40674923.370000005"/>
    <n v="9327293.1500000004"/>
    <n v="1837203.45"/>
    <n v="1453811.35"/>
  </r>
  <r>
    <s v="05"/>
    <s v="นครปฐม"/>
    <s v="13819"/>
    <s v="รพ.หลวงพ่อเปิ่น"/>
    <s v="รพช."/>
    <s v="F2"/>
    <n v="30"/>
    <n v="14461"/>
    <x v="4"/>
    <x v="4"/>
    <n v="47724801.780000009"/>
    <n v="5046595.79"/>
    <n v="983731.59"/>
    <n v="1485463.36"/>
  </r>
  <r>
    <s v="05"/>
    <s v="ประจวบคีรีขันธ์"/>
    <s v="10737"/>
    <s v="รพ.ประจวบคีรีขันธ์"/>
    <s v="รพท."/>
    <s v="S"/>
    <n v="278"/>
    <n v="68163"/>
    <x v="11"/>
    <x v="11"/>
    <n v="257155913.53000006"/>
    <n v="75008189.670000002"/>
    <n v="15314368.539999999"/>
    <n v="38844118.859999999"/>
  </r>
  <r>
    <s v="05"/>
    <s v="ประจวบคีรีขันธ์"/>
    <s v="11315"/>
    <s v="รพ.กุยบุรี"/>
    <s v="รพช."/>
    <s v="F2"/>
    <n v="36"/>
    <n v="33039"/>
    <x v="2"/>
    <x v="2"/>
    <n v="52138414.690000005"/>
    <n v="7029875.7000000002"/>
    <n v="2475152.6"/>
    <n v="1571365.03"/>
  </r>
  <r>
    <s v="05"/>
    <s v="ประจวบคีรีขันธ์"/>
    <s v="11316"/>
    <s v="รพ.ทับสะแก"/>
    <s v="รพช."/>
    <s v="F2"/>
    <n v="60"/>
    <n v="36478"/>
    <x v="2"/>
    <x v="2"/>
    <n v="67839365.75"/>
    <n v="11024829.59"/>
    <n v="3375844.39"/>
    <n v="3013587.77"/>
  </r>
  <r>
    <s v="05"/>
    <s v="ประจวบคีรีขันธ์"/>
    <s v="11317"/>
    <s v="รพ.บางสะพาน"/>
    <s v="รพช."/>
    <s v="M2"/>
    <n v="150"/>
    <n v="60733"/>
    <x v="5"/>
    <x v="5"/>
    <n v="117440185.09999998"/>
    <n v="27123496.210000001"/>
    <n v="4974872.3099999996"/>
    <n v="18492558.77"/>
  </r>
  <r>
    <s v="05"/>
    <s v="ประจวบคีรีขันธ์"/>
    <s v="11318"/>
    <s v="รพ.บางสะพานน้อย"/>
    <s v="รพช."/>
    <s v="F2"/>
    <n v="36"/>
    <n v="29734"/>
    <x v="4"/>
    <x v="4"/>
    <n v="44662537.170000002"/>
    <n v="5947303.2699999996"/>
    <n v="1891589.18"/>
    <n v="1572209.52"/>
  </r>
  <r>
    <s v="05"/>
    <s v="ประจวบคีรีขันธ์"/>
    <s v="11319"/>
    <s v="รพ.ปราณบุรี"/>
    <s v="รพช."/>
    <s v="F2"/>
    <n v="60"/>
    <n v="45888"/>
    <x v="2"/>
    <x v="2"/>
    <n v="67468764.960000008"/>
    <n v="13632040.23"/>
    <n v="2774863.72"/>
    <n v="3196476.75"/>
  </r>
  <r>
    <s v="05"/>
    <s v="ประจวบคีรีขันธ์"/>
    <s v="11320"/>
    <s v="รพ.หัวหิน"/>
    <s v="รพท."/>
    <s v="S"/>
    <n v="340"/>
    <n v="87217"/>
    <x v="11"/>
    <x v="11"/>
    <n v="314230535.15999997"/>
    <n v="129839156.70999999"/>
    <n v="27516203.949999999"/>
    <n v="93463780.170000002"/>
  </r>
  <r>
    <s v="05"/>
    <s v="ประจวบคีรีขันธ์"/>
    <s v="11321"/>
    <s v="รพ.สามร้อยยอด"/>
    <s v="รพช."/>
    <s v="F2"/>
    <n v="60"/>
    <n v="36986"/>
    <x v="2"/>
    <x v="2"/>
    <n v="73174277.25"/>
    <n v="12407570.6"/>
    <n v="3273659.02"/>
    <n v="4863529.9400000004"/>
  </r>
  <r>
    <s v="05"/>
    <s v="ราชบุรี"/>
    <s v="10677"/>
    <s v="รพ.ราชบุรี"/>
    <s v="รพศ."/>
    <s v="A"/>
    <n v="855"/>
    <n v="143589"/>
    <x v="8"/>
    <x v="8"/>
    <n v="781405994.80999994"/>
    <n v="516005773.36000001"/>
    <n v="57341228.369999997"/>
    <n v="184614070.22"/>
  </r>
  <r>
    <s v="05"/>
    <s v="ราชบุรี"/>
    <s v="10728"/>
    <s v="รพ.ดำเนินสะดวก"/>
    <s v="รพท."/>
    <s v="M1"/>
    <n v="272"/>
    <n v="75062"/>
    <x v="1"/>
    <x v="1"/>
    <n v="199986717.39000002"/>
    <n v="37805367.740000002"/>
    <n v="9033463.6600000001"/>
    <n v="21534363.850000001"/>
  </r>
  <r>
    <s v="05"/>
    <s v="ราชบุรี"/>
    <s v="10729"/>
    <s v="รพ.บ้านโป่ง"/>
    <s v="รพท."/>
    <s v="S"/>
    <n v="350"/>
    <n v="118298"/>
    <x v="11"/>
    <x v="11"/>
    <n v="274507112.28000009"/>
    <n v="70391305.670000002"/>
    <n v="7026290.1399999997"/>
    <n v="38940082.799999997"/>
  </r>
  <r>
    <s v="05"/>
    <s v="ราชบุรี"/>
    <s v="10730"/>
    <s v="รพ.โพธาราม"/>
    <s v="รพท."/>
    <s v="M1"/>
    <n v="340"/>
    <n v="85038"/>
    <x v="1"/>
    <x v="1"/>
    <n v="234477308.51000002"/>
    <n v="46890822.719999999"/>
    <n v="4321937.9000000004"/>
    <n v="22300393.010000002"/>
  </r>
  <r>
    <s v="05"/>
    <s v="ราชบุรี"/>
    <s v="11273"/>
    <s v="รพ.สวนผึ้ง"/>
    <s v="รพช."/>
    <s v="F2"/>
    <n v="60"/>
    <n v="27107"/>
    <x v="4"/>
    <x v="4"/>
    <n v="60519486.079999998"/>
    <n v="9872807.4900000002"/>
    <n v="1815338.82"/>
    <n v="4961480.88"/>
  </r>
  <r>
    <s v="05"/>
    <s v="ราชบุรี"/>
    <s v="11274"/>
    <s v="รพ.บางแพ"/>
    <s v="รพช."/>
    <s v="F2"/>
    <n v="48"/>
    <n v="28664"/>
    <x v="4"/>
    <x v="4"/>
    <n v="54414063.799999997"/>
    <n v="7168994.8499999996"/>
    <n v="2100470.56"/>
    <n v="2215594.41"/>
  </r>
  <r>
    <s v="05"/>
    <s v="ราชบุรี"/>
    <s v="11275"/>
    <s v="รพ.เจ็ดเสมียน"/>
    <s v="รพช."/>
    <s v="F2"/>
    <n v="34"/>
    <n v="9400"/>
    <x v="4"/>
    <x v="4"/>
    <n v="37613334.740000002"/>
    <n v="2947158.96"/>
    <n v="1608648.07"/>
    <n v="962294.14"/>
  </r>
  <r>
    <s v="05"/>
    <s v="ราชบุรี"/>
    <s v="11276"/>
    <s v="รพ.ปากท่อ"/>
    <s v="รพช."/>
    <s v="F2"/>
    <n v="60"/>
    <n v="47119"/>
    <x v="2"/>
    <x v="2"/>
    <n v="68373709.060000002"/>
    <n v="7582937.2300000004"/>
    <n v="2751694.96"/>
    <n v="3158880.38"/>
  </r>
  <r>
    <s v="05"/>
    <s v="ราชบุรี"/>
    <s v="11277"/>
    <s v="รพ.วัดเพลง"/>
    <s v="รพช."/>
    <s v="F2"/>
    <n v="38"/>
    <n v="8877"/>
    <x v="4"/>
    <x v="4"/>
    <n v="42280955.839999996"/>
    <n v="5412800.1900000004"/>
    <n v="1630177.9"/>
    <n v="2118215.0499999998"/>
  </r>
  <r>
    <s v="05"/>
    <s v="ราชบุรี"/>
    <s v="11458"/>
    <s v="รพร.จอมบึง"/>
    <s v="รพช."/>
    <s v="F1"/>
    <n v="60"/>
    <n v="49841"/>
    <x v="6"/>
    <x v="6"/>
    <n v="70663219.270000011"/>
    <n v="13285541.800000001"/>
    <n v="5173458.75"/>
    <n v="3946040.6"/>
  </r>
  <r>
    <s v="05"/>
    <s v="ราชบุรี"/>
    <s v="28858"/>
    <s v="รพ.บ้านคา"/>
    <s v="รพช."/>
    <s v="F3"/>
    <n v="30"/>
    <n v="18601"/>
    <x v="12"/>
    <x v="12"/>
    <n v="21115988.25"/>
    <n v="2492559.96"/>
    <n v="1390682.22"/>
    <n v="1990728.39"/>
  </r>
  <r>
    <s v="05"/>
    <s v="สมุทรสงคราม"/>
    <s v="10735"/>
    <s v="รพ.สมเด็จพระพุทธเลิศหล้า"/>
    <s v="รพท."/>
    <s v="S"/>
    <n v="311"/>
    <n v="79644"/>
    <x v="11"/>
    <x v="11"/>
    <n v="288653870.25999987"/>
    <n v="89609875.900000006"/>
    <n v="15937656.880000001"/>
    <n v="37963693.009999998"/>
  </r>
  <r>
    <s v="05"/>
    <s v="สมุทรสงคราม"/>
    <s v="11306"/>
    <s v="รพ.นภาลัย"/>
    <s v="รพช."/>
    <s v="F1"/>
    <n v="90"/>
    <n v="22727"/>
    <x v="6"/>
    <x v="6"/>
    <n v="81200662.389999986"/>
    <n v="10326743.880000001"/>
    <n v="1847379.92"/>
    <n v="2358998.65"/>
  </r>
  <r>
    <s v="05"/>
    <s v="สมุทรสงคราม"/>
    <s v="11307"/>
    <s v="รพ.อัมพวา"/>
    <s v="รพช."/>
    <s v="F2"/>
    <n v="36"/>
    <n v="31965"/>
    <x v="2"/>
    <x v="2"/>
    <n v="46298046.219999999"/>
    <n v="5615036.75"/>
    <n v="1244223.54"/>
    <n v="948987.07"/>
  </r>
  <r>
    <s v="05"/>
    <s v="สมุทรสาคร"/>
    <s v="10734"/>
    <s v="รพ.สมุทรสาคร"/>
    <s v="รพศ."/>
    <s v="A"/>
    <n v="602"/>
    <n v="180356"/>
    <x v="0"/>
    <x v="0"/>
    <n v="669622237.50999999"/>
    <n v="196565100.16"/>
    <n v="141923060.80000001"/>
    <n v="5312594.09"/>
  </r>
  <r>
    <s v="05"/>
    <s v="สมุทรสาคร"/>
    <s v="11304"/>
    <s v="รพ.กระทุ่มแบน"/>
    <s v="รพท."/>
    <s v="M1"/>
    <n v="309"/>
    <n v="112175"/>
    <x v="1"/>
    <x v="1"/>
    <n v="259857070.63999999"/>
    <n v="91149636.590000004"/>
    <n v="14863017.5"/>
    <n v="47278444.390000001"/>
  </r>
  <r>
    <s v="05"/>
    <s v="สุพรรณบุรี"/>
    <s v="10678"/>
    <s v="รพ.เจ้าพระยายมราช"/>
    <s v="รพศ."/>
    <s v="A"/>
    <n v="680"/>
    <n v="131088"/>
    <x v="0"/>
    <x v="0"/>
    <n v="577537159.06000006"/>
    <n v="261510449.88"/>
    <n v="20837640.210000001"/>
    <n v="141509962.93000001"/>
  </r>
  <r>
    <s v="05"/>
    <s v="สุพรรณบุรี"/>
    <s v="10733"/>
    <s v="รพ.สมเด็จพระสังฆราชองค์ที่17"/>
    <s v="รพท."/>
    <s v="M1"/>
    <n v="262"/>
    <n v="110594"/>
    <x v="1"/>
    <x v="1"/>
    <n v="232821107.38"/>
    <n v="50701533.579999998"/>
    <n v="10154236.74"/>
    <n v="24060917.969999999"/>
  </r>
  <r>
    <s v="05"/>
    <s v="สุพรรณบุรี"/>
    <s v="11289"/>
    <s v="รพ.เดิมบางนางบวช"/>
    <s v="รพช."/>
    <s v="F1"/>
    <n v="120"/>
    <n v="53610"/>
    <x v="3"/>
    <x v="3"/>
    <n v="90703001.039999992"/>
    <n v="36561463.310000002"/>
    <n v="4876130.6399999997"/>
    <n v="6202921.4800000004"/>
  </r>
  <r>
    <s v="05"/>
    <s v="สุพรรณบุรี"/>
    <s v="11290"/>
    <s v="รพ.ด่านช้าง"/>
    <s v="รพช."/>
    <s v="F1"/>
    <n v="106"/>
    <n v="64172"/>
    <x v="3"/>
    <x v="3"/>
    <n v="86553609.74000001"/>
    <n v="20022028.379999999"/>
    <n v="2028795.75"/>
    <n v="4919368.16"/>
  </r>
  <r>
    <s v="05"/>
    <s v="สุพรรณบุรี"/>
    <s v="11291"/>
    <s v="รพ.บางปลาม้า"/>
    <s v="รพช."/>
    <s v="F2"/>
    <n v="62"/>
    <n v="50379"/>
    <x v="2"/>
    <x v="2"/>
    <n v="73161042.439999998"/>
    <n v="18743142.629999999"/>
    <n v="2454862.36"/>
    <n v="2807754.76"/>
  </r>
  <r>
    <s v="05"/>
    <s v="สุพรรณบุรี"/>
    <s v="11292"/>
    <s v="รพ.ศรีประจันต์"/>
    <s v="รพช."/>
    <s v="F2"/>
    <n v="60"/>
    <n v="42852"/>
    <x v="2"/>
    <x v="2"/>
    <n v="66550631.519999988"/>
    <n v="19253012.02"/>
    <n v="3427054.44"/>
    <n v="2639373.7400000002"/>
  </r>
  <r>
    <s v="05"/>
    <s v="สุพรรณบุรี"/>
    <s v="11293"/>
    <s v="รพ.ดอนเจดีย์"/>
    <s v="รพช."/>
    <s v="F2"/>
    <n v="68"/>
    <n v="37051"/>
    <x v="2"/>
    <x v="2"/>
    <n v="63418976.130000003"/>
    <n v="18019428.77"/>
    <n v="3526181.43"/>
    <n v="2937651.65"/>
  </r>
  <r>
    <s v="05"/>
    <s v="สุพรรณบุรี"/>
    <s v="11294"/>
    <s v="รพ.สามชุก"/>
    <s v="รพช."/>
    <s v="F2"/>
    <n v="60"/>
    <n v="36966"/>
    <x v="2"/>
    <x v="2"/>
    <n v="67213052.849999994"/>
    <n v="26568825.620000001"/>
    <n v="3062490.88"/>
    <n v="7171564.9400000004"/>
  </r>
  <r>
    <s v="05"/>
    <s v="สุพรรณบุรี"/>
    <s v="11295"/>
    <s v="รพ.อู่ทอง"/>
    <s v="รพช."/>
    <s v="M2"/>
    <n v="144"/>
    <n v="89754"/>
    <x v="5"/>
    <x v="5"/>
    <n v="135768697.84"/>
    <n v="38486992.219999999"/>
    <n v="6010693.6500000004"/>
    <n v="13992004.210000001"/>
  </r>
  <r>
    <s v="05"/>
    <s v="สุพรรณบุรี"/>
    <s v="11296"/>
    <s v="รพ.หนองหญ้าไซ"/>
    <s v="รพช."/>
    <s v="F2"/>
    <n v="60"/>
    <n v="28122"/>
    <x v="4"/>
    <x v="4"/>
    <n v="47061116.360000007"/>
    <n v="7091540.9500000002"/>
    <n v="1520997.85"/>
    <n v="1863496.81"/>
  </r>
  <r>
    <s v="06"/>
    <s v="จันทบุรี"/>
    <s v="10664"/>
    <s v="รพ.พระปกเกล้า"/>
    <s v="รพศ."/>
    <s v="A"/>
    <n v="755"/>
    <n v="107257"/>
    <x v="8"/>
    <x v="8"/>
    <n v="770072941.12999988"/>
    <n v="256412542.75999999"/>
    <n v="87773195.430000007"/>
    <n v="140817154.56999999"/>
  </r>
  <r>
    <s v="06"/>
    <s v="จันทบุรี"/>
    <s v="10834"/>
    <s v="รพ.ขลุง"/>
    <s v="รพช."/>
    <s v="F1"/>
    <n v="34"/>
    <n v="43861"/>
    <x v="6"/>
    <x v="6"/>
    <n v="51534126.599999994"/>
    <n v="9196110.7100000009"/>
    <n v="4494823.1500000004"/>
    <n v="1623958.35"/>
  </r>
  <r>
    <s v="06"/>
    <s v="จันทบุรี"/>
    <s v="10835"/>
    <s v="รพ.ท่าใหม่"/>
    <s v="รพช."/>
    <s v="F2"/>
    <n v="30"/>
    <n v="21995"/>
    <x v="4"/>
    <x v="4"/>
    <n v="33964281.449999996"/>
    <n v="4072040.27"/>
    <n v="1603433.07"/>
    <n v="1470008.03"/>
  </r>
  <r>
    <s v="06"/>
    <s v="จันทบุรี"/>
    <s v="10836"/>
    <s v="รพ.เขาสุกิม"/>
    <s v="รพช."/>
    <s v="F2"/>
    <n v="41"/>
    <n v="17128"/>
    <x v="4"/>
    <x v="4"/>
    <n v="35920291.25"/>
    <n v="3573777.34"/>
    <n v="2384132"/>
    <n v="1538145.06"/>
  </r>
  <r>
    <s v="06"/>
    <s v="จันทบุรี"/>
    <s v="10837"/>
    <s v="รพ.สองพี่น้อง"/>
    <s v="รพช."/>
    <s v="F2"/>
    <n v="30"/>
    <n v="18505"/>
    <x v="4"/>
    <x v="4"/>
    <n v="32801214.600000001"/>
    <n v="4903049.79"/>
    <n v="1695721.75"/>
    <n v="1577680.1"/>
  </r>
  <r>
    <s v="06"/>
    <s v="จันทบุรี"/>
    <s v="10838"/>
    <s v="รพ.โป่งน้ำร้อน"/>
    <s v="รพช."/>
    <s v="F2"/>
    <n v="69"/>
    <n v="37340"/>
    <x v="2"/>
    <x v="2"/>
    <n v="58423413.279999994"/>
    <n v="10228397.869999999"/>
    <n v="3060289.74"/>
    <n v="2323833.9"/>
  </r>
  <r>
    <s v="06"/>
    <s v="จันทบุรี"/>
    <s v="10839"/>
    <s v="รพ.มะขาม"/>
    <s v="รพช."/>
    <s v="F1"/>
    <n v="36"/>
    <n v="25888"/>
    <x v="6"/>
    <x v="6"/>
    <n v="42583019.960000008"/>
    <n v="4331398.91"/>
    <n v="2669156.9"/>
    <n v="1769526.85"/>
  </r>
  <r>
    <s v="06"/>
    <s v="จันทบุรี"/>
    <s v="10840"/>
    <s v="รพ.แหลมสิงห์"/>
    <s v="รพช."/>
    <s v="F2"/>
    <n v="30"/>
    <n v="21774"/>
    <x v="4"/>
    <x v="4"/>
    <n v="43151304.310000002"/>
    <n v="7880532.1399999997"/>
    <n v="1898627.98"/>
    <n v="1922951.37"/>
  </r>
  <r>
    <s v="06"/>
    <s v="จันทบุรี"/>
    <s v="10841"/>
    <s v="รพ.สอยดาว"/>
    <s v="รพช."/>
    <s v="F1"/>
    <n v="62"/>
    <n v="53467"/>
    <x v="3"/>
    <x v="3"/>
    <n v="66336422.399999999"/>
    <n v="12436145.289999999"/>
    <n v="3568048.53"/>
    <n v="3852123.57"/>
  </r>
  <r>
    <s v="06"/>
    <s v="จันทบุรี"/>
    <s v="10842"/>
    <s v="รพ.แก่งหางแมว"/>
    <s v="รพช."/>
    <s v="F2"/>
    <n v="30"/>
    <n v="35831"/>
    <x v="2"/>
    <x v="2"/>
    <n v="36465147.459999993"/>
    <n v="6525237.4199999999"/>
    <n v="1422508.15"/>
    <n v="1539203.72"/>
  </r>
  <r>
    <s v="06"/>
    <s v="จันทบุรี"/>
    <s v="10843"/>
    <s v="รพ.นายายอาม"/>
    <s v="รพช."/>
    <s v="F1"/>
    <n v="34"/>
    <n v="28272"/>
    <x v="6"/>
    <x v="6"/>
    <n v="41811066.840000004"/>
    <n v="3758966.49"/>
    <n v="2202816.25"/>
    <n v="1568543.79"/>
  </r>
  <r>
    <s v="06"/>
    <s v="จันทบุรี"/>
    <s v="10844"/>
    <s v="รพ.เขาคิชฌกูฏ"/>
    <s v="รพช."/>
    <s v="F2"/>
    <n v="34"/>
    <n v="24445"/>
    <x v="4"/>
    <x v="4"/>
    <n v="36499491.260000005"/>
    <n v="7290967.8499999996"/>
    <n v="2847807.2"/>
    <n v="1918404.25"/>
  </r>
  <r>
    <s v="06"/>
    <s v="ฉะเชิงเทรา"/>
    <s v="10697"/>
    <s v=" รพ.พุทธโสธร"/>
    <s v="รพศ."/>
    <s v="A"/>
    <n v="595"/>
    <n v="102125"/>
    <x v="0"/>
    <x v="0"/>
    <n v="544782994.20000005"/>
    <n v="205519272.22"/>
    <n v="31060084.66"/>
    <n v="72311685.489999995"/>
  </r>
  <r>
    <s v="06"/>
    <s v="ฉะเชิงเทรา"/>
    <s v="10833"/>
    <s v="รพ.ท่าตะเกียบ"/>
    <s v="รพช."/>
    <s v="F2"/>
    <n v="41"/>
    <n v="35087"/>
    <x v="2"/>
    <x v="2"/>
    <n v="50106697.029999994"/>
    <n v="4955578.2699999996"/>
    <n v="2095863.03"/>
    <n v="2980020"/>
  </r>
  <r>
    <s v="06"/>
    <s v="ฉะเชิงเทรา"/>
    <s v="10850"/>
    <s v="รพ.บางคล้า"/>
    <s v="รพช."/>
    <s v="F2"/>
    <n v="50"/>
    <n v="29900"/>
    <x v="4"/>
    <x v="4"/>
    <n v="55985400.399999999"/>
    <n v="8075321.9299999997"/>
    <n v="2434414.2999999998"/>
    <n v="2164649.2999999998"/>
  </r>
  <r>
    <s v="06"/>
    <s v="ฉะเชิงเทรา"/>
    <s v="10851"/>
    <s v="รพ.บางน้ำเปรี้ยว"/>
    <s v="รพช."/>
    <s v="F1"/>
    <n v="63"/>
    <n v="61221"/>
    <x v="3"/>
    <x v="3"/>
    <n v="89371362.049999997"/>
    <n v="10902995.970000001"/>
    <n v="3310677.2"/>
    <n v="3396242.05"/>
  </r>
  <r>
    <s v="06"/>
    <s v="ฉะเชิงเทรา"/>
    <s v="10852"/>
    <s v="รพ.บางปะกง"/>
    <s v="รพช."/>
    <s v="F1"/>
    <n v="90"/>
    <n v="55629"/>
    <x v="3"/>
    <x v="3"/>
    <n v="82400480.180000007"/>
    <n v="12359823.560000001"/>
    <n v="3547319"/>
    <n v="4127119.56"/>
  </r>
  <r>
    <s v="06"/>
    <s v="ฉะเชิงเทรา"/>
    <s v="10853"/>
    <s v="รพ.บ้านโพธิ์"/>
    <s v="รพช."/>
    <s v="F2"/>
    <n v="52"/>
    <n v="31499"/>
    <x v="2"/>
    <x v="2"/>
    <n v="54241886.449999996"/>
    <n v="10003733.4"/>
    <n v="2192690.9"/>
    <n v="1521260.67"/>
  </r>
  <r>
    <s v="06"/>
    <s v="ฉะเชิงเทรา"/>
    <s v="10854"/>
    <s v="รพ.พนมสารคาม"/>
    <s v="รพช."/>
    <s v="M2"/>
    <n v="138"/>
    <n v="58016"/>
    <x v="5"/>
    <x v="5"/>
    <n v="116656826.9699"/>
    <n v="18881987.350000001"/>
    <n v="5014712"/>
    <n v="11053562.469599999"/>
  </r>
  <r>
    <s v="06"/>
    <s v="ฉะเชิงเทรา"/>
    <s v="10855"/>
    <s v="รพ.สนามชัยเขต"/>
    <s v="รพช."/>
    <s v="M2"/>
    <n v="121"/>
    <n v="55241"/>
    <x v="5"/>
    <x v="5"/>
    <n v="96233534.079999998"/>
    <n v="10981562.25"/>
    <n v="3163305.5"/>
    <n v="8202655.2000000002"/>
  </r>
  <r>
    <s v="06"/>
    <s v="ฉะเชิงเทรา"/>
    <s v="10856"/>
    <s v="รพ.แปลงยาว"/>
    <s v="รพช."/>
    <s v="F2"/>
    <n v="52"/>
    <n v="29335"/>
    <x v="4"/>
    <x v="4"/>
    <n v="58666133.419999994"/>
    <n v="9631614.7300000004"/>
    <n v="2647310.2799999998"/>
    <n v="2159339.2999999998"/>
  </r>
  <r>
    <s v="06"/>
    <s v="ฉะเชิงเทรา"/>
    <s v="13747"/>
    <s v="รพ.ราชสาส์น"/>
    <s v="รพช."/>
    <s v="F2"/>
    <n v="13"/>
    <n v="8221"/>
    <x v="4"/>
    <x v="4"/>
    <n v="25791899.200000003"/>
    <n v="2493596.46"/>
    <n v="768468.9"/>
    <n v="667144.31000000006"/>
  </r>
  <r>
    <s v="06"/>
    <s v="ฉะเชิงเทรา"/>
    <s v="31327"/>
    <s v="รพ.คลองเขื่อน"/>
    <s v="รพช."/>
    <s v="F3"/>
    <n v="10"/>
    <n v="8498"/>
    <x v="7"/>
    <x v="7"/>
    <n v="15712477.789999999"/>
    <n v="1782680.21"/>
    <n v="765789.5"/>
    <n v="564272.18999999994"/>
  </r>
  <r>
    <s v="06"/>
    <s v="ชลบุรี"/>
    <s v="10662"/>
    <s v="รพ.ชลบุรี"/>
    <s v="รพศ."/>
    <s v="A"/>
    <n v="748"/>
    <n v="0"/>
    <x v="8"/>
    <x v="8"/>
    <n v="936217402.65000021"/>
    <n v="496678689.87"/>
    <n v="82474032.109999999"/>
    <n v="194423962.25"/>
  </r>
  <r>
    <s v="06"/>
    <s v="ชลบุรี"/>
    <s v="10817"/>
    <s v="รพ.บ้านบึง"/>
    <s v="รพช."/>
    <s v="M2"/>
    <n v="138"/>
    <n v="80302"/>
    <x v="5"/>
    <x v="5"/>
    <n v="135179186.63"/>
    <n v="29980756.059999999"/>
    <n v="10377813.09"/>
    <n v="14800835.380000001"/>
  </r>
  <r>
    <s v="06"/>
    <s v="ชลบุรี"/>
    <s v="10818"/>
    <s v="รพ.หนองใหญ่"/>
    <s v="รพช."/>
    <s v="F2"/>
    <n v="30"/>
    <n v="17625"/>
    <x v="4"/>
    <x v="4"/>
    <n v="42935143.019999996"/>
    <n v="5165849.2"/>
    <n v="2762042.5"/>
    <n v="2125501.4900000002"/>
  </r>
  <r>
    <s v="06"/>
    <s v="ชลบุรี"/>
    <s v="10819"/>
    <s v="รพ.บางละมุง"/>
    <s v="รพท."/>
    <s v="S"/>
    <n v="260"/>
    <n v="149368"/>
    <x v="11"/>
    <x v="11"/>
    <n v="319222742.88999999"/>
    <n v="108820811.56"/>
    <n v="16513247.470000001"/>
    <n v="51383695.780000001"/>
  </r>
  <r>
    <s v="06"/>
    <s v="ชลบุรี"/>
    <s v="10820"/>
    <s v="รพ.วัดญาณสังวราราม"/>
    <s v="รพช."/>
    <s v="F2"/>
    <n v="30"/>
    <n v="19987"/>
    <x v="4"/>
    <x v="4"/>
    <n v="43632640.879999995"/>
    <n v="5260735.96"/>
    <n v="1998945.53"/>
    <n v="1677972.26"/>
  </r>
  <r>
    <s v="06"/>
    <s v="ชลบุรี"/>
    <s v="10821"/>
    <s v="รพ.พานทอง"/>
    <s v="รพช."/>
    <s v="F1"/>
    <n v="78"/>
    <n v="48969"/>
    <x v="6"/>
    <x v="6"/>
    <n v="103498899.92"/>
    <n v="19035703.68"/>
    <n v="3585562.4"/>
    <n v="4764781.59"/>
  </r>
  <r>
    <s v="06"/>
    <s v="ชลบุรี"/>
    <s v="10822"/>
    <s v="รพ.พนัสนิคม"/>
    <s v="รพช."/>
    <s v="M2"/>
    <n v="219"/>
    <n v="83909"/>
    <x v="5"/>
    <x v="5"/>
    <n v="191930688.09"/>
    <n v="43963242.350000001"/>
    <n v="12160541.800000001"/>
    <n v="27994822.449999999"/>
  </r>
  <r>
    <s v="06"/>
    <s v="ชลบุรี"/>
    <s v="10823"/>
    <s v="รพ.แหลมฉบัง"/>
    <s v="รพช."/>
    <s v="M2"/>
    <n v="163"/>
    <n v="125976"/>
    <x v="5"/>
    <x v="5"/>
    <n v="174219660.95000002"/>
    <n v="34756254.009999998"/>
    <n v="12544026.5"/>
    <n v="17152141.440000001"/>
  </r>
  <r>
    <s v="06"/>
    <s v="ชลบุรี"/>
    <s v="10824"/>
    <s v="รพ.เกาะสีชัง"/>
    <s v="รพช."/>
    <s v="F2"/>
    <n v="30"/>
    <n v="3510"/>
    <x v="4"/>
    <x v="4"/>
    <n v="20949842.140000001"/>
    <n v="1305358.6000000001"/>
    <n v="277504.5"/>
    <n v="725856.52"/>
  </r>
  <r>
    <s v="06"/>
    <s v="ชลบุรี"/>
    <s v="10825"/>
    <s v="รพ.สัตหีบกม10"/>
    <s v="รพช."/>
    <s v="F1"/>
    <n v="56"/>
    <n v="69877"/>
    <x v="3"/>
    <x v="3"/>
    <n v="74161325.420000002"/>
    <n v="12810482.529999999"/>
    <n v="3928478.45"/>
    <n v="4655893.95"/>
  </r>
  <r>
    <s v="06"/>
    <s v="ชลบุรี"/>
    <s v="10826"/>
    <s v="รพ.บ่อทอง"/>
    <s v="รพช."/>
    <s v="F2"/>
    <n v="60"/>
    <n v="38183"/>
    <x v="2"/>
    <x v="2"/>
    <n v="57064197.030000009"/>
    <n v="9104041.2100000009"/>
    <n v="2095437.1"/>
    <n v="3034448.38"/>
  </r>
  <r>
    <s v="06"/>
    <s v="ชลบุรี"/>
    <s v="28006"/>
    <s v="รพ.เกาะจันทร์"/>
    <s v="รพช."/>
    <s v="F2"/>
    <n v="30"/>
    <n v="26054"/>
    <x v="4"/>
    <x v="4"/>
    <n v="33383728.129999999"/>
    <n v="4942676.38"/>
    <n v="2498640.87"/>
    <n v="2784111.67"/>
  </r>
  <r>
    <s v="06"/>
    <s v="ตราด"/>
    <s v="10696"/>
    <s v="รพ.ตราด"/>
    <s v="รพท."/>
    <s v="S"/>
    <n v="368"/>
    <n v="67863"/>
    <x v="11"/>
    <x v="11"/>
    <n v="298080154.66000003"/>
    <n v="74583120.340000004"/>
    <n v="17835888.239999998"/>
    <n v="29102109.07"/>
  </r>
  <r>
    <s v="06"/>
    <s v="ตราด"/>
    <s v="10845"/>
    <s v="รพ.คลองใหญ่"/>
    <s v="รพช."/>
    <s v="F2"/>
    <n v="36"/>
    <n v="16628"/>
    <x v="4"/>
    <x v="4"/>
    <n v="45983684.329999998"/>
    <n v="5708053.9800000004"/>
    <n v="2262796.23"/>
    <n v="534112.79"/>
  </r>
  <r>
    <s v="06"/>
    <s v="ตราด"/>
    <s v="10846"/>
    <s v="รพ.เขาสมิง"/>
    <s v="รพช."/>
    <s v="F2"/>
    <n v="36"/>
    <n v="35122"/>
    <x v="2"/>
    <x v="2"/>
    <n v="41429029.899999999"/>
    <n v="6242099.9299999997"/>
    <n v="1749352.36"/>
    <n v="1318019.0900000001"/>
  </r>
  <r>
    <s v="06"/>
    <s v="ตราด"/>
    <s v="10847"/>
    <s v="รพ.บ่อไร่"/>
    <s v="รพช."/>
    <s v="F2"/>
    <n v="37"/>
    <n v="26951"/>
    <x v="4"/>
    <x v="4"/>
    <n v="42442947.230000004"/>
    <n v="7106924.5800000001"/>
    <n v="2145808"/>
    <n v="1509279.63"/>
  </r>
  <r>
    <s v="06"/>
    <s v="ตราด"/>
    <s v="10848"/>
    <s v="รพ.แหลมงอบ"/>
    <s v="รพช."/>
    <s v="F2"/>
    <n v="30"/>
    <n v="15248"/>
    <x v="4"/>
    <x v="4"/>
    <n v="39002064.450000003"/>
    <n v="4007318.96"/>
    <n v="1376850.5"/>
    <n v="704149.72"/>
  </r>
  <r>
    <s v="06"/>
    <s v="ตราด"/>
    <s v="10849"/>
    <s v="รพ.เกาะกูด"/>
    <s v="รพช."/>
    <s v="F3"/>
    <n v="7"/>
    <n v="2021"/>
    <x v="7"/>
    <x v="7"/>
    <n v="17433694.559999999"/>
    <n v="720839.15"/>
    <n v="302008"/>
    <n v="216868.23"/>
  </r>
  <r>
    <s v="06"/>
    <s v="ตราด"/>
    <s v="13816"/>
    <s v="รพ.เกาะช้าง"/>
    <s v="รพช."/>
    <s v="F2"/>
    <n v="26"/>
    <n v="7281"/>
    <x v="4"/>
    <x v="4"/>
    <n v="25805410.929999996"/>
    <n v="1931705.89"/>
    <n v="1552994.3"/>
    <n v="1047074.13"/>
  </r>
  <r>
    <s v="06"/>
    <s v="ปราจีนบุรี"/>
    <s v="10665"/>
    <s v="รพ.เจ้าพระยาอภัยภูเบศร"/>
    <s v="รพศ."/>
    <s v="A"/>
    <n v="483"/>
    <n v="73189"/>
    <x v="0"/>
    <x v="0"/>
    <n v="457963585.72000003"/>
    <n v="154232709.11000001"/>
    <n v="25643278"/>
    <n v="69167810.25"/>
  </r>
  <r>
    <s v="06"/>
    <s v="ปราจีนบุรี"/>
    <s v="10857"/>
    <s v="รพ.กบินทร์บุรี"/>
    <s v="รพท."/>
    <s v="M1"/>
    <n v="250"/>
    <n v="103094"/>
    <x v="1"/>
    <x v="1"/>
    <n v="193547320.93000007"/>
    <n v="40418908.159999996"/>
    <n v="14479189.5"/>
    <n v="27548566.399999999"/>
  </r>
  <r>
    <s v="06"/>
    <s v="ปราจีนบุรี"/>
    <s v="10858"/>
    <s v="รพ.นาดี"/>
    <s v="รพช."/>
    <s v="F2"/>
    <n v="60"/>
    <n v="35049"/>
    <x v="2"/>
    <x v="2"/>
    <n v="49439097.070000008"/>
    <n v="4304177.38"/>
    <n v="2594649.1"/>
    <n v="1857043.09"/>
  </r>
  <r>
    <s v="06"/>
    <s v="ปราจีนบุรี"/>
    <s v="10859"/>
    <s v="รพ.บ้านสร้าง"/>
    <s v="รพช."/>
    <s v="F2"/>
    <n v="30"/>
    <n v="20112"/>
    <x v="4"/>
    <x v="4"/>
    <n v="35650891.939999998"/>
    <n v="4407393.09"/>
    <n v="1503536.9"/>
    <n v="1495512.044"/>
  </r>
  <r>
    <s v="06"/>
    <s v="ปราจีนบุรี"/>
    <s v="10860"/>
    <s v="รพ.ประจันตคาม"/>
    <s v="รพช."/>
    <s v="F2"/>
    <n v="33"/>
    <n v="34048"/>
    <x v="2"/>
    <x v="2"/>
    <n v="48733804.169999994"/>
    <n v="4650506.5199999996"/>
    <n v="2467256"/>
    <n v="1878147.52"/>
  </r>
  <r>
    <s v="06"/>
    <s v="ปราจีนบุรี"/>
    <s v="10861"/>
    <s v="รพ.ศรีมหาโพธิ"/>
    <s v="รพช."/>
    <s v="F2"/>
    <n v="60"/>
    <n v="43207"/>
    <x v="2"/>
    <x v="2"/>
    <n v="70147515.590000004"/>
    <n v="10143081.02"/>
    <n v="2966223.23"/>
    <n v="1969619.27"/>
  </r>
  <r>
    <s v="06"/>
    <s v="ปราจีนบุรี"/>
    <s v="10862"/>
    <s v="รพ.ศรีมโหสถ"/>
    <s v="รพช."/>
    <s v="F2"/>
    <n v="30"/>
    <n v="13935"/>
    <x v="4"/>
    <x v="4"/>
    <n v="34103054.129999995"/>
    <n v="2608146.02"/>
    <n v="1475307.94"/>
    <n v="915140.33"/>
  </r>
  <r>
    <s v="06"/>
    <s v="ระยอง"/>
    <s v="10663"/>
    <s v="รพ.ระยอง"/>
    <s v="รพศ."/>
    <s v="A"/>
    <n v="576"/>
    <n v="157341"/>
    <x v="0"/>
    <x v="0"/>
    <n v="546193142.4799999"/>
    <n v="326716293.56"/>
    <n v="49699262.299999997"/>
    <n v="132144248.63"/>
  </r>
  <r>
    <s v="06"/>
    <s v="ระยอง"/>
    <s v="10827"/>
    <s v="รพ.เฉลิมพระเกียรติสมเด็จพระเทพรัตนราชสุดาฯ สยามบรมราชกุมารี ระยอง"/>
    <s v="รพท."/>
    <s v="M1"/>
    <n v="162"/>
    <n v="48905"/>
    <x v="17"/>
    <x v="17"/>
    <n v="160030391.5"/>
    <n v="25594472.629999999"/>
    <n v="8319643.7599999998"/>
    <n v="20383868.789999999"/>
  </r>
  <r>
    <s v="06"/>
    <s v="ระยอง"/>
    <s v="10828"/>
    <s v="รพ.บ้านฉาง"/>
    <s v="รพช."/>
    <s v="F1"/>
    <n v="70"/>
    <n v="46976"/>
    <x v="6"/>
    <x v="6"/>
    <n v="73020692.289999992"/>
    <n v="15021469.289999999"/>
    <n v="3436261.22"/>
    <n v="3024523.96"/>
  </r>
  <r>
    <s v="06"/>
    <s v="ระยอง"/>
    <s v="10829"/>
    <s v="รพ.แกลง"/>
    <s v="รพท."/>
    <s v="M1"/>
    <n v="212"/>
    <n v="96757"/>
    <x v="1"/>
    <x v="1"/>
    <n v="163720171.00999999"/>
    <n v="46963270.43"/>
    <n v="8672691.0099999998"/>
    <n v="19761052.140000001"/>
  </r>
  <r>
    <s v="06"/>
    <s v="ระยอง"/>
    <s v="10830"/>
    <s v="รพ.วังจันทร์"/>
    <s v="รพช."/>
    <s v="F2"/>
    <n v="43"/>
    <n v="24999"/>
    <x v="4"/>
    <x v="4"/>
    <n v="47690654.769999996"/>
    <n v="7976027.5"/>
    <n v="1851840.8"/>
    <n v="1734110.18"/>
  </r>
  <r>
    <s v="06"/>
    <s v="ระยอง"/>
    <s v="10831"/>
    <s v="รพ.บ้านค่าย"/>
    <s v="รพช."/>
    <s v="F2"/>
    <n v="48"/>
    <n v="55571"/>
    <x v="2"/>
    <x v="2"/>
    <n v="66475484.770000003"/>
    <n v="14449587.6"/>
    <n v="2932780.53"/>
    <n v="2567097.4"/>
  </r>
  <r>
    <s v="06"/>
    <s v="ระยอง"/>
    <s v="10832"/>
    <s v="รพ.ปลวกแดง"/>
    <s v="รพช."/>
    <s v="F1"/>
    <n v="73"/>
    <n v="45471"/>
    <x v="6"/>
    <x v="6"/>
    <n v="63620568.849999994"/>
    <n v="21560546.059999999"/>
    <n v="5922392.04"/>
    <n v="8683930.6300000008"/>
  </r>
  <r>
    <s v="06"/>
    <s v="ระยอง"/>
    <s v="22734"/>
    <s v="รพ.เขาชะเมา เฉลิมพระเกียรติ 80 พรรษา"/>
    <s v="รพช."/>
    <s v="F2"/>
    <n v="30"/>
    <n v="18245"/>
    <x v="4"/>
    <x v="4"/>
    <n v="32858432.870000005"/>
    <n v="4861003.0199999996"/>
    <n v="2464636.31"/>
    <n v="1391546.42"/>
  </r>
  <r>
    <s v="06"/>
    <s v="ระยอง"/>
    <s v="23962"/>
    <s v="รพ.นิคมพัฒนา"/>
    <s v="รพช."/>
    <s v="F2"/>
    <n v="30"/>
    <n v="28675"/>
    <x v="4"/>
    <x v="4"/>
    <n v="28396816"/>
    <n v="5499684.4800000004"/>
    <n v="6538966.0300000003"/>
    <n v="2853189.65"/>
  </r>
  <r>
    <s v="06"/>
    <s v="สมุทรปราการ"/>
    <s v="10685"/>
    <s v="รพ.สมุทรปราการ"/>
    <s v="รพศ."/>
    <s v="A"/>
    <n v="600"/>
    <n v="287098"/>
    <x v="0"/>
    <x v="0"/>
    <n v="539866126.73000002"/>
    <n v="216724700.75"/>
    <n v="48881209.75"/>
    <n v="95420242.209999993"/>
  </r>
  <r>
    <s v="06"/>
    <s v="สมุทรปราการ"/>
    <s v="10752"/>
    <s v="รพ.บางบ่อ"/>
    <s v="รพช."/>
    <s v="M2"/>
    <n v="120"/>
    <n v="69239"/>
    <x v="5"/>
    <x v="5"/>
    <n v="157022490.16"/>
    <n v="30470746.899999999"/>
    <n v="11100521.529999999"/>
    <n v="12718285.82"/>
  </r>
  <r>
    <s v="06"/>
    <s v="สมุทรปราการ"/>
    <s v="10753"/>
    <s v="รพ.บางพลี"/>
    <s v="รพท."/>
    <s v="M1"/>
    <n v="230"/>
    <n v="96631"/>
    <x v="1"/>
    <x v="1"/>
    <n v="196516562.68000004"/>
    <n v="44265821.240000002"/>
    <n v="11084167.82"/>
    <n v="33855842.039999999"/>
  </r>
  <r>
    <s v="06"/>
    <s v="สมุทรปราการ"/>
    <s v="10754"/>
    <s v="รพ.บางจาก"/>
    <s v="รพช."/>
    <s v="F1"/>
    <n v="101"/>
    <n v="57529"/>
    <x v="3"/>
    <x v="3"/>
    <n v="89055094.150000006"/>
    <n v="16323317.689999999"/>
    <n v="6988542.9299999997"/>
    <n v="3443036.03"/>
  </r>
  <r>
    <s v="06"/>
    <s v="สมุทรปราการ"/>
    <s v="10755"/>
    <s v="รพ.พระสมุทรเจดีย์"/>
    <s v="รพช."/>
    <s v="F2"/>
    <n v="48"/>
    <n v="62807"/>
    <x v="9"/>
    <x v="9"/>
    <n v="67576063.479999989"/>
    <n v="12586018.609999999"/>
    <n v="4270406.9000000004"/>
    <n v="2649743.9"/>
  </r>
  <r>
    <s v="06"/>
    <s v="สมุทรปราการ"/>
    <s v="28785"/>
    <s v="รพ.บางเสาธง"/>
    <s v="รพช."/>
    <s v="F3"/>
    <n v="10"/>
    <n v="36771"/>
    <x v="15"/>
    <x v="15"/>
    <n v="29871463.199999999"/>
    <n v="3310591.71"/>
    <n v="2154203.17"/>
    <n v="1241639.8500000001"/>
  </r>
  <r>
    <s v="06"/>
    <s v="สระแก้ว"/>
    <s v="10699"/>
    <s v="รพร.สระแก้ว"/>
    <s v="รพท."/>
    <s v="S"/>
    <n v="404"/>
    <n v="83924"/>
    <x v="10"/>
    <x v="10"/>
    <n v="327349200.32999998"/>
    <n v="102600724.56999999"/>
    <n v="17659818.140000001"/>
    <n v="51598345.390000001"/>
  </r>
  <r>
    <s v="06"/>
    <s v="สระแก้ว"/>
    <s v="10866"/>
    <s v="รพ.คลองหาด"/>
    <s v="รพช."/>
    <s v="F2"/>
    <n v="36"/>
    <n v="28415"/>
    <x v="4"/>
    <x v="4"/>
    <n v="38537691.870000005"/>
    <n v="5015915.55"/>
    <n v="1739782.57"/>
    <n v="1114738.06"/>
  </r>
  <r>
    <s v="06"/>
    <s v="สระแก้ว"/>
    <s v="10867"/>
    <s v="รพ.ตาพระยา"/>
    <s v="รพช."/>
    <s v="F2"/>
    <n v="46"/>
    <n v="40375"/>
    <x v="2"/>
    <x v="2"/>
    <n v="41578280.310000002"/>
    <n v="6388352.6500000004"/>
    <n v="777358.03"/>
    <n v="2969152.89"/>
  </r>
  <r>
    <s v="06"/>
    <s v="สระแก้ว"/>
    <s v="10868"/>
    <s v="รพ.วังน้ำเย็น"/>
    <s v="รพช."/>
    <s v="F2"/>
    <n v="84"/>
    <n v="47349"/>
    <x v="2"/>
    <x v="2"/>
    <n v="70476939"/>
    <n v="9829070.8000000007"/>
    <n v="3146479.99"/>
    <n v="2089636.58"/>
  </r>
  <r>
    <s v="06"/>
    <s v="สระแก้ว"/>
    <s v="10869"/>
    <s v="รพ.วัฒนานคร"/>
    <s v="รพช."/>
    <s v="F2"/>
    <n v="77"/>
    <n v="55908"/>
    <x v="2"/>
    <x v="2"/>
    <n v="71085276.879999995"/>
    <n v="10027303.810000001"/>
    <n v="3241190.59"/>
    <n v="2710027.39"/>
  </r>
  <r>
    <s v="06"/>
    <s v="สระแก้ว"/>
    <s v="10870"/>
    <s v="รพ.อรัญประเทศ"/>
    <s v="รพท."/>
    <s v="M1"/>
    <n v="156"/>
    <n v="61210"/>
    <x v="17"/>
    <x v="17"/>
    <n v="133756171.92999999"/>
    <n v="35814648.420000002"/>
    <n v="9402822.8499999996"/>
    <n v="9096859.3100000005"/>
  </r>
  <r>
    <s v="06"/>
    <s v="สระแก้ว"/>
    <s v="13817"/>
    <s v="รพ.เขาฉกรรจ์"/>
    <s v="รพช."/>
    <s v="F2"/>
    <n v="51"/>
    <n v="43589"/>
    <x v="2"/>
    <x v="2"/>
    <n v="44488693.850000001"/>
    <n v="7701626.7300000004"/>
    <n v="2399175.85"/>
    <n v="1860590.07"/>
  </r>
  <r>
    <s v="06"/>
    <s v="สระแก้ว"/>
    <s v="28849"/>
    <s v="รพ.วังสมบูรณ์"/>
    <s v="รพช."/>
    <s v="F3"/>
    <n v="23"/>
    <n v="27036"/>
    <x v="15"/>
    <x v="15"/>
    <n v="23227246.289999995"/>
    <n v="2760963.45"/>
    <n v="1329923.44"/>
    <n v="1310925.6499999999"/>
  </r>
  <r>
    <s v="06"/>
    <s v="สระแก้ว"/>
    <s v="28850"/>
    <s v="รพ.โคกสูง"/>
    <s v="รพช."/>
    <s v="F3"/>
    <n v="9"/>
    <n v="19295"/>
    <x v="12"/>
    <x v="12"/>
    <n v="21162732.789999999"/>
    <n v="3258621.39"/>
    <n v="1151134"/>
    <n v="1014756.12"/>
  </r>
  <r>
    <s v="07"/>
    <s v="กาฬสินธุ์"/>
    <s v="10709"/>
    <s v="รพ.กาฬสินธุ์"/>
    <s v="รพท."/>
    <s v="S"/>
    <n v="586"/>
    <n v="110915"/>
    <x v="10"/>
    <x v="10"/>
    <n v="473195347.31000006"/>
    <n v="137705319.47999999"/>
    <n v="36430036.560000002"/>
    <n v="87596720.670000002"/>
  </r>
  <r>
    <s v="07"/>
    <s v="กาฬสินธุ์"/>
    <s v="11077"/>
    <s v="รพ.นามน"/>
    <s v="รพช."/>
    <s v="F2"/>
    <n v="40"/>
    <n v="27128"/>
    <x v="4"/>
    <x v="4"/>
    <n v="37000504.5"/>
    <n v="5867445.9199999999"/>
    <n v="1571896.3"/>
    <n v="1296994.9099999999"/>
  </r>
  <r>
    <s v="07"/>
    <s v="กาฬสินธุ์"/>
    <s v="11078"/>
    <s v="รพ.กมลาไสย"/>
    <s v="รพช."/>
    <s v="F1"/>
    <n v="124"/>
    <n v="47050"/>
    <x v="6"/>
    <x v="6"/>
    <n v="110797677.64"/>
    <n v="22256846.780000001"/>
    <n v="4352542.25"/>
    <n v="3569281.55"/>
  </r>
  <r>
    <s v="07"/>
    <s v="กาฬสินธุ์"/>
    <s v="11079"/>
    <s v="รพ.ร่องคำ"/>
    <s v="รพช."/>
    <s v="F2"/>
    <n v="30"/>
    <n v="11924"/>
    <x v="4"/>
    <x v="4"/>
    <n v="31074508.390000004"/>
    <n v="2652994.62"/>
    <n v="1756063.06"/>
    <n v="1168437.72"/>
  </r>
  <r>
    <s v="07"/>
    <s v="กาฬสินธุ์"/>
    <s v="11080"/>
    <s v="รพ.เขาวง"/>
    <s v="รพช."/>
    <s v="F2"/>
    <n v="60"/>
    <n v="23932"/>
    <x v="4"/>
    <x v="4"/>
    <n v="69847597.129999995"/>
    <n v="12668760.880000001"/>
    <n v="4004476.6"/>
    <n v="3931324.44"/>
  </r>
  <r>
    <s v="07"/>
    <s v="กาฬสินธุ์"/>
    <s v="11081"/>
    <s v="รพ.ยางตลาด"/>
    <s v="รพช."/>
    <s v="M2"/>
    <n v="120"/>
    <n v="88294"/>
    <x v="5"/>
    <x v="5"/>
    <n v="127986818.61000001"/>
    <n v="25162432.899999999"/>
    <n v="8634344.0800000001"/>
    <n v="7831961.04"/>
  </r>
  <r>
    <s v="07"/>
    <s v="กาฬสินธุ์"/>
    <s v="11082"/>
    <s v="รพ.ห้วยเม็ก"/>
    <s v="รพช."/>
    <s v="F2"/>
    <n v="58"/>
    <n v="36024"/>
    <x v="2"/>
    <x v="2"/>
    <n v="41846491.039999999"/>
    <n v="8340139.2599999998"/>
    <n v="2324349"/>
    <n v="1824081"/>
  </r>
  <r>
    <s v="07"/>
    <s v="กาฬสินธุ์"/>
    <s v="11083"/>
    <s v="รพ.สหัสขันธ์"/>
    <s v="รพช."/>
    <s v="F2"/>
    <n v="30"/>
    <n v="26470"/>
    <x v="4"/>
    <x v="4"/>
    <n v="39179321.329999998"/>
    <n v="6667066.8399999999"/>
    <n v="2864615.82"/>
    <n v="2203632.31"/>
  </r>
  <r>
    <s v="07"/>
    <s v="กาฬสินธุ์"/>
    <s v="11084"/>
    <s v="รพ.คำม่วง"/>
    <s v="รพช."/>
    <s v="F2"/>
    <n v="71"/>
    <n v="38520"/>
    <x v="2"/>
    <x v="2"/>
    <n v="55021235.230000004"/>
    <n v="10404853.1"/>
    <n v="4107870.04"/>
    <n v="2677297.6"/>
  </r>
  <r>
    <s v="07"/>
    <s v="กาฬสินธุ์"/>
    <s v="11085"/>
    <s v="รพ.ท่าคันโท"/>
    <s v="รพช."/>
    <s v="F2"/>
    <n v="37"/>
    <n v="28625"/>
    <x v="4"/>
    <x v="4"/>
    <n v="46647490.810000002"/>
    <n v="9361245.6899999995"/>
    <n v="3038201"/>
    <n v="2972611.8"/>
  </r>
  <r>
    <s v="07"/>
    <s v="กาฬสินธุ์"/>
    <s v="11086"/>
    <s v="รพ.หนองกุงศรี"/>
    <s v="รพช."/>
    <s v="F2"/>
    <n v="68"/>
    <n v="49806"/>
    <x v="2"/>
    <x v="2"/>
    <n v="54232549.710000001"/>
    <n v="11300252.039999999"/>
    <n v="6563378.2000000002"/>
    <n v="2904410.47"/>
  </r>
  <r>
    <s v="07"/>
    <s v="กาฬสินธุ์"/>
    <s v="11087"/>
    <s v="รพ.สมเด็จ"/>
    <s v="รพช."/>
    <s v="M2"/>
    <n v="120"/>
    <n v="48017"/>
    <x v="5"/>
    <x v="5"/>
    <n v="79297047.460000008"/>
    <n v="17818860.239999998"/>
    <n v="5656479.8200000003"/>
    <n v="6447347.71"/>
  </r>
  <r>
    <s v="07"/>
    <s v="กาฬสินธุ์"/>
    <s v="11088"/>
    <s v="รพ.ห้วยผึ้ง"/>
    <s v="รพช."/>
    <s v="F2"/>
    <n v="34"/>
    <n v="21626"/>
    <x v="4"/>
    <x v="4"/>
    <n v="38267966.189999998"/>
    <n v="4999326.95"/>
    <n v="1980333.03"/>
    <n v="1665828.69"/>
  </r>
  <r>
    <s v="07"/>
    <s v="กาฬสินธุ์"/>
    <s v="11449"/>
    <s v="รพร.กุฉินารายณ์"/>
    <s v="รพช."/>
    <s v="M2"/>
    <n v="179"/>
    <n v="70133"/>
    <x v="5"/>
    <x v="5"/>
    <n v="144743717.88999999"/>
    <n v="31426262.420000002"/>
    <n v="10014927.949999999"/>
    <n v="13232987.880000001"/>
  </r>
  <r>
    <s v="07"/>
    <s v="กาฬสินธุ์"/>
    <s v="28017"/>
    <s v="รพ.นาคู"/>
    <s v="รพช."/>
    <s v="F3"/>
    <n v="10"/>
    <n v="21132"/>
    <x v="12"/>
    <x v="12"/>
    <n v="22431916.370000001"/>
    <n v="4928250.5599999996"/>
    <n v="2165232.92"/>
    <n v="1690997.21"/>
  </r>
  <r>
    <s v="07"/>
    <s v="กาฬสินธุ์"/>
    <s v="28789"/>
    <s v="รพ.ฆ้องชัย"/>
    <s v="รพช."/>
    <s v="F3"/>
    <n v="0"/>
    <n v="18359"/>
    <x v="12"/>
    <x v="12"/>
    <n v="16764638.379999999"/>
    <n v="3596163.32"/>
    <n v="1231095.72"/>
    <n v="944072.16"/>
  </r>
  <r>
    <s v="07"/>
    <s v="กาฬสินธุ์"/>
    <s v="28790"/>
    <s v="รพ.ดอนจาน"/>
    <s v="รพช."/>
    <s v="F3"/>
    <n v="0"/>
    <n v="16146"/>
    <x v="12"/>
    <x v="12"/>
    <n v="16348772.940000001"/>
    <n v="2274044.88"/>
    <n v="1585823.6"/>
    <n v="659149.80000000005"/>
  </r>
  <r>
    <s v="07"/>
    <s v="กาฬสินธุ์"/>
    <s v="28791"/>
    <s v="รพ.สามชัย"/>
    <s v="รพช."/>
    <s v="F2"/>
    <n v="30"/>
    <n v="19681"/>
    <x v="4"/>
    <x v="4"/>
    <n v="21198253.73"/>
    <n v="4015074.1"/>
    <n v="1441441"/>
    <n v="1188986.83"/>
  </r>
  <r>
    <s v="07"/>
    <s v="ขอนแก่น"/>
    <s v="10670"/>
    <s v="รพ.ขอนแก่น"/>
    <s v="รพศ."/>
    <s v="A"/>
    <n v="1000"/>
    <n v="250494"/>
    <x v="8"/>
    <x v="8"/>
    <n v="1157811171.54"/>
    <n v="551197733.04999995"/>
    <n v="103331094.11"/>
    <n v="263785463.25"/>
  </r>
  <r>
    <s v="07"/>
    <s v="ขอนแก่น"/>
    <s v="10995"/>
    <s v="รพ.บ้านฝาง"/>
    <s v="รพช."/>
    <s v="F2"/>
    <n v="44"/>
    <n v="39626"/>
    <x v="2"/>
    <x v="2"/>
    <n v="58640735.600000001"/>
    <n v="8156267.5499999998"/>
    <n v="1427523.96"/>
    <n v="2738394.66"/>
  </r>
  <r>
    <s v="07"/>
    <s v="ขอนแก่น"/>
    <s v="10996"/>
    <s v="รพ.พระยืน"/>
    <s v="รพช."/>
    <s v="F2"/>
    <n v="30"/>
    <n v="25086"/>
    <x v="4"/>
    <x v="4"/>
    <n v="53771308.700000003"/>
    <n v="7352653.3099999996"/>
    <n v="1615682.32"/>
    <n v="3193936.89"/>
  </r>
  <r>
    <s v="07"/>
    <s v="ขอนแก่น"/>
    <s v="10997"/>
    <s v="รพ.หนองเรือ"/>
    <s v="รพช."/>
    <s v="F1"/>
    <n v="92"/>
    <n v="67448"/>
    <x v="3"/>
    <x v="3"/>
    <n v="77293562.060000002"/>
    <n v="16299264.640000001"/>
    <n v="7792311.3499999996"/>
    <n v="6066519.0599999996"/>
  </r>
  <r>
    <s v="07"/>
    <s v="ขอนแก่น"/>
    <s v="10998"/>
    <s v="รพ.ชุมแพ"/>
    <s v="รพท."/>
    <s v="M1"/>
    <n v="224"/>
    <n v="93224"/>
    <x v="1"/>
    <x v="1"/>
    <n v="238618885.20000005"/>
    <n v="76990835.709999993"/>
    <n v="10927422.66"/>
    <n v="30192783.050000001"/>
  </r>
  <r>
    <s v="07"/>
    <s v="ขอนแก่น"/>
    <s v="10999"/>
    <s v="รพ.สีชมพู"/>
    <s v="รพช."/>
    <s v="F2"/>
    <n v="60"/>
    <n v="58064"/>
    <x v="2"/>
    <x v="2"/>
    <n v="69397093.890000001"/>
    <n v="8775805.5500000007"/>
    <n v="2629632.12"/>
    <n v="2848004.46"/>
  </r>
  <r>
    <s v="07"/>
    <s v="ขอนแก่น"/>
    <s v="11000"/>
    <s v="รพ.น้ำพอง"/>
    <s v="รพช."/>
    <s v="M2"/>
    <n v="120"/>
    <n v="81145"/>
    <x v="5"/>
    <x v="5"/>
    <n v="135661118.28"/>
    <n v="23145185.460000001"/>
    <n v="6541876.0899999999"/>
    <n v="9271197.6099999994"/>
  </r>
  <r>
    <s v="07"/>
    <s v="ขอนแก่น"/>
    <s v="11001"/>
    <s v="รพ.อุบลรัตน์"/>
    <s v="รพช."/>
    <s v="F2"/>
    <n v="58"/>
    <n v="31481"/>
    <x v="2"/>
    <x v="2"/>
    <n v="58199234.399999999"/>
    <n v="6688354.4199999999"/>
    <n v="1980957.88"/>
    <n v="2334305.15"/>
  </r>
  <r>
    <s v="07"/>
    <s v="ขอนแก่น"/>
    <s v="11002"/>
    <s v="รพ.บ้านไผ่"/>
    <s v="รพช."/>
    <s v="M2"/>
    <n v="121"/>
    <n v="70839"/>
    <x v="5"/>
    <x v="5"/>
    <n v="115856034.98999998"/>
    <n v="19970027.5"/>
    <n v="5454154.04"/>
    <n v="9411814.0399999991"/>
  </r>
  <r>
    <s v="07"/>
    <s v="ขอนแก่น"/>
    <s v="11003"/>
    <s v="รพ.เปือยน้อย"/>
    <s v="รพช."/>
    <s v="F2"/>
    <n v="30"/>
    <n v="15023"/>
    <x v="4"/>
    <x v="4"/>
    <n v="34537514.039999999"/>
    <n v="3643759.4"/>
    <n v="1715098.81"/>
    <n v="1343134.89"/>
  </r>
  <r>
    <s v="07"/>
    <s v="ขอนแก่น"/>
    <s v="11004"/>
    <s v="รพ.พล"/>
    <s v="รพช."/>
    <s v="M2"/>
    <n v="81"/>
    <n v="61203"/>
    <x v="14"/>
    <x v="14"/>
    <n v="104561627.76000001"/>
    <n v="13573030.34"/>
    <n v="6649910.3700000001"/>
    <n v="5122505.91"/>
  </r>
  <r>
    <s v="07"/>
    <s v="ขอนแก่น"/>
    <s v="11005"/>
    <s v="รพ.แวงใหญ่"/>
    <s v="รพช."/>
    <s v="F2"/>
    <n v="35"/>
    <n v="21838"/>
    <x v="4"/>
    <x v="4"/>
    <n v="38171883"/>
    <n v="3714162.81"/>
    <n v="1421345.24"/>
    <n v="1797009.36"/>
  </r>
  <r>
    <s v="07"/>
    <s v="ขอนแก่น"/>
    <s v="11006"/>
    <s v="รพ.แวงน้อย"/>
    <s v="รพช."/>
    <s v="F2"/>
    <n v="30"/>
    <n v="28999"/>
    <x v="4"/>
    <x v="4"/>
    <n v="45509752.539999999"/>
    <n v="7881808.3600000003"/>
    <n v="2999191.2"/>
    <n v="2862913.47"/>
  </r>
  <r>
    <s v="07"/>
    <s v="ขอนแก่น"/>
    <s v="11007"/>
    <s v="รพ.หนองสองห้อง"/>
    <s v="รพช."/>
    <s v="F1"/>
    <n v="45"/>
    <n v="55925"/>
    <x v="3"/>
    <x v="3"/>
    <n v="72677519.449999988"/>
    <n v="10368618.119999999"/>
    <n v="3656130.1"/>
    <n v="3185514.09"/>
  </r>
  <r>
    <s v="07"/>
    <s v="ขอนแก่น"/>
    <s v="11008"/>
    <s v="รพ.ภูเวียง"/>
    <s v="รพช."/>
    <s v="F1"/>
    <n v="98"/>
    <n v="52171"/>
    <x v="3"/>
    <x v="3"/>
    <n v="86559106.050000012"/>
    <n v="12606577.310000001"/>
    <n v="5222214.9000000004"/>
    <n v="4631215.93"/>
  </r>
  <r>
    <s v="07"/>
    <s v="ขอนแก่น"/>
    <s v="11009"/>
    <s v="รพ.มัญจาคีรี"/>
    <s v="รพช."/>
    <s v="F1"/>
    <n v="74"/>
    <n v="50701"/>
    <x v="3"/>
    <x v="3"/>
    <n v="83385257.180000007"/>
    <n v="14107407.51"/>
    <n v="3985726.18"/>
    <n v="4146184.04"/>
  </r>
  <r>
    <s v="07"/>
    <s v="ขอนแก่น"/>
    <s v="11010"/>
    <s v="รพ.ชนบท"/>
    <s v="รพช."/>
    <s v="F2"/>
    <n v="35"/>
    <n v="32772"/>
    <x v="2"/>
    <x v="2"/>
    <n v="49596531.100000001"/>
    <n v="5423488.46"/>
    <n v="1983917.9"/>
    <n v="2409653.96"/>
  </r>
  <r>
    <s v="07"/>
    <s v="ขอนแก่น"/>
    <s v="11011"/>
    <s v="รพ.เขาสวนกวาง"/>
    <s v="รพช."/>
    <s v="F2"/>
    <n v="45"/>
    <n v="29124"/>
    <x v="4"/>
    <x v="4"/>
    <n v="46957079.580000006"/>
    <n v="5737551.9400000004"/>
    <n v="1952359.67"/>
    <n v="2204101.7400000002"/>
  </r>
  <r>
    <s v="07"/>
    <s v="ขอนแก่น"/>
    <s v="11012"/>
    <s v="รพ.ภูผาม่าน"/>
    <s v="รพช."/>
    <s v="F2"/>
    <n v="33"/>
    <n v="17702"/>
    <x v="4"/>
    <x v="4"/>
    <n v="38153903.849999994"/>
    <n v="3365545.04"/>
    <n v="1106226.47"/>
    <n v="1641821.97"/>
  </r>
  <r>
    <s v="07"/>
    <s v="ขอนแก่น"/>
    <s v="11445"/>
    <s v="รพร.กระนวน"/>
    <s v="รพช."/>
    <s v="M2"/>
    <n v="90"/>
    <n v="58186"/>
    <x v="14"/>
    <x v="14"/>
    <n v="105932055.52000001"/>
    <n v="10350870.77"/>
    <n v="4111337.48"/>
    <n v="4776606.01"/>
  </r>
  <r>
    <s v="07"/>
    <s v="ขอนแก่น"/>
    <s v="12275"/>
    <s v="รพ.สิรินธร(ภาคตะวันออกเฉียงเหนือ)"/>
    <s v="รพท."/>
    <s v="M1"/>
    <n v="120"/>
    <n v="44855"/>
    <x v="17"/>
    <x v="17"/>
    <n v="116719993.79000001"/>
    <n v="21750137.18"/>
    <n v="4480292.1500000004"/>
    <n v="22682717.440000001"/>
  </r>
  <r>
    <s v="07"/>
    <s v="ขอนแก่น"/>
    <s v="14132"/>
    <s v="รพ.ซำสูง"/>
    <s v="รพช."/>
    <s v="F2"/>
    <n v="30"/>
    <n v="17152"/>
    <x v="4"/>
    <x v="4"/>
    <n v="38401163.859999999"/>
    <n v="3956111.57"/>
    <n v="1350877.5"/>
    <n v="1708440.87"/>
  </r>
  <r>
    <s v="07"/>
    <s v="ขอนแก่น"/>
    <s v="77649"/>
    <s v="รพ.หนองนาคำ"/>
    <s v="รพช."/>
    <s v="F3"/>
    <n v="0"/>
    <n v="16990"/>
    <x v="12"/>
    <x v="12"/>
    <n v="13652058.5"/>
    <n v="2823524.26"/>
    <n v="1005182.57"/>
    <n v="1105117.05"/>
  </r>
  <r>
    <s v="07"/>
    <s v="ขอนแก่น"/>
    <s v="77650"/>
    <s v="รพ.เวียงเก่า"/>
    <s v="รพช."/>
    <s v="F3"/>
    <n v="0"/>
    <n v="13596"/>
    <x v="7"/>
    <x v="7"/>
    <n v="13993612.449999999"/>
    <n v="1509311.91"/>
    <n v="1290235.46"/>
    <n v="985601.5"/>
  </r>
  <r>
    <s v="07"/>
    <s v="ขอนแก่น"/>
    <s v="77651"/>
    <s v="รพ.โคกโพธิ์ไชย"/>
    <s v="รพช."/>
    <s v="F3"/>
    <n v="0"/>
    <n v="18298"/>
    <x v="12"/>
    <x v="12"/>
    <n v="13365309.09"/>
    <n v="3212859.8"/>
    <n v="1028158.51"/>
    <n v="442438.53"/>
  </r>
  <r>
    <s v="07"/>
    <s v="ขอนแก่น"/>
    <s v="77652"/>
    <s v="รพ.โนนศิลา"/>
    <s v="รพช."/>
    <s v="F3"/>
    <n v="0"/>
    <n v="18770"/>
    <x v="12"/>
    <x v="12"/>
    <n v="11786449.189999999"/>
    <n v="1846574.65"/>
    <n v="479936.5"/>
    <n v="820094.06"/>
  </r>
  <r>
    <s v="07"/>
    <s v="มหาสารคาม"/>
    <s v="10707"/>
    <s v="รพ.มหาสารคาม"/>
    <s v="รพท."/>
    <s v="S"/>
    <n v="580"/>
    <n v="109953"/>
    <x v="10"/>
    <x v="10"/>
    <n v="560644986.04000008"/>
    <n v="157551745.62"/>
    <n v="41311997.969999999"/>
    <n v="84944994.420000002"/>
  </r>
  <r>
    <s v="07"/>
    <s v="มหาสารคาม"/>
    <s v="11051"/>
    <s v="รพ.แกดำ"/>
    <s v="รพช."/>
    <s v="F2"/>
    <n v="30"/>
    <n v="23750"/>
    <x v="4"/>
    <x v="4"/>
    <n v="38657440"/>
    <n v="4099037.93"/>
    <n v="1122747.3999999999"/>
    <n v="1427922.84"/>
  </r>
  <r>
    <s v="07"/>
    <s v="มหาสารคาม"/>
    <s v="11052"/>
    <s v="รพ.โกสุมพิสัย"/>
    <s v="รพช."/>
    <s v="F1"/>
    <n v="128"/>
    <n v="83282"/>
    <x v="3"/>
    <x v="3"/>
    <n v="103136688.31"/>
    <n v="23857848.949999999"/>
    <n v="6290143.2999999998"/>
    <n v="4735924.88"/>
  </r>
  <r>
    <s v="07"/>
    <s v="มหาสารคาม"/>
    <s v="11053"/>
    <s v="รพ.กันทรวิชัย"/>
    <s v="รพช."/>
    <s v="F2"/>
    <n v="60"/>
    <n v="52261"/>
    <x v="2"/>
    <x v="2"/>
    <n v="59950810.060000002"/>
    <n v="5472752.2800000003"/>
    <n v="3278086.5"/>
    <n v="1688186.33"/>
  </r>
  <r>
    <s v="07"/>
    <s v="มหาสารคาม"/>
    <s v="11054"/>
    <s v="รพ.เชียงยืน"/>
    <s v="รพช."/>
    <s v="F2"/>
    <n v="52"/>
    <n v="42992"/>
    <x v="2"/>
    <x v="2"/>
    <n v="61459183.920000002"/>
    <n v="6754395.6299999999"/>
    <n v="3432111"/>
    <n v="2890446.74"/>
  </r>
  <r>
    <s v="07"/>
    <s v="มหาสารคาม"/>
    <s v="11055"/>
    <s v="รพ.บรบือ"/>
    <s v="รพช."/>
    <s v="M2"/>
    <n v="148"/>
    <n v="76045"/>
    <x v="5"/>
    <x v="5"/>
    <n v="113193769.34"/>
    <n v="24888760.390000001"/>
    <n v="7613373.7000000002"/>
    <n v="8030148.5199999996"/>
  </r>
  <r>
    <s v="07"/>
    <s v="มหาสารคาม"/>
    <s v="11056"/>
    <s v="รพ.นาเชือก"/>
    <s v="รพช."/>
    <s v="F2"/>
    <n v="38"/>
    <n v="41555"/>
    <x v="2"/>
    <x v="2"/>
    <n v="46647733.340000004"/>
    <n v="4666984.3099999996"/>
    <n v="3803719.4"/>
    <n v="2204326.6"/>
  </r>
  <r>
    <s v="07"/>
    <s v="มหาสารคาม"/>
    <s v="11057"/>
    <s v="รพ.พยัคฆภูมิพิสัย"/>
    <s v="รพช."/>
    <s v="M2"/>
    <n v="96"/>
    <n v="62356"/>
    <x v="14"/>
    <x v="14"/>
    <n v="91571226.630000025"/>
    <n v="13339069.279999999"/>
    <n v="3865180"/>
    <n v="5274429.66"/>
  </r>
  <r>
    <s v="07"/>
    <s v="มหาสารคาม"/>
    <s v="11058"/>
    <s v="รพ.วาปีปทุม"/>
    <s v="รพช."/>
    <s v="M2"/>
    <n v="153"/>
    <n v="74931"/>
    <x v="5"/>
    <x v="5"/>
    <n v="101642911.97"/>
    <n v="13302384.52"/>
    <n v="8181108.9900000002"/>
    <n v="4606353.6399999997"/>
  </r>
  <r>
    <s v="07"/>
    <s v="มหาสารคาม"/>
    <s v="11059"/>
    <s v="รพ.นาดูน"/>
    <s v="รพช."/>
    <s v="F2"/>
    <n v="30"/>
    <n v="26179"/>
    <x v="4"/>
    <x v="4"/>
    <n v="39559096.859999999"/>
    <n v="4533231.82"/>
    <n v="1382042.6"/>
    <n v="1117646.77"/>
  </r>
  <r>
    <s v="07"/>
    <s v="มหาสารคาม"/>
    <s v="11060"/>
    <s v="รพ.ยางสีสุราช"/>
    <s v="รพช."/>
    <s v="F2"/>
    <n v="30"/>
    <n v="24216"/>
    <x v="4"/>
    <x v="4"/>
    <n v="35990792.649999999"/>
    <n v="4266383.34"/>
    <n v="2579728.4"/>
    <n v="3145046.21"/>
  </r>
  <r>
    <s v="07"/>
    <s v="มหาสารคาม"/>
    <s v="24704"/>
    <s v="รพ.กุดรัง"/>
    <s v="รพช."/>
    <s v="F3"/>
    <n v="0"/>
    <n v="26371"/>
    <x v="15"/>
    <x v="15"/>
    <n v="18931477"/>
    <n v="2410212.52"/>
    <n v="1130680"/>
    <n v="848059.79"/>
  </r>
  <r>
    <s v="07"/>
    <s v="มหาสารคาม"/>
    <s v="28843"/>
    <s v="รพ.ชื่นชม"/>
    <s v="รพช."/>
    <s v="F3"/>
    <n v="0"/>
    <n v="17620"/>
    <x v="12"/>
    <x v="12"/>
    <n v="16140105.68"/>
    <n v="2034797.05"/>
    <n v="1157269"/>
    <n v="473787.14"/>
  </r>
  <r>
    <s v="07"/>
    <s v="ร้อยเอ็ด"/>
    <s v="10708"/>
    <s v="รพ.ร้อยเอ็ด"/>
    <s v="รพศ."/>
    <s v="A"/>
    <n v="820"/>
    <n v="93466"/>
    <x v="8"/>
    <x v="8"/>
    <n v="748752030.12000012"/>
    <n v="306375054.5"/>
    <n v="51880307.780000001"/>
    <n v="149673180.13"/>
  </r>
  <r>
    <s v="07"/>
    <s v="ร้อยเอ็ด"/>
    <s v="11061"/>
    <s v="รพ.เกษตรวิสัย"/>
    <s v="รพช."/>
    <s v="M2"/>
    <n v="96"/>
    <n v="66964"/>
    <x v="14"/>
    <x v="14"/>
    <n v="98857478.409999996"/>
    <n v="21695762.449999999"/>
    <n v="9435354.1899999995"/>
    <n v="9594381.6500000004"/>
  </r>
  <r>
    <s v="07"/>
    <s v="ร้อยเอ็ด"/>
    <s v="11062"/>
    <s v="รพ.ปทุมรัตต์"/>
    <s v="รพช."/>
    <s v="F2"/>
    <n v="38"/>
    <n v="36972"/>
    <x v="2"/>
    <x v="2"/>
    <n v="42911928.289999999"/>
    <n v="10057281.26"/>
    <n v="5250182.12"/>
    <n v="2555115.63"/>
  </r>
  <r>
    <s v="07"/>
    <s v="ร้อยเอ็ด"/>
    <s v="11063"/>
    <s v="รพ.จตุรพักตรพิมาน"/>
    <s v="รพช."/>
    <s v="F2"/>
    <n v="60"/>
    <n v="56454"/>
    <x v="2"/>
    <x v="2"/>
    <n v="65954050.469999991"/>
    <n v="12264333.49"/>
    <n v="4277803"/>
    <n v="3614587.33"/>
  </r>
  <r>
    <s v="07"/>
    <s v="ร้อยเอ็ด"/>
    <s v="11064"/>
    <s v="รพ.ธวัชบุรี"/>
    <s v="รพช."/>
    <s v="F2"/>
    <n v="30"/>
    <n v="49481"/>
    <x v="2"/>
    <x v="2"/>
    <n v="56526308.769999996"/>
    <n v="7235082.9100000001"/>
    <n v="2858067.64"/>
    <n v="1612035.51"/>
  </r>
  <r>
    <s v="07"/>
    <s v="ร้อยเอ็ด"/>
    <s v="11065"/>
    <s v="รพ.พนมไพร"/>
    <s v="รพช."/>
    <s v="F1"/>
    <n v="42"/>
    <n v="50076"/>
    <x v="3"/>
    <x v="3"/>
    <n v="64984610.740000002"/>
    <n v="11536423.82"/>
    <n v="4242003.17"/>
    <n v="5184651.6399999997"/>
  </r>
  <r>
    <s v="07"/>
    <s v="ร้อยเอ็ด"/>
    <s v="11066"/>
    <s v="รพ.โพนทอง"/>
    <s v="รพช."/>
    <s v="M2"/>
    <n v="122"/>
    <n v="77344"/>
    <x v="5"/>
    <x v="5"/>
    <n v="108338883.05999999"/>
    <n v="29220815.739999998"/>
    <n v="10369755.140000001"/>
    <n v="9690110.6699999999"/>
  </r>
  <r>
    <s v="07"/>
    <s v="ร้อยเอ็ด"/>
    <s v="11067"/>
    <s v="รพ.โพธิ์ชัย"/>
    <s v="รพช."/>
    <s v="F2"/>
    <n v="30"/>
    <n v="41856"/>
    <x v="2"/>
    <x v="2"/>
    <n v="44722082.459999993"/>
    <n v="8403790.9700000007"/>
    <n v="2972542"/>
    <n v="2180668.19"/>
  </r>
  <r>
    <s v="07"/>
    <s v="ร้อยเอ็ด"/>
    <s v="11068"/>
    <s v="รพ.หนองพอก"/>
    <s v="รพช."/>
    <s v="F2"/>
    <n v="56"/>
    <n v="50207"/>
    <x v="2"/>
    <x v="2"/>
    <n v="60250532.660000004"/>
    <n v="11698864.800000001"/>
    <n v="3724246.03"/>
    <n v="3068610.45"/>
  </r>
  <r>
    <s v="07"/>
    <s v="ร้อยเอ็ด"/>
    <s v="11069"/>
    <s v="รพ.เสลภูมิ"/>
    <s v="รพช."/>
    <s v="M2"/>
    <n v="86"/>
    <n v="88088"/>
    <x v="14"/>
    <x v="14"/>
    <n v="97395172.659999982"/>
    <n v="25961430.52"/>
    <n v="10674782.5"/>
    <n v="8136225.5300000003"/>
  </r>
  <r>
    <s v="07"/>
    <s v="ร้อยเอ็ด"/>
    <s v="11070"/>
    <s v="รพ.สุวรรณภูมิ"/>
    <s v="รพช."/>
    <s v="M2"/>
    <n v="156"/>
    <n v="80867"/>
    <x v="5"/>
    <x v="5"/>
    <n v="118342429.34999999"/>
    <n v="34306394.149999999"/>
    <n v="8893230.0600000005"/>
    <n v="11613141.98"/>
  </r>
  <r>
    <s v="07"/>
    <s v="ร้อยเอ็ด"/>
    <s v="11071"/>
    <s v="รพ.เมืองสรวง"/>
    <s v="รพช."/>
    <s v="F2"/>
    <n v="30"/>
    <n v="15859"/>
    <x v="4"/>
    <x v="4"/>
    <n v="40371945.359999999"/>
    <n v="3163750.87"/>
    <n v="1317277.56"/>
    <n v="1656399.63"/>
  </r>
  <r>
    <s v="07"/>
    <s v="ร้อยเอ็ด"/>
    <s v="11072"/>
    <s v="รพ.โพนทราย"/>
    <s v="รพช."/>
    <s v="F2"/>
    <n v="30"/>
    <n v="20339"/>
    <x v="4"/>
    <x v="4"/>
    <n v="29236003.669999998"/>
    <n v="3329740.82"/>
    <n v="1045461.76"/>
    <n v="1303653.49"/>
  </r>
  <r>
    <s v="07"/>
    <s v="ร้อยเอ็ด"/>
    <s v="11073"/>
    <s v="รพ.อาจสามารถ"/>
    <s v="รพช."/>
    <s v="F2"/>
    <n v="38"/>
    <n v="51577"/>
    <x v="2"/>
    <x v="2"/>
    <n v="49088751.159999996"/>
    <n v="11524983.49"/>
    <n v="4907940.5599999996"/>
    <n v="3356010.42"/>
  </r>
  <r>
    <s v="07"/>
    <s v="ร้อยเอ็ด"/>
    <s v="11074"/>
    <s v="รพ.เมยวดี"/>
    <s v="รพช."/>
    <s v="F2"/>
    <n v="28"/>
    <n v="16289"/>
    <x v="4"/>
    <x v="4"/>
    <n v="32102598.609999999"/>
    <n v="4385769.18"/>
    <n v="2704912"/>
    <n v="1884661.8"/>
  </r>
  <r>
    <s v="07"/>
    <s v="ร้อยเอ็ด"/>
    <s v="11075"/>
    <s v="รพ.ศรีสมเด็จ"/>
    <s v="รพช."/>
    <s v="F2"/>
    <n v="38"/>
    <n v="22704"/>
    <x v="4"/>
    <x v="4"/>
    <n v="38610158.68"/>
    <n v="4225715.2"/>
    <n v="1312175.5"/>
    <n v="1705775.91"/>
  </r>
  <r>
    <s v="07"/>
    <s v="ร้อยเอ็ด"/>
    <s v="11076"/>
    <s v="รพ.จังหาร"/>
    <s v="รพช."/>
    <s v="F2"/>
    <n v="37"/>
    <n v="31379"/>
    <x v="2"/>
    <x v="2"/>
    <n v="49772306.820000008"/>
    <n v="5822132.7999999998"/>
    <n v="3534653"/>
    <n v="2006624.35"/>
  </r>
  <r>
    <s v="07"/>
    <s v="ร้อยเอ็ด"/>
    <s v="27988"/>
    <s v="รพ.ทุ่งเขาหลวง"/>
    <s v="รพช."/>
    <s v="F3"/>
    <n v="10"/>
    <n v="16654"/>
    <x v="12"/>
    <x v="12"/>
    <n v="11901268.32"/>
    <n v="2365609.63"/>
    <n v="1500902"/>
    <n v="975452.58"/>
  </r>
  <r>
    <s v="07"/>
    <s v="ร้อยเอ็ด"/>
    <s v="27989"/>
    <s v="รพ.เชียงขวัญ"/>
    <s v="รพช."/>
    <s v="F3"/>
    <n v="0"/>
    <n v="19113"/>
    <x v="12"/>
    <x v="12"/>
    <n v="10119653.539999999"/>
    <n v="2029609.21"/>
    <n v="1139601.2"/>
    <n v="553129.80000000005"/>
  </r>
  <r>
    <s v="07"/>
    <s v="ร้อยเอ็ด"/>
    <s v="27990"/>
    <s v="รพ.หนองฮี"/>
    <s v="รพช."/>
    <s v="F3"/>
    <n v="0"/>
    <n v="17659"/>
    <x v="12"/>
    <x v="12"/>
    <n v="13601072.9"/>
    <n v="3722554.75"/>
    <n v="990416"/>
    <n v="1120263.31"/>
  </r>
  <r>
    <s v="08"/>
    <s v="เลย"/>
    <s v="10705"/>
    <s v="รพ.เลย"/>
    <s v="รพท."/>
    <s v="S"/>
    <n v="480"/>
    <n v="93137"/>
    <x v="10"/>
    <x v="10"/>
    <n v="409298544.26000005"/>
    <n v="146102443.47999999"/>
    <n v="27429270.170000002"/>
    <n v="82015111.099999994"/>
  </r>
  <r>
    <s v="08"/>
    <s v="เลย"/>
    <s v="11030"/>
    <s v="รพ.นาด้วง"/>
    <s v="รพช."/>
    <s v="F2"/>
    <n v="38"/>
    <n v="21471"/>
    <x v="4"/>
    <x v="4"/>
    <n v="33844134.810000002"/>
    <n v="5387579.8099999996"/>
    <n v="1313471.8400000001"/>
    <n v="2358827.2599999998"/>
  </r>
  <r>
    <s v="08"/>
    <s v="เลย"/>
    <s v="11031"/>
    <s v="รพ.เชียงคาน"/>
    <s v="รพช."/>
    <s v="F2"/>
    <n v="49"/>
    <n v="47698"/>
    <x v="2"/>
    <x v="2"/>
    <n v="59626551.420000002"/>
    <n v="12945281.460000001"/>
    <n v="3840927.95"/>
    <n v="3918675.8"/>
  </r>
  <r>
    <s v="08"/>
    <s v="เลย"/>
    <s v="11032"/>
    <s v="รพ.ปากชม"/>
    <s v="รพช."/>
    <s v="F2"/>
    <n v="47"/>
    <n v="34486"/>
    <x v="2"/>
    <x v="2"/>
    <n v="44514302.93"/>
    <n v="5566659.21"/>
    <n v="2207758.1"/>
    <n v="2910151.71"/>
  </r>
  <r>
    <s v="08"/>
    <s v="เลย"/>
    <s v="11033"/>
    <s v="รพ.นาแห้ว"/>
    <s v="รพช."/>
    <s v="F3"/>
    <n v="27"/>
    <n v="8794"/>
    <x v="7"/>
    <x v="7"/>
    <n v="24547629.600000001"/>
    <n v="2712501.15"/>
    <n v="1892817.85"/>
    <n v="868916.6"/>
  </r>
  <r>
    <s v="08"/>
    <s v="เลย"/>
    <s v="11034"/>
    <s v="รพ.ภูเรือ"/>
    <s v="รพช."/>
    <s v="F2"/>
    <n v="30"/>
    <n v="18283"/>
    <x v="4"/>
    <x v="4"/>
    <n v="34163080.769999996"/>
    <n v="3968786.99"/>
    <n v="1323978"/>
    <n v="939008.78"/>
  </r>
  <r>
    <s v="08"/>
    <s v="เลย"/>
    <s v="11035"/>
    <s v="รพ.ท่าลี่"/>
    <s v="รพช."/>
    <s v="F2"/>
    <n v="50"/>
    <n v="21408"/>
    <x v="4"/>
    <x v="4"/>
    <n v="41539221.57"/>
    <n v="4562802.75"/>
    <n v="3657683.18"/>
    <n v="2190423.31"/>
  </r>
  <r>
    <s v="08"/>
    <s v="เลย"/>
    <s v="11036"/>
    <s v="รพ.วังสะพุง"/>
    <s v="รพช."/>
    <s v="F1"/>
    <n v="113"/>
    <n v="86937"/>
    <x v="3"/>
    <x v="3"/>
    <n v="112847777.45999999"/>
    <n v="13177567.050000001"/>
    <n v="7744320.4500000002"/>
    <n v="6256143.3700000001"/>
  </r>
  <r>
    <s v="08"/>
    <s v="เลย"/>
    <s v="11037"/>
    <s v="รพ.ภูกระดึง"/>
    <s v="รพช."/>
    <s v="F2"/>
    <n v="47"/>
    <n v="27063"/>
    <x v="4"/>
    <x v="4"/>
    <n v="42625297.689999998"/>
    <n v="4148691.48"/>
    <n v="1562244"/>
    <n v="2759797.65"/>
  </r>
  <r>
    <s v="08"/>
    <s v="เลย"/>
    <s v="11038"/>
    <s v="รพ.ภูหลวง"/>
    <s v="รพช."/>
    <s v="F2"/>
    <n v="32"/>
    <n v="20065"/>
    <x v="4"/>
    <x v="4"/>
    <n v="36363258.399999999"/>
    <n v="3682813.61"/>
    <n v="2164938.6"/>
    <n v="1968673.5"/>
  </r>
  <r>
    <s v="08"/>
    <s v="เลย"/>
    <s v="11039"/>
    <s v="รพ.ผาขาว"/>
    <s v="รพช."/>
    <s v="F2"/>
    <n v="48"/>
    <n v="32575"/>
    <x v="2"/>
    <x v="2"/>
    <n v="43736776.719999999"/>
    <n v="7056055.7400000002"/>
    <n v="5092064.7"/>
    <n v="2303680.27"/>
  </r>
  <r>
    <s v="08"/>
    <s v="เลย"/>
    <s v="11447"/>
    <s v="รพร.ด่านซ้าย"/>
    <s v="รพช."/>
    <s v="M2"/>
    <n v="60"/>
    <n v="41597"/>
    <x v="14"/>
    <x v="14"/>
    <n v="74124325.25999999"/>
    <n v="17575220.829999998"/>
    <n v="3984888.86"/>
    <n v="5829795.8099999996"/>
  </r>
  <r>
    <s v="08"/>
    <s v="เลย"/>
    <s v="14133"/>
    <s v="รพ.เอราวัณ"/>
    <s v="รพช."/>
    <s v="F2"/>
    <n v="37"/>
    <n v="31491"/>
    <x v="2"/>
    <x v="2"/>
    <n v="36963694.799999997"/>
    <n v="4705138.16"/>
    <n v="2064101.65"/>
    <n v="2644581.92"/>
  </r>
  <r>
    <s v="08"/>
    <s v="เลย"/>
    <s v="28861"/>
    <s v="รพ.หนองหิน"/>
    <s v="รพช."/>
    <s v="F2"/>
    <n v="30"/>
    <n v="19737"/>
    <x v="4"/>
    <x v="4"/>
    <n v="24800366.399999999"/>
    <n v="3511592.99"/>
    <n v="1581817.04"/>
    <n v="1677596.94"/>
  </r>
  <r>
    <s v="08"/>
    <s v="นครพนม"/>
    <s v="10711"/>
    <s v="รพ.นครพนม"/>
    <s v="รพท."/>
    <s v="S"/>
    <n v="405"/>
    <n v="108961"/>
    <x v="10"/>
    <x v="10"/>
    <n v="338056626.10000002"/>
    <n v="105053318.14"/>
    <n v="25265493.960000001"/>
    <n v="42568356.310000002"/>
  </r>
  <r>
    <s v="08"/>
    <s v="นครพนม"/>
    <s v="11104"/>
    <s v="รพ.ปลาปาก"/>
    <s v="รพช."/>
    <s v="F2"/>
    <n v="40"/>
    <n v="40210"/>
    <x v="2"/>
    <x v="2"/>
    <n v="45247330.650000006"/>
    <n v="7058011.25"/>
    <n v="2015401.17"/>
    <n v="4431963.2"/>
  </r>
  <r>
    <s v="08"/>
    <s v="นครพนม"/>
    <s v="11105"/>
    <s v="รพ.ท่าอุเทน"/>
    <s v="รพช."/>
    <s v="F2"/>
    <n v="40"/>
    <n v="44883"/>
    <x v="2"/>
    <x v="2"/>
    <n v="47937051.32"/>
    <n v="4779835.04"/>
    <n v="2888266.01"/>
    <n v="1873421.97"/>
  </r>
  <r>
    <s v="08"/>
    <s v="นครพนม"/>
    <s v="11106"/>
    <s v="รพ.บ้านแพง"/>
    <s v="รพช."/>
    <s v="F2"/>
    <n v="43"/>
    <n v="26900"/>
    <x v="4"/>
    <x v="4"/>
    <n v="44520673.369999997"/>
    <n v="5958115.8499999996"/>
    <n v="2772810.9"/>
    <n v="1061265.58"/>
  </r>
  <r>
    <s v="08"/>
    <s v="นครพนม"/>
    <s v="11107"/>
    <s v="รพ.นาทม"/>
    <s v="รพช."/>
    <s v="F2"/>
    <n v="30"/>
    <n v="17691"/>
    <x v="4"/>
    <x v="4"/>
    <n v="28359477.900000006"/>
    <n v="3068951.22"/>
    <n v="1266445"/>
    <n v="1665171.89"/>
  </r>
  <r>
    <s v="08"/>
    <s v="นครพนม"/>
    <s v="11108"/>
    <s v="รพ.เรณูนคร"/>
    <s v="รพช."/>
    <s v="F2"/>
    <n v="40"/>
    <n v="33341"/>
    <x v="2"/>
    <x v="2"/>
    <n v="50498560.049999997"/>
    <n v="9487473.75"/>
    <n v="2539919.65"/>
    <n v="4177097.24"/>
  </r>
  <r>
    <s v="08"/>
    <s v="นครพนม"/>
    <s v="11109"/>
    <s v="รพ.นาแก"/>
    <s v="รพช."/>
    <s v="F2"/>
    <n v="60"/>
    <n v="55455"/>
    <x v="2"/>
    <x v="2"/>
    <n v="60785655.710000001"/>
    <n v="7658799.5"/>
    <n v="3378122.44"/>
    <n v="1703210.1"/>
  </r>
  <r>
    <s v="08"/>
    <s v="นครพนม"/>
    <s v="11110"/>
    <s v="รพ.ศรีสงคราม"/>
    <s v="รพช."/>
    <s v="F1"/>
    <n v="88"/>
    <n v="53599"/>
    <x v="3"/>
    <x v="3"/>
    <n v="74816734.050000012"/>
    <n v="13967376.76"/>
    <n v="4204106.75"/>
    <n v="6435793.4900000002"/>
  </r>
  <r>
    <s v="08"/>
    <s v="นครพนม"/>
    <s v="11111"/>
    <s v="รพ.นาหว้า"/>
    <s v="รพช."/>
    <s v="F2"/>
    <n v="36"/>
    <n v="37999"/>
    <x v="2"/>
    <x v="2"/>
    <n v="43941777.579999998"/>
    <n v="6065422.3300000001"/>
    <n v="2632116.2400000002"/>
    <n v="1718141.15"/>
  </r>
  <r>
    <s v="08"/>
    <s v="นครพนม"/>
    <s v="11112"/>
    <s v="รพ.โพนสวรรค์"/>
    <s v="รพช."/>
    <s v="F2"/>
    <n v="30"/>
    <n v="43769"/>
    <x v="2"/>
    <x v="2"/>
    <n v="44043455.239999995"/>
    <n v="8371777.7999999998"/>
    <n v="3552094.3"/>
    <n v="1914167.47"/>
  </r>
  <r>
    <s v="08"/>
    <s v="นครพนม"/>
    <s v="11451"/>
    <s v="รพร.ธาตุพนม"/>
    <s v="รพช."/>
    <s v="M2"/>
    <n v="120"/>
    <n v="54671"/>
    <x v="5"/>
    <x v="5"/>
    <n v="105332114.60999998"/>
    <n v="20214325.73"/>
    <n v="6106728"/>
    <n v="10060392.4"/>
  </r>
  <r>
    <s v="08"/>
    <s v="นครพนม"/>
    <s v="40840"/>
    <s v="รพ.วังยาง"/>
    <s v="รพช."/>
    <s v="F3"/>
    <n v="25"/>
    <n v="11512"/>
    <x v="7"/>
    <x v="7"/>
    <n v="12829487.57"/>
    <n v="2898037.66"/>
    <n v="1351060.1"/>
    <n v="537607.93999999994"/>
  </r>
  <r>
    <s v="08"/>
    <s v="บึงกาฬ"/>
    <s v="11040"/>
    <s v="รพ.บึงกาฬ"/>
    <s v="รพท."/>
    <s v="S"/>
    <n v="259"/>
    <n v="78191"/>
    <x v="11"/>
    <x v="11"/>
    <n v="192389016.77999997"/>
    <n v="46550601.799999997"/>
    <n v="14229528.630000001"/>
    <n v="37529943.770000003"/>
  </r>
  <r>
    <s v="08"/>
    <s v="บึงกาฬ"/>
    <s v="11041"/>
    <s v="รพ.พรเจริญ"/>
    <s v="รพช."/>
    <s v="F2"/>
    <n v="42"/>
    <n v="42333"/>
    <x v="2"/>
    <x v="2"/>
    <n v="42150663.649999999"/>
    <n v="8609605.2799999993"/>
    <n v="2695386.1"/>
    <n v="2791424.42"/>
  </r>
  <r>
    <s v="08"/>
    <s v="บึงกาฬ"/>
    <s v="11043"/>
    <s v="รพ.โซ่พิสัย"/>
    <s v="รพช."/>
    <s v="F2"/>
    <n v="75"/>
    <n v="47833"/>
    <x v="2"/>
    <x v="2"/>
    <n v="52121745.879999995"/>
    <n v="8411499.1400000006"/>
    <n v="2908645.3"/>
    <n v="2577393.11"/>
  </r>
  <r>
    <s v="08"/>
    <s v="บึงกาฬ"/>
    <s v="11046"/>
    <s v="รพ.เซกา"/>
    <s v="รพช."/>
    <s v="M2"/>
    <n v="120"/>
    <n v="54254"/>
    <x v="5"/>
    <x v="5"/>
    <n v="83534242.25"/>
    <n v="19332921.969999999"/>
    <n v="4631723.5999999996"/>
    <n v="9534354.7200000007"/>
  </r>
  <r>
    <s v="08"/>
    <s v="บึงกาฬ"/>
    <s v="11047"/>
    <s v="รพ.ปากคาด"/>
    <s v="รพช."/>
    <s v="F2"/>
    <n v="37"/>
    <n v="31682"/>
    <x v="2"/>
    <x v="2"/>
    <n v="46901998.900000006"/>
    <n v="6607779.5700000003"/>
    <n v="2739488.2"/>
    <n v="1816641.35"/>
  </r>
  <r>
    <s v="08"/>
    <s v="บึงกาฬ"/>
    <s v="11048"/>
    <s v="รพ.บึงโขงหลง"/>
    <s v="รพช."/>
    <s v="F2"/>
    <n v="62"/>
    <n v="30770"/>
    <x v="2"/>
    <x v="2"/>
    <n v="46773319.410000004"/>
    <n v="7541210.3099999996"/>
    <n v="1797374.45"/>
    <n v="2386052"/>
  </r>
  <r>
    <s v="08"/>
    <s v="บึงกาฬ"/>
    <s v="11049"/>
    <s v="รพ.ศรีวิไล"/>
    <s v="รพช."/>
    <s v="F2"/>
    <n v="38"/>
    <n v="32072"/>
    <x v="2"/>
    <x v="2"/>
    <n v="40626973.579999998"/>
    <n v="5649704.2699999996"/>
    <n v="2404555.5"/>
    <n v="1538632.03"/>
  </r>
  <r>
    <s v="08"/>
    <s v="บึงกาฬ"/>
    <s v="11050"/>
    <s v="รพ.บุ่งคล้า"/>
    <s v="รพช."/>
    <s v="F3"/>
    <n v="32"/>
    <n v="11309"/>
    <x v="7"/>
    <x v="7"/>
    <n v="24747761.800000001"/>
    <n v="3788897.09"/>
    <n v="1035928.7"/>
    <n v="938197.98"/>
  </r>
  <r>
    <s v="08"/>
    <s v="สกลนคร"/>
    <s v="10710"/>
    <s v="รพ.สกลนคร"/>
    <s v="รพศ."/>
    <s v="A"/>
    <n v="768"/>
    <n v="143176"/>
    <x v="8"/>
    <x v="8"/>
    <n v="658106957.95999992"/>
    <n v="341747229.89999998"/>
    <n v="46390441.850000001"/>
    <n v="157928848.40000001"/>
  </r>
  <r>
    <s v="08"/>
    <s v="สกลนคร"/>
    <s v="11089"/>
    <s v="รพ.กุสุมาลย์"/>
    <s v="รพช."/>
    <s v="F2"/>
    <n v="40"/>
    <n v="35805"/>
    <x v="2"/>
    <x v="2"/>
    <n v="44428142.170000002"/>
    <n v="5167579.87"/>
    <n v="1933847.5"/>
    <n v="3195822.9"/>
  </r>
  <r>
    <s v="08"/>
    <s v="สกลนคร"/>
    <s v="11090"/>
    <s v="รพ.กุดบาก"/>
    <s v="รพช."/>
    <s v="F2"/>
    <n v="38"/>
    <n v="24079"/>
    <x v="4"/>
    <x v="4"/>
    <n v="34472186.24000001"/>
    <n v="4208344.24"/>
    <n v="1626949"/>
    <n v="2090640.3"/>
  </r>
  <r>
    <s v="08"/>
    <s v="สกลนคร"/>
    <s v="11091"/>
    <s v="รพ.พระอาจารย์ฝั้นอาจาโร"/>
    <s v="รพช."/>
    <s v="F2"/>
    <n v="105"/>
    <n v="56444"/>
    <x v="2"/>
    <x v="2"/>
    <n v="83965438.86999999"/>
    <n v="12528228.119999999"/>
    <n v="3427400.85"/>
    <n v="8657963.0700000003"/>
  </r>
  <r>
    <s v="08"/>
    <s v="สกลนคร"/>
    <s v="11092"/>
    <s v="รพ.พังโคน"/>
    <s v="รพช."/>
    <s v="F1"/>
    <n v="85"/>
    <n v="39017"/>
    <x v="6"/>
    <x v="6"/>
    <n v="74940242.310000002"/>
    <n v="10136284.630000001"/>
    <n v="6032815"/>
    <n v="5791547.5700000003"/>
  </r>
  <r>
    <s v="08"/>
    <s v="สกลนคร"/>
    <s v="11093"/>
    <s v="รพ.วาริชภูมิ"/>
    <s v="รพช."/>
    <s v="F2"/>
    <n v="41"/>
    <n v="38314"/>
    <x v="2"/>
    <x v="2"/>
    <n v="45721798.049999997"/>
    <n v="7248481.5999999996"/>
    <n v="2718167.78"/>
    <n v="2160806.62"/>
  </r>
  <r>
    <s v="08"/>
    <s v="สกลนคร"/>
    <s v="11094"/>
    <s v="รพ.นิคมน้ำอูน"/>
    <s v="รพช."/>
    <s v="F3"/>
    <n v="17"/>
    <n v="10730"/>
    <x v="7"/>
    <x v="7"/>
    <n v="25747539.030000001"/>
    <n v="1948711.07"/>
    <n v="851442"/>
    <n v="1183223.55"/>
  </r>
  <r>
    <s v="08"/>
    <s v="สกลนคร"/>
    <s v="11095"/>
    <s v="รพ.วานรนิวาส"/>
    <s v="รพท."/>
    <s v="M1"/>
    <n v="186"/>
    <n v="93408"/>
    <x v="17"/>
    <x v="17"/>
    <n v="135645303.63"/>
    <n v="18913258.460000001"/>
    <n v="12406081.189999999"/>
    <n v="26080617.010000002"/>
  </r>
  <r>
    <s v="08"/>
    <s v="สกลนคร"/>
    <s v="11096"/>
    <s v="รพ.คำตากล้า"/>
    <s v="รพช."/>
    <s v="F2"/>
    <n v="37"/>
    <n v="30729"/>
    <x v="2"/>
    <x v="2"/>
    <n v="45820253.960000001"/>
    <n v="5995320.7999999998"/>
    <n v="2028711.46"/>
    <n v="1936419.98"/>
  </r>
  <r>
    <s v="08"/>
    <s v="สกลนคร"/>
    <s v="11097"/>
    <s v="รพ.บ้านม่วง"/>
    <s v="รพช."/>
    <s v="F1"/>
    <n v="78"/>
    <n v="53363"/>
    <x v="3"/>
    <x v="3"/>
    <n v="68790612.620000005"/>
    <n v="12721020.369999999"/>
    <n v="3498530.4"/>
    <n v="6810495.8499999996"/>
  </r>
  <r>
    <s v="08"/>
    <s v="สกลนคร"/>
    <s v="11098"/>
    <s v="รพ.อากาศอำนวย"/>
    <s v="รพช."/>
    <s v="F1"/>
    <n v="96"/>
    <n v="53585"/>
    <x v="3"/>
    <x v="3"/>
    <n v="75103192.840000004"/>
    <n v="13814908.35"/>
    <n v="5085529.25"/>
    <n v="6716792.6200000001"/>
  </r>
  <r>
    <s v="08"/>
    <s v="สกลนคร"/>
    <s v="11099"/>
    <s v="รพ.ส่องดาว"/>
    <s v="รพช."/>
    <s v="F2"/>
    <n v="41"/>
    <n v="26447"/>
    <x v="4"/>
    <x v="4"/>
    <n v="42560960.120000005"/>
    <n v="4286143.8099999996"/>
    <n v="2151651"/>
    <n v="2748722.62"/>
  </r>
  <r>
    <s v="08"/>
    <s v="สกลนคร"/>
    <s v="11100"/>
    <s v="รพ.เต่างอย"/>
    <s v="รพช."/>
    <s v="F2"/>
    <n v="30"/>
    <n v="18036"/>
    <x v="4"/>
    <x v="4"/>
    <n v="30975409.879999995"/>
    <n v="3651828.52"/>
    <n v="1635865.09"/>
    <n v="1741268.97"/>
  </r>
  <r>
    <s v="08"/>
    <s v="สกลนคร"/>
    <s v="11101"/>
    <s v="รพ.โคกศรีสุพรรณ"/>
    <s v="รพช."/>
    <s v="F2"/>
    <n v="54"/>
    <n v="25040"/>
    <x v="4"/>
    <x v="4"/>
    <n v="49957415.109999999"/>
    <n v="5901430.8200000003"/>
    <n v="2586394.85"/>
    <n v="2153617.02"/>
  </r>
  <r>
    <s v="08"/>
    <s v="สกลนคร"/>
    <s v="11102"/>
    <s v="รพ.เจริญศิลป์"/>
    <s v="รพช."/>
    <s v="F2"/>
    <n v="40"/>
    <n v="33202"/>
    <x v="2"/>
    <x v="2"/>
    <n v="38570376.909999989"/>
    <n v="6461574.7300000004"/>
    <n v="2238553.6"/>
    <n v="2434341.5099999998"/>
  </r>
  <r>
    <s v="08"/>
    <s v="สกลนคร"/>
    <s v="11103"/>
    <s v="รพ.โพนนาแก้ว"/>
    <s v="รพช."/>
    <s v="F2"/>
    <n v="41"/>
    <n v="28393"/>
    <x v="4"/>
    <x v="4"/>
    <n v="35344381.479999997"/>
    <n v="3886211.13"/>
    <n v="1466927.85"/>
    <n v="1924627.29"/>
  </r>
  <r>
    <s v="08"/>
    <s v="สกลนคร"/>
    <s v="11450"/>
    <s v="รพร.สว่างแดนดิน"/>
    <s v="รพท."/>
    <s v="M1"/>
    <n v="240"/>
    <n v="114802"/>
    <x v="1"/>
    <x v="1"/>
    <n v="189383530.75999999"/>
    <n v="70868259.379999995"/>
    <n v="14018825.789999999"/>
    <n v="24549815.809999999"/>
  </r>
  <r>
    <s v="08"/>
    <s v="สกลนคร"/>
    <s v="21323"/>
    <s v="รพ.พระอาจารย์แบน  ธนากโร"/>
    <s v="รพช."/>
    <s v="F2"/>
    <n v="57"/>
    <n v="28659"/>
    <x v="4"/>
    <x v="4"/>
    <n v="36704968.210000008"/>
    <n v="3999177.17"/>
    <n v="1220488.02"/>
    <n v="2447305.2200000002"/>
  </r>
  <r>
    <s v="08"/>
    <s v="หนองคาย"/>
    <s v="10706"/>
    <s v="รพ.หนองคาย"/>
    <s v="รพท."/>
    <s v="S"/>
    <n v="429"/>
    <n v="112903"/>
    <x v="10"/>
    <x v="10"/>
    <n v="367864254.02999985"/>
    <n v="139532226.05000001"/>
    <n v="19886984.609999999"/>
    <n v="66415027.810000002"/>
  </r>
  <r>
    <s v="08"/>
    <s v="หนองคาย"/>
    <s v="11042"/>
    <s v="รพ.โพนพิสัย"/>
    <s v="รพช."/>
    <s v="F1"/>
    <n v="109"/>
    <n v="59826"/>
    <x v="3"/>
    <x v="3"/>
    <n v="95236457.719999999"/>
    <n v="17561332.129999999"/>
    <n v="4387285.62"/>
    <n v="6090203.3499999996"/>
  </r>
  <r>
    <s v="08"/>
    <s v="หนองคาย"/>
    <s v="11044"/>
    <s v="รพ.ศรีเชียงใหม่"/>
    <s v="รพช."/>
    <s v="F2"/>
    <n v="32"/>
    <n v="23871"/>
    <x v="4"/>
    <x v="4"/>
    <n v="41857413.059999995"/>
    <n v="4318613.0199999996"/>
    <n v="1748296.75"/>
    <n v="1449738.76"/>
  </r>
  <r>
    <s v="08"/>
    <s v="หนองคาย"/>
    <s v="11045"/>
    <s v="รพ.สังคม"/>
    <s v="รพช."/>
    <s v="F2"/>
    <n v="40"/>
    <n v="20467"/>
    <x v="4"/>
    <x v="4"/>
    <n v="40125004.889999993"/>
    <n v="4850292.92"/>
    <n v="1889999"/>
    <n v="2327049.2400000002"/>
  </r>
  <r>
    <s v="08"/>
    <s v="หนองคาย"/>
    <s v="11448"/>
    <s v="รพร.ท่าบ่อ"/>
    <s v="รพช."/>
    <s v="M2"/>
    <n v="251"/>
    <n v="64168"/>
    <x v="5"/>
    <x v="5"/>
    <n v="231025116.36000001"/>
    <n v="50777775.609999999"/>
    <n v="13844505.5"/>
    <n v="55779198.479999997"/>
  </r>
  <r>
    <s v="08"/>
    <s v="หนองคาย"/>
    <s v="21356"/>
    <s v="รพ.สระใคร"/>
    <s v="รพช."/>
    <s v="F3"/>
    <n v="28"/>
    <n v="20443"/>
    <x v="12"/>
    <x v="12"/>
    <n v="30051253.689999998"/>
    <n v="3573332.96"/>
    <n v="1524692"/>
    <n v="1351523.16"/>
  </r>
  <r>
    <s v="08"/>
    <s v="หนองคาย"/>
    <s v="28778"/>
    <s v="รพ.โพธิ์ตาก"/>
    <s v="รพช."/>
    <s v="F3"/>
    <n v="16"/>
    <n v="12021"/>
    <x v="7"/>
    <x v="7"/>
    <n v="21112207.789999999"/>
    <n v="2106592.63"/>
    <n v="1109855.8899999999"/>
    <n v="1444408.81"/>
  </r>
  <r>
    <s v="08"/>
    <s v="หนองคาย"/>
    <s v="28811"/>
    <s v="รพ.เฝ้าไร่"/>
    <s v="รพช."/>
    <s v="F2"/>
    <n v="30"/>
    <n v="36564"/>
    <x v="2"/>
    <x v="2"/>
    <n v="28400170.999999996"/>
    <n v="6288178.2699999996"/>
    <n v="1733412.6"/>
    <n v="1694199.82"/>
  </r>
  <r>
    <s v="08"/>
    <s v="หนองคาย"/>
    <s v="28815"/>
    <s v="รพ.รัตนวาปี"/>
    <s v="รพช."/>
    <s v="F3"/>
    <n v="36"/>
    <n v="29044"/>
    <x v="15"/>
    <x v="15"/>
    <n v="24331451.200000003"/>
    <n v="4299255.26"/>
    <n v="1890896.8"/>
    <n v="2164667.37"/>
  </r>
  <r>
    <s v="08"/>
    <s v="หนองบัวลำภู"/>
    <s v="10704"/>
    <s v="รพ.หนองบัวลำภู"/>
    <s v="รพท."/>
    <s v="S"/>
    <n v="323"/>
    <n v="99538"/>
    <x v="11"/>
    <x v="11"/>
    <n v="257425149.17999998"/>
    <n v="70577293.939999998"/>
    <n v="21533718.039999999"/>
    <n v="27896572.91"/>
  </r>
  <r>
    <s v="08"/>
    <s v="หนองบัวลำภู"/>
    <s v="10991"/>
    <s v="รพ.นากลาง"/>
    <s v="รพช."/>
    <s v="F1"/>
    <n v="78"/>
    <n v="70464"/>
    <x v="3"/>
    <x v="3"/>
    <n v="71184924.169999987"/>
    <n v="12659188.83"/>
    <n v="4389125.8899999997"/>
    <n v="4563810.9000000004"/>
  </r>
  <r>
    <s v="08"/>
    <s v="หนองบัวลำภู"/>
    <s v="10992"/>
    <s v="รพ.โนนสัง"/>
    <s v="รพช."/>
    <s v="F2"/>
    <n v="35"/>
    <n v="47246"/>
    <x v="2"/>
    <x v="2"/>
    <n v="49458434.840000004"/>
    <n v="10338520.289999999"/>
    <n v="3937631.81"/>
    <n v="3063084.97"/>
  </r>
  <r>
    <s v="08"/>
    <s v="หนองบัวลำภู"/>
    <s v="10993"/>
    <s v="รพ.ศรีบุญเรือง"/>
    <s v="รพช."/>
    <s v="F1"/>
    <n v="90"/>
    <n v="83898"/>
    <x v="3"/>
    <x v="3"/>
    <n v="78827599.550000012"/>
    <n v="16517201.199999999"/>
    <n v="4572524.2"/>
    <n v="6747508.4900000002"/>
  </r>
  <r>
    <s v="08"/>
    <s v="หนองบัวลำภู"/>
    <s v="10994"/>
    <s v="รพ.สุวรรณคูหา"/>
    <s v="รพช."/>
    <s v="F2"/>
    <n v="55"/>
    <n v="53634"/>
    <x v="2"/>
    <x v="2"/>
    <n v="51863286.870000005"/>
    <n v="12129410.35"/>
    <n v="2773276.2"/>
    <n v="3845385.27"/>
  </r>
  <r>
    <s v="08"/>
    <s v="หนองบัวลำภู"/>
    <s v="23367"/>
    <s v="รพ.นาวัง เฉลิมพระเกียรติ 80 พรรษา"/>
    <s v="รพช."/>
    <s v="F2"/>
    <n v="46"/>
    <n v="29157"/>
    <x v="4"/>
    <x v="4"/>
    <n v="36882391.129999995"/>
    <n v="6434468.21"/>
    <n v="2851123.88"/>
    <n v="2631179.31"/>
  </r>
  <r>
    <s v="08"/>
    <s v="อุดรธานี"/>
    <s v="10671"/>
    <s v="รพ.อุดรธานี"/>
    <s v="รพศ."/>
    <s v="A"/>
    <n v="1073"/>
    <n v="257362"/>
    <x v="16"/>
    <x v="16"/>
    <n v="1041989315.2999997"/>
    <n v="570140927.38"/>
    <n v="56541421.240000002"/>
    <n v="379220970.43000001"/>
  </r>
  <r>
    <s v="08"/>
    <s v="อุดรธานี"/>
    <s v="11013"/>
    <s v="รพ.กุดจับ"/>
    <s v="รพช."/>
    <s v="F2"/>
    <n v="56"/>
    <n v="51803"/>
    <x v="2"/>
    <x v="2"/>
    <n v="53806417.870000005"/>
    <n v="10254327.220000001"/>
    <n v="3567899"/>
    <n v="3713168.07"/>
  </r>
  <r>
    <s v="08"/>
    <s v="อุดรธานี"/>
    <s v="11014"/>
    <s v="รพ.หนองวัวซอ"/>
    <s v="รพช."/>
    <s v="F2"/>
    <n v="67"/>
    <n v="49979"/>
    <x v="2"/>
    <x v="2"/>
    <n v="55835737.880000003"/>
    <n v="6042094.1200000001"/>
    <n v="2874287.95"/>
    <n v="3319166.51"/>
  </r>
  <r>
    <s v="08"/>
    <s v="อุดรธานี"/>
    <s v="11015"/>
    <s v="รพ.กุมภวาปี"/>
    <s v="รพท."/>
    <s v="M1"/>
    <n v="198"/>
    <n v="84555"/>
    <x v="17"/>
    <x v="17"/>
    <n v="174487461.46999997"/>
    <n v="59780790.030000001"/>
    <n v="17045266.739999998"/>
    <n v="24336404.050000001"/>
  </r>
  <r>
    <s v="08"/>
    <s v="อุดรธานี"/>
    <s v="11016"/>
    <s v="รพ.ห้วยเกิ้ง"/>
    <s v="รพช."/>
    <s v="F3"/>
    <n v="10"/>
    <n v="4052"/>
    <x v="7"/>
    <x v="7"/>
    <n v="14113230.66"/>
    <n v="767149.89"/>
    <n v="5763"/>
    <n v="286829.53000000003"/>
  </r>
  <r>
    <s v="08"/>
    <s v="อุดรธานี"/>
    <s v="11017"/>
    <s v="รพ.โนนสะอาด"/>
    <s v="รพช."/>
    <s v="F2"/>
    <n v="36"/>
    <n v="37576"/>
    <x v="2"/>
    <x v="2"/>
    <n v="46202475.700000003"/>
    <n v="7690351.29"/>
    <n v="2976073.01"/>
    <n v="2314430.4900000002"/>
  </r>
  <r>
    <s v="08"/>
    <s v="อุดรธานี"/>
    <s v="11018"/>
    <s v="รพ.หนองหาน"/>
    <s v="รพช."/>
    <s v="M2"/>
    <n v="113"/>
    <n v="91558"/>
    <x v="5"/>
    <x v="5"/>
    <n v="113897785.93000001"/>
    <n v="23180037.120000001"/>
    <n v="8061270.5999999996"/>
    <n v="9173058.7899999991"/>
  </r>
  <r>
    <s v="08"/>
    <s v="อุดรธานี"/>
    <s v="11019"/>
    <s v="รพ.ทุ่งฝน"/>
    <s v="รพช."/>
    <s v="F2"/>
    <n v="30"/>
    <n v="25415"/>
    <x v="4"/>
    <x v="4"/>
    <n v="37977011.25"/>
    <n v="5601494.6100000003"/>
    <n v="2095921.4"/>
    <n v="2261949"/>
  </r>
  <r>
    <s v="08"/>
    <s v="อุดรธานี"/>
    <s v="11020"/>
    <s v="รพ.ไชยวาน"/>
    <s v="รพช."/>
    <s v="F2"/>
    <n v="30"/>
    <n v="30131"/>
    <x v="2"/>
    <x v="2"/>
    <n v="33538407.009999998"/>
    <n v="5100429.5999999996"/>
    <n v="3363240.5"/>
    <n v="2499424.0499999998"/>
  </r>
  <r>
    <s v="08"/>
    <s v="อุดรธานี"/>
    <s v="11021"/>
    <s v="รพ.ศรีธาตุ"/>
    <s v="รพช."/>
    <s v="F2"/>
    <n v="34"/>
    <n v="36974"/>
    <x v="2"/>
    <x v="2"/>
    <n v="41044665.419999994"/>
    <n v="6040398.1299999999"/>
    <n v="2632300.2799999998"/>
    <n v="2175812.36"/>
  </r>
  <r>
    <s v="08"/>
    <s v="อุดรธานี"/>
    <s v="11022"/>
    <s v="รพ.วังสามหมอ"/>
    <s v="รพช."/>
    <s v="F2"/>
    <n v="70"/>
    <n v="44044"/>
    <x v="2"/>
    <x v="2"/>
    <n v="54158800.869999997"/>
    <n v="6918436.0800000001"/>
    <n v="4348855.3"/>
    <n v="1549220.88"/>
  </r>
  <r>
    <s v="08"/>
    <s v="อุดรธานี"/>
    <s v="11023"/>
    <s v="รพ.บ้านผือ"/>
    <s v="รพช."/>
    <s v="M2"/>
    <n v="114"/>
    <n v="87598"/>
    <x v="5"/>
    <x v="5"/>
    <n v="99548523.640000015"/>
    <n v="22800599.059999999"/>
    <n v="10373414.15"/>
    <n v="7880335.4800000004"/>
  </r>
  <r>
    <s v="08"/>
    <s v="อุดรธานี"/>
    <s v="11024"/>
    <s v="รพ.น้ำโสม"/>
    <s v="รพช."/>
    <s v="F2"/>
    <n v="70"/>
    <n v="47493"/>
    <x v="2"/>
    <x v="2"/>
    <n v="60445049.839999996"/>
    <n v="8531601.7200000007"/>
    <n v="2878359.29"/>
    <n v="3518792.1"/>
  </r>
  <r>
    <s v="08"/>
    <s v="อุดรธานี"/>
    <s v="11025"/>
    <s v="รพ.เพ็ญ"/>
    <s v="รพช."/>
    <s v="F1"/>
    <n v="114"/>
    <n v="89083"/>
    <x v="3"/>
    <x v="3"/>
    <n v="89576895.910000011"/>
    <n v="17943701.489999998"/>
    <n v="5747520.6799999997"/>
    <n v="6345855.8700000001"/>
  </r>
  <r>
    <s v="08"/>
    <s v="อุดรธานี"/>
    <s v="11026"/>
    <s v="รพ.สร้างคอม"/>
    <s v="รพช."/>
    <s v="F2"/>
    <n v="30"/>
    <n v="22543"/>
    <x v="4"/>
    <x v="4"/>
    <n v="34806210.549999997"/>
    <n v="2866992.88"/>
    <n v="1326640"/>
    <n v="1869999.5"/>
  </r>
  <r>
    <s v="08"/>
    <s v="อุดรธานี"/>
    <s v="11027"/>
    <s v="รพ.หนองแสง"/>
    <s v="รพช."/>
    <s v="F2"/>
    <n v="30"/>
    <n v="21135"/>
    <x v="4"/>
    <x v="4"/>
    <n v="35331453.220000006"/>
    <n v="3805717.62"/>
    <n v="1534934.85"/>
    <n v="1218785.82"/>
  </r>
  <r>
    <s v="08"/>
    <s v="อุดรธานี"/>
    <s v="11028"/>
    <s v="รพ.นายูง"/>
    <s v="รพช."/>
    <s v="F2"/>
    <n v="30"/>
    <n v="23953"/>
    <x v="4"/>
    <x v="4"/>
    <n v="30059776.670000002"/>
    <n v="4899869.62"/>
    <n v="1994080"/>
    <n v="1633625.14"/>
  </r>
  <r>
    <s v="08"/>
    <s v="อุดรธานี"/>
    <s v="11029"/>
    <s v="รพ.พิบูลย์รักษ์"/>
    <s v="รพช."/>
    <s v="F2"/>
    <n v="30"/>
    <n v="19544"/>
    <x v="4"/>
    <x v="4"/>
    <n v="32959274.949999999"/>
    <n v="3971815.81"/>
    <n v="1776922.91"/>
    <n v="2318466.1800000002"/>
  </r>
  <r>
    <s v="08"/>
    <s v="อุดรธานี"/>
    <s v="11446"/>
    <s v="รพร.บ้านดุง"/>
    <s v="รพช."/>
    <s v="M2"/>
    <n v="150"/>
    <n v="98958"/>
    <x v="5"/>
    <x v="5"/>
    <n v="115872446.72"/>
    <n v="27786437.75"/>
    <n v="13867957.199999999"/>
    <n v="17811139.039999999"/>
  </r>
  <r>
    <s v="08"/>
    <s v="อุดรธานี"/>
    <s v="25058"/>
    <s v="รพ.กู่แก้ว"/>
    <s v="รพช."/>
    <s v="F3"/>
    <n v="26"/>
    <n v="18163"/>
    <x v="12"/>
    <x v="12"/>
    <n v="18604587.920000002"/>
    <n v="2286648.08"/>
    <n v="1017556.51"/>
    <n v="1632346.63"/>
  </r>
  <r>
    <s v="08"/>
    <s v="อุดรธานี"/>
    <s v="25059"/>
    <s v="รพ.ประจักษ์ศิลปาคม"/>
    <s v="รพช."/>
    <s v="F3"/>
    <n v="14"/>
    <n v="19158"/>
    <x v="12"/>
    <x v="12"/>
    <n v="20367383"/>
    <n v="2385597.85"/>
    <n v="1198719.49"/>
    <n v="1655407.33"/>
  </r>
  <r>
    <s v="09"/>
    <s v="ชัยภูมิ"/>
    <s v="04007"/>
    <s v="รพ.ซับใหญ่"/>
    <s v="รพช."/>
    <s v="F3"/>
    <n v="10"/>
    <n v="11611"/>
    <x v="7"/>
    <x v="7"/>
    <n v="18429243.5"/>
    <n v="2538856.58"/>
    <n v="1120885"/>
    <n v="789034.38"/>
  </r>
  <r>
    <s v="09"/>
    <s v="ชัยภูมิ"/>
    <s v="10702"/>
    <s v="รพ.ชัยภูมิ"/>
    <s v="รพท."/>
    <s v="S"/>
    <n v="728"/>
    <n v="118095"/>
    <x v="10"/>
    <x v="10"/>
    <n v="508828220.75000006"/>
    <n v="201561449.18000001"/>
    <n v="48818949.600000001"/>
    <n v="113365323.01000001"/>
  </r>
  <r>
    <s v="09"/>
    <s v="ชัยภูมิ"/>
    <s v="10970"/>
    <s v="รพ.บ้านเขว้า"/>
    <s v="รพช."/>
    <s v="F2"/>
    <n v="50"/>
    <n v="36043"/>
    <x v="2"/>
    <x v="2"/>
    <n v="53767317.039999999"/>
    <n v="8489969.4499999993"/>
    <n v="2849721"/>
    <n v="2094111.25"/>
  </r>
  <r>
    <s v="09"/>
    <s v="ชัยภูมิ"/>
    <s v="10971"/>
    <s v="รพ.คอนสวรรค์"/>
    <s v="รพช."/>
    <s v="F2"/>
    <n v="45"/>
    <n v="36770"/>
    <x v="2"/>
    <x v="2"/>
    <n v="53335150.010000005"/>
    <n v="7978020.8499999996"/>
    <n v="2830579.66"/>
    <n v="2832127.17"/>
  </r>
  <r>
    <s v="09"/>
    <s v="ชัยภูมิ"/>
    <s v="10972"/>
    <s v="รพ.เกษตรสมบูรณ์"/>
    <s v="รพช."/>
    <s v="F2"/>
    <n v="77"/>
    <n v="79669"/>
    <x v="9"/>
    <x v="9"/>
    <n v="71672932.629999995"/>
    <n v="22848481.82"/>
    <n v="11362039"/>
    <n v="5126487.38"/>
  </r>
  <r>
    <s v="09"/>
    <s v="ชัยภูมิ"/>
    <s v="10973"/>
    <s v="รพ.หนองบัวแดง"/>
    <s v="รพช."/>
    <s v="M2"/>
    <n v="120"/>
    <n v="77952"/>
    <x v="5"/>
    <x v="5"/>
    <n v="90802363.359999999"/>
    <n v="24359378.899999999"/>
    <n v="7782220.5"/>
    <n v="8997119.8000000007"/>
  </r>
  <r>
    <s v="09"/>
    <s v="ชัยภูมิ"/>
    <s v="10974"/>
    <s v="รพ.จัตุรัส"/>
    <s v="รพช."/>
    <s v="F1"/>
    <n v="90"/>
    <n v="53453"/>
    <x v="3"/>
    <x v="3"/>
    <n v="78853177.689999983"/>
    <n v="17603719.469999999"/>
    <n v="6589134.1100000003"/>
    <n v="6221765.46"/>
  </r>
  <r>
    <s v="09"/>
    <s v="ชัยภูมิ"/>
    <s v="10975"/>
    <s v="รพ.บำเหน็จณรงค์"/>
    <s v="รพช."/>
    <s v="F1"/>
    <n v="73"/>
    <n v="38701"/>
    <x v="6"/>
    <x v="6"/>
    <n v="65294783.499999993"/>
    <n v="10407596.050000001"/>
    <n v="2729268.9"/>
    <n v="3352266.85"/>
  </r>
  <r>
    <s v="09"/>
    <s v="ชัยภูมิ"/>
    <s v="10976"/>
    <s v="รพ.หนองบัวระเหว"/>
    <s v="รพช."/>
    <s v="F2"/>
    <n v="30"/>
    <n v="29200"/>
    <x v="4"/>
    <x v="4"/>
    <n v="49410623.859999992"/>
    <n v="7449595.46"/>
    <n v="3161441.35"/>
    <n v="2898729.23"/>
  </r>
  <r>
    <s v="09"/>
    <s v="ชัยภูมิ"/>
    <s v="10977"/>
    <s v="รพ.เทพสถิต"/>
    <s v="รพช."/>
    <s v="F2"/>
    <n v="30"/>
    <n v="54449"/>
    <x v="2"/>
    <x v="2"/>
    <n v="47677874.839999996"/>
    <n v="7494975.7999999998"/>
    <n v="3041319.63"/>
    <n v="4480141.2"/>
  </r>
  <r>
    <s v="09"/>
    <s v="ชัยภูมิ"/>
    <s v="10978"/>
    <s v="รพ.ภูเขียวเฉลิมพระเกียรติ"/>
    <s v="รพท."/>
    <s v="M1"/>
    <n v="277"/>
    <n v="93447"/>
    <x v="1"/>
    <x v="1"/>
    <n v="160774961.10000002"/>
    <n v="39630819.75"/>
    <n v="12761134.220000001"/>
    <n v="27192107.559999999"/>
  </r>
  <r>
    <s v="09"/>
    <s v="ชัยภูมิ"/>
    <s v="10979"/>
    <s v="รพ.บ้านแท่น"/>
    <s v="รพช."/>
    <s v="F2"/>
    <n v="30"/>
    <n v="34084"/>
    <x v="2"/>
    <x v="2"/>
    <n v="48358000.759999998"/>
    <n v="8377944.6500000004"/>
    <n v="2939744.1"/>
    <n v="2838846.71"/>
  </r>
  <r>
    <s v="09"/>
    <s v="ชัยภูมิ"/>
    <s v="10980"/>
    <s v="รพ.แก้งคร้อ"/>
    <s v="รพช."/>
    <s v="M2"/>
    <n v="120"/>
    <n v="69557"/>
    <x v="5"/>
    <x v="5"/>
    <n v="83614899.080000013"/>
    <n v="18353354.73"/>
    <n v="8969180.0999999996"/>
    <n v="5305263.91"/>
  </r>
  <r>
    <s v="09"/>
    <s v="ชัยภูมิ"/>
    <s v="10981"/>
    <s v="รพ.คอนสาร"/>
    <s v="รพช."/>
    <s v="F2"/>
    <n v="60"/>
    <n v="46544"/>
    <x v="2"/>
    <x v="2"/>
    <n v="46252400.859999999"/>
    <n v="11287515.890000001"/>
    <n v="3619130.81"/>
    <n v="2993641.84"/>
  </r>
  <r>
    <s v="09"/>
    <s v="ชัยภูมิ"/>
    <s v="10982"/>
    <s v="รพ.ภักดีชุมพล"/>
    <s v="รพช."/>
    <s v="F2"/>
    <n v="30"/>
    <n v="24004"/>
    <x v="4"/>
    <x v="4"/>
    <n v="37286365.689999998"/>
    <n v="4943462.72"/>
    <n v="2204990.0299999998"/>
    <n v="2441156.4300000002"/>
  </r>
  <r>
    <s v="09"/>
    <s v="ชัยภูมิ"/>
    <s v="10983"/>
    <s v="รพ.เนินสง่า"/>
    <s v="รพช."/>
    <s v="F2"/>
    <n v="30"/>
    <n v="19333"/>
    <x v="4"/>
    <x v="4"/>
    <n v="36558954.100000001"/>
    <n v="4124345.93"/>
    <n v="1922882"/>
    <n v="1759764.91"/>
  </r>
  <r>
    <s v="09"/>
    <s v="นครราชสีมา"/>
    <s v="10666"/>
    <s v="รพ.มหาราชนครราชสีมา"/>
    <s v="รพศ."/>
    <s v="A"/>
    <n v="1277"/>
    <n v="0"/>
    <x v="16"/>
    <x v="16"/>
    <n v="1530367365.9100003"/>
    <n v="863380052.83000004"/>
    <n v="190672131.53999999"/>
    <n v="491976106.25999999"/>
  </r>
  <r>
    <s v="09"/>
    <s v="นครราชสีมา"/>
    <s v="10871"/>
    <s v="รพ.ครบุรี"/>
    <s v="รพช."/>
    <s v="M2"/>
    <n v="120"/>
    <n v="71350"/>
    <x v="5"/>
    <x v="5"/>
    <n v="98185427.859999999"/>
    <n v="20352262.789999999"/>
    <n v="5837567.3899999997"/>
    <n v="5990760.2400000002"/>
  </r>
  <r>
    <s v="09"/>
    <s v="นครราชสีมา"/>
    <s v="10872"/>
    <s v="รพ.เสิงสาง"/>
    <s v="รพช."/>
    <s v="F2"/>
    <n v="55"/>
    <n v="54013"/>
    <x v="2"/>
    <x v="2"/>
    <n v="70651189.370000005"/>
    <n v="11520290.539999999"/>
    <n v="3339970.3"/>
    <n v="3794594.93"/>
  </r>
  <r>
    <s v="09"/>
    <s v="นครราชสีมา"/>
    <s v="10873"/>
    <s v="รพ.คง"/>
    <s v="รพช."/>
    <s v="F2"/>
    <n v="60"/>
    <n v="57484"/>
    <x v="2"/>
    <x v="2"/>
    <n v="59802676.739999995"/>
    <n v="10300820.16"/>
    <n v="4363922.66"/>
    <n v="1668429.98"/>
  </r>
  <r>
    <s v="09"/>
    <s v="นครราชสีมา"/>
    <s v="10874"/>
    <s v="รพ.บ้านเหลื่อม"/>
    <s v="รพช."/>
    <s v="F2"/>
    <n v="35"/>
    <n v="16459"/>
    <x v="4"/>
    <x v="4"/>
    <n v="42177431.280000001"/>
    <n v="6114026.3200000003"/>
    <n v="1892687"/>
    <n v="1746716.62"/>
  </r>
  <r>
    <s v="09"/>
    <s v="นครราชสีมา"/>
    <s v="10875"/>
    <s v="รพ.จักราช"/>
    <s v="รพช."/>
    <s v="F1"/>
    <n v="73"/>
    <n v="53437"/>
    <x v="3"/>
    <x v="3"/>
    <n v="75918402.609999985"/>
    <n v="11302040.369999999"/>
    <n v="4012813.4"/>
    <n v="4010234.64"/>
  </r>
  <r>
    <s v="09"/>
    <s v="นครราชสีมา"/>
    <s v="10876"/>
    <s v="รพ.โชคชัย"/>
    <s v="รพช."/>
    <s v="M2"/>
    <n v="91"/>
    <n v="57288"/>
    <x v="14"/>
    <x v="14"/>
    <n v="102841654.01000001"/>
    <n v="21724570.489999998"/>
    <n v="6290815.1799999997"/>
    <n v="8135821.0199999996"/>
  </r>
  <r>
    <s v="09"/>
    <s v="นครราชสีมา"/>
    <s v="10877"/>
    <s v="รพ.ด่านขุนทด"/>
    <s v="รพช."/>
    <s v="M2"/>
    <n v="125"/>
    <n v="95268"/>
    <x v="5"/>
    <x v="5"/>
    <n v="108090373.57000001"/>
    <n v="29460047.460000001"/>
    <n v="7292101"/>
    <n v="6805605.9500000002"/>
  </r>
  <r>
    <s v="09"/>
    <s v="นครราชสีมา"/>
    <s v="10878"/>
    <s v="รพ.โนนไทย"/>
    <s v="รพช."/>
    <s v="F2"/>
    <n v="87"/>
    <n v="51594"/>
    <x v="2"/>
    <x v="2"/>
    <n v="68670872.590000004"/>
    <n v="11585350.890000001"/>
    <n v="4320494.17"/>
    <n v="3735125.05"/>
  </r>
  <r>
    <s v="09"/>
    <s v="นครราชสีมา"/>
    <s v="10879"/>
    <s v="รพ.โนนสูง"/>
    <s v="รพช."/>
    <s v="F2"/>
    <n v="77"/>
    <n v="90859"/>
    <x v="9"/>
    <x v="9"/>
    <n v="94664848.609999999"/>
    <n v="17821095.640000001"/>
    <n v="6548602.0999999996"/>
    <n v="5681826.4500000002"/>
  </r>
  <r>
    <s v="09"/>
    <s v="นครราชสีมา"/>
    <s v="10880"/>
    <s v="รพ.ขามสะแกแสง"/>
    <s v="รพช."/>
    <s v="F2"/>
    <n v="54"/>
    <n v="30405"/>
    <x v="2"/>
    <x v="2"/>
    <n v="60077243.129999995"/>
    <n v="8977949.6699999999"/>
    <n v="1941634.09"/>
    <n v="2250534.9300000002"/>
  </r>
  <r>
    <s v="09"/>
    <s v="นครราชสีมา"/>
    <s v="10881"/>
    <s v="รพ.บัวใหญ่"/>
    <s v="รพช."/>
    <s v="M2"/>
    <n v="152"/>
    <n v="62485"/>
    <x v="5"/>
    <x v="5"/>
    <n v="131920237.41"/>
    <n v="29903287.789999999"/>
    <n v="18853459"/>
    <n v="13731479.970000001"/>
  </r>
  <r>
    <s v="09"/>
    <s v="นครราชสีมา"/>
    <s v="10882"/>
    <s v="รพ.ประทาย"/>
    <s v="รพช."/>
    <s v="F1"/>
    <n v="60"/>
    <n v="56381"/>
    <x v="3"/>
    <x v="3"/>
    <n v="68484464.969999999"/>
    <n v="12634738.74"/>
    <n v="5625117"/>
    <n v="2936884.28"/>
  </r>
  <r>
    <s v="09"/>
    <s v="นครราชสีมา"/>
    <s v="10883"/>
    <s v="รพ.ปักธงชัย"/>
    <s v="รพช."/>
    <s v="F1"/>
    <n v="100"/>
    <n v="80977"/>
    <x v="3"/>
    <x v="3"/>
    <n v="104926623.00000001"/>
    <n v="21965426.100000001"/>
    <n v="6679457.79"/>
    <n v="6189583.5700000003"/>
  </r>
  <r>
    <s v="09"/>
    <s v="นครราชสีมา"/>
    <s v="10884"/>
    <s v="รพ.พิมาย"/>
    <s v="รพช."/>
    <s v="M1"/>
    <n v="209"/>
    <n v="92186"/>
    <x v="1"/>
    <x v="1"/>
    <n v="144063487.55000001"/>
    <n v="45084245.93"/>
    <n v="10149671.630000001"/>
    <n v="12630847.82"/>
  </r>
  <r>
    <s v="09"/>
    <s v="นครราชสีมา"/>
    <s v="10885"/>
    <s v="รพ.ห้วยแถลง"/>
    <s v="รพช."/>
    <s v="F2"/>
    <n v="64"/>
    <n v="56850"/>
    <x v="2"/>
    <x v="2"/>
    <n v="68003789"/>
    <n v="12716626.59"/>
    <n v="5689509.3099999996"/>
    <n v="2888426.38"/>
  </r>
  <r>
    <s v="09"/>
    <s v="นครราชสีมา"/>
    <s v="10886"/>
    <s v="รพ.ชุมพวง"/>
    <s v="รพช."/>
    <s v="F1"/>
    <n v="144"/>
    <n v="60317"/>
    <x v="3"/>
    <x v="3"/>
    <n v="81769846.310000002"/>
    <n v="17815986.829999998"/>
    <n v="3741053.46"/>
    <n v="4289403.66"/>
  </r>
  <r>
    <s v="09"/>
    <s v="นครราชสีมา"/>
    <s v="10887"/>
    <s v="รพ.สูงเนิน"/>
    <s v="รพช."/>
    <s v="F1"/>
    <n v="121"/>
    <n v="58003"/>
    <x v="3"/>
    <x v="3"/>
    <n v="94705246.480000004"/>
    <n v="15668748.720000001"/>
    <n v="5528243.5599999996"/>
    <n v="3915258.55"/>
  </r>
  <r>
    <s v="09"/>
    <s v="นครราชสีมา"/>
    <s v="10888"/>
    <s v="รพ.ขามทะเลสอ"/>
    <s v="รพช."/>
    <s v="F2"/>
    <n v="34"/>
    <n v="20778"/>
    <x v="4"/>
    <x v="4"/>
    <n v="50653194.550000004"/>
    <n v="6618487.9400000004"/>
    <n v="2376267.4"/>
    <n v="2106561.79"/>
  </r>
  <r>
    <s v="09"/>
    <s v="นครราชสีมา"/>
    <s v="10889"/>
    <s v="รพ.สีคิ้ว"/>
    <s v="รพช."/>
    <s v="F1"/>
    <n v="135"/>
    <n v="100207"/>
    <x v="3"/>
    <x v="3"/>
    <n v="122794057.18999997"/>
    <n v="22043417.379999999"/>
    <n v="7658544.6900000004"/>
    <n v="8342489"/>
  </r>
  <r>
    <s v="09"/>
    <s v="นครราชสีมา"/>
    <s v="10890"/>
    <s v="รพ.ปากช่องนานา"/>
    <s v="รพท."/>
    <s v="M1"/>
    <n v="268"/>
    <n v="150059"/>
    <x v="1"/>
    <x v="1"/>
    <n v="235790371.43999997"/>
    <n v="73073612.439999998"/>
    <n v="18383898.52"/>
    <n v="44238752.310000002"/>
  </r>
  <r>
    <s v="09"/>
    <s v="นครราชสีมา"/>
    <s v="10891"/>
    <s v="รพ.หนองบุญมาก "/>
    <s v="รพช."/>
    <s v="F2"/>
    <n v="60"/>
    <n v="46205"/>
    <x v="2"/>
    <x v="2"/>
    <n v="64993774.459999986"/>
    <n v="10901382.6"/>
    <n v="3629527.09"/>
    <n v="2654462.59"/>
  </r>
  <r>
    <s v="09"/>
    <s v="นครราชสีมา"/>
    <s v="10892"/>
    <s v="รพ.แก้งสนามนาง"/>
    <s v="รพช."/>
    <s v="F2"/>
    <n v="30"/>
    <n v="28106"/>
    <x v="4"/>
    <x v="4"/>
    <n v="45054351.68"/>
    <n v="6212812.6500000004"/>
    <n v="1586915"/>
    <n v="1614976.98"/>
  </r>
  <r>
    <s v="09"/>
    <s v="นครราชสีมา"/>
    <s v="10893"/>
    <s v="รพ.โนนแดง"/>
    <s v="รพช."/>
    <s v="F2"/>
    <n v="49"/>
    <n v="17420"/>
    <x v="4"/>
    <x v="4"/>
    <n v="38758359.75"/>
    <n v="5515894.2199999997"/>
    <n v="1830701.1"/>
    <n v="1801202.56"/>
  </r>
  <r>
    <s v="09"/>
    <s v="นครราชสีมา"/>
    <s v="10894"/>
    <s v="รพ.วังน้ำเขียว"/>
    <s v="รพช."/>
    <s v="F2"/>
    <n v="45"/>
    <n v="34764"/>
    <x v="2"/>
    <x v="2"/>
    <n v="50348890.93"/>
    <n v="5460505.4000000004"/>
    <n v="1890904.64"/>
    <n v="2164431.73"/>
  </r>
  <r>
    <s v="09"/>
    <s v="นครราชสีมา"/>
    <s v="11602"/>
    <s v="รพ.เฉลิมพระเกียรติสมเด็จย่า 100 ปี"/>
    <s v="รพช."/>
    <s v="F2"/>
    <n v="34"/>
    <n v="20486"/>
    <x v="4"/>
    <x v="4"/>
    <n v="36934149.599999994"/>
    <n v="5687224.2699999996"/>
    <n v="1454349.9"/>
    <n v="1559364.31"/>
  </r>
  <r>
    <s v="09"/>
    <s v="นครราชสีมา"/>
    <s v="11608"/>
    <s v="รพ.ลำทะเมนชัย"/>
    <s v="รพช."/>
    <s v="F2"/>
    <n v="34"/>
    <n v="24186"/>
    <x v="4"/>
    <x v="4"/>
    <n v="37452764.299999997"/>
    <n v="5366574.37"/>
    <n v="1572455"/>
    <n v="1906995.84"/>
  </r>
  <r>
    <s v="09"/>
    <s v="นครราชสีมา"/>
    <s v="22456"/>
    <s v="รพ.พระทองคำ เฉลิมพระเกียรติ 80 พรรษา"/>
    <s v="รพช."/>
    <s v="F2"/>
    <n v="30"/>
    <n v="32786"/>
    <x v="2"/>
    <x v="2"/>
    <n v="41361836.919999994"/>
    <n v="7241683.2300000004"/>
    <n v="1495172.05"/>
    <n v="2548043.3199999998"/>
  </r>
  <r>
    <s v="09"/>
    <s v="นครราชสีมา"/>
    <s v="23839"/>
    <s v="รพ.เทพรัตน์นครราชสีมา "/>
    <s v="รพท."/>
    <s v="M1"/>
    <n v="200"/>
    <n v="80703"/>
    <x v="17"/>
    <x v="17"/>
    <n v="151763535.96000004"/>
    <n v="45902915.090000004"/>
    <n v="11782601.140000001"/>
    <n v="34212930.140000001"/>
  </r>
  <r>
    <s v="09"/>
    <s v="นครราชสีมา"/>
    <s v="24692"/>
    <s v="รพ.เฉลิมพระเกียรติ"/>
    <s v="รพช."/>
    <s v="F3"/>
    <n v="30"/>
    <n v="25280"/>
    <x v="15"/>
    <x v="15"/>
    <n v="22037983.57"/>
    <n v="3856032.66"/>
    <n v="1891680.83"/>
    <n v="2053557.59"/>
  </r>
  <r>
    <s v="09"/>
    <s v="นครราชสีมา"/>
    <s v="27839"/>
    <s v="รพ.บัวลาย"/>
    <s v="รพช."/>
    <s v="F3"/>
    <n v="10"/>
    <n v="17854"/>
    <x v="12"/>
    <x v="12"/>
    <n v="16023398.15"/>
    <n v="3771553.66"/>
    <n v="1574003.78"/>
    <n v="1286245.3999999999"/>
  </r>
  <r>
    <s v="09"/>
    <s v="นครราชสีมา"/>
    <s v="27840"/>
    <s v="รพ.สีดา"/>
    <s v="รพช."/>
    <s v="F3"/>
    <n v="30"/>
    <n v="16391"/>
    <x v="12"/>
    <x v="12"/>
    <n v="16356148.619999999"/>
    <n v="2927603.49"/>
    <n v="921044.85"/>
    <n v="1392812.62"/>
  </r>
  <r>
    <s v="09"/>
    <s v="นครราชสีมา"/>
    <s v="27841"/>
    <s v="รพ.เทพารักษ์"/>
    <s v="รพช."/>
    <s v="F3"/>
    <n v="24"/>
    <n v="18591"/>
    <x v="12"/>
    <x v="12"/>
    <n v="17194425.23"/>
    <n v="2403627.17"/>
    <n v="1753111.4"/>
    <n v="880134.6"/>
  </r>
  <r>
    <s v="09"/>
    <s v="บุรีรัมย์"/>
    <s v="10667"/>
    <s v="รพ.บุรีรัมย์"/>
    <s v="รพศ."/>
    <s v="A"/>
    <n v="937"/>
    <n v="41205"/>
    <x v="8"/>
    <x v="8"/>
    <n v="768177162.32000005"/>
    <n v="378235994.75"/>
    <n v="40394342.829999998"/>
    <n v="152417665.38999999"/>
  </r>
  <r>
    <s v="09"/>
    <s v="บุรีรัมย์"/>
    <s v="10895"/>
    <s v="รพ.คูเมือง"/>
    <s v="รพช."/>
    <s v="F1"/>
    <n v="80"/>
    <n v="48110"/>
    <x v="6"/>
    <x v="6"/>
    <n v="71406136.459999993"/>
    <n v="13526985.27"/>
    <n v="4399913"/>
    <n v="3393256.32"/>
  </r>
  <r>
    <s v="09"/>
    <s v="บุรีรัมย์"/>
    <s v="10896"/>
    <s v="รพ.กระสัง"/>
    <s v="รพช."/>
    <s v="F2"/>
    <n v="88"/>
    <n v="77892"/>
    <x v="9"/>
    <x v="9"/>
    <n v="75642647.849999994"/>
    <n v="14578274.34"/>
    <n v="4612859.96"/>
    <n v="4345077.8099999996"/>
  </r>
  <r>
    <s v="09"/>
    <s v="บุรีรัมย์"/>
    <s v="10897"/>
    <s v="รพ.นางรอง"/>
    <s v="รพท."/>
    <s v="S"/>
    <n v="428"/>
    <n v="82545"/>
    <x v="10"/>
    <x v="10"/>
    <n v="284731699.51999998"/>
    <n v="75006531.150000006"/>
    <n v="19389340.699999999"/>
    <n v="31449221.510000002"/>
  </r>
  <r>
    <s v="09"/>
    <s v="บุรีรัมย์"/>
    <s v="10898"/>
    <s v="รพ.หนองกี่"/>
    <s v="รพช."/>
    <s v="F2"/>
    <n v="70"/>
    <n v="52275"/>
    <x v="2"/>
    <x v="2"/>
    <n v="71384272.640000001"/>
    <n v="12031146.51"/>
    <n v="4490203.99"/>
    <n v="3088785.92"/>
  </r>
  <r>
    <s v="09"/>
    <s v="บุรีรัมย์"/>
    <s v="10899"/>
    <s v="รพ.ละหานทราย"/>
    <s v="รพช."/>
    <s v="F1"/>
    <n v="111"/>
    <n v="56083"/>
    <x v="3"/>
    <x v="3"/>
    <n v="87272305.979999989"/>
    <n v="16926794.120000001"/>
    <n v="4846861.0999999996"/>
    <n v="4277691.29"/>
  </r>
  <r>
    <s v="09"/>
    <s v="บุรีรัมย์"/>
    <s v="10900"/>
    <s v="รพ.ประโคนชัย"/>
    <s v="รพช."/>
    <s v="M2"/>
    <n v="121"/>
    <n v="96286"/>
    <x v="5"/>
    <x v="5"/>
    <n v="122606314.05000001"/>
    <n v="22284730.469999999"/>
    <n v="7636162.3499999996"/>
    <n v="9694993.2899999991"/>
  </r>
  <r>
    <s v="09"/>
    <s v="บุรีรัมย์"/>
    <s v="10901"/>
    <s v="รพ.บ้านกรวด"/>
    <s v="รพช."/>
    <s v="F2"/>
    <n v="60"/>
    <n v="57174"/>
    <x v="2"/>
    <x v="2"/>
    <n v="64199712.510000005"/>
    <n v="10708442.369999999"/>
    <n v="2884356.5"/>
    <n v="2848267.9"/>
  </r>
  <r>
    <s v="09"/>
    <s v="บุรีรัมย์"/>
    <s v="10902"/>
    <s v="รพ.พุทไธสง"/>
    <s v="รพช."/>
    <s v="F1"/>
    <n v="61"/>
    <n v="33589"/>
    <x v="6"/>
    <x v="6"/>
    <n v="65999801.699999996"/>
    <n v="10147736.35"/>
    <n v="3028085.32"/>
    <n v="2491105.63"/>
  </r>
  <r>
    <s v="09"/>
    <s v="บุรีรัมย์"/>
    <s v="10904"/>
    <s v="รพ.ลำปลายมาศ"/>
    <s v="รพช."/>
    <s v="M2"/>
    <n v="163"/>
    <n v="93648"/>
    <x v="5"/>
    <x v="5"/>
    <n v="128497711.98"/>
    <n v="26421644.670000002"/>
    <n v="9534653.0500000007"/>
    <n v="8057673.2800000003"/>
  </r>
  <r>
    <s v="09"/>
    <s v="บุรีรัมย์"/>
    <s v="10905"/>
    <s v="รพ.สตึก"/>
    <s v="รพช."/>
    <s v="M2"/>
    <n v="113"/>
    <n v="80459"/>
    <x v="5"/>
    <x v="5"/>
    <n v="90690910.020000011"/>
    <n v="22791411.850000001"/>
    <n v="5304797.4000000004"/>
    <n v="6284533.2000000002"/>
  </r>
  <r>
    <s v="09"/>
    <s v="บุรีรัมย์"/>
    <s v="10906"/>
    <s v="รพ.ปะคำ"/>
    <s v="รพช."/>
    <s v="F2"/>
    <n v="44"/>
    <n v="34234"/>
    <x v="2"/>
    <x v="2"/>
    <n v="45346015.879999995"/>
    <n v="5998968.54"/>
    <n v="1813221.2"/>
    <n v="1808484.97"/>
  </r>
  <r>
    <s v="09"/>
    <s v="บุรีรัมย์"/>
    <s v="10907"/>
    <s v="รพ.นาโพธิ์"/>
    <s v="รพช."/>
    <s v="F2"/>
    <n v="47"/>
    <n v="22368"/>
    <x v="4"/>
    <x v="4"/>
    <n v="41323074.920000002"/>
    <n v="6497742.0800000001"/>
    <n v="2197689.9500000002"/>
    <n v="1428788.12"/>
  </r>
  <r>
    <s v="09"/>
    <s v="บุรีรัมย์"/>
    <s v="10908"/>
    <s v="รพ.หนองหงส์"/>
    <s v="รพช."/>
    <s v="F2"/>
    <n v="40"/>
    <n v="35371"/>
    <x v="2"/>
    <x v="2"/>
    <n v="47713973.480000004"/>
    <n v="9031768.8800000008"/>
    <n v="2846706.5"/>
    <n v="2837150.66"/>
  </r>
  <r>
    <s v="09"/>
    <s v="บุรีรัมย์"/>
    <s v="10909"/>
    <s v="รพ.พลับพลาชัย"/>
    <s v="รพช."/>
    <s v="F2"/>
    <n v="35"/>
    <n v="33321"/>
    <x v="2"/>
    <x v="2"/>
    <n v="44735715.82"/>
    <n v="7018101.3300000001"/>
    <n v="1677587"/>
    <n v="1654032.65"/>
  </r>
  <r>
    <s v="09"/>
    <s v="บุรีรัมย์"/>
    <s v="10910"/>
    <s v="รพ.ห้วยราช"/>
    <s v="รพช."/>
    <s v="F2"/>
    <n v="43"/>
    <n v="27256"/>
    <x v="4"/>
    <x v="4"/>
    <n v="41667700.460000001"/>
    <n v="4515087.93"/>
    <n v="1178868"/>
    <n v="1747550.19"/>
  </r>
  <r>
    <s v="09"/>
    <s v="บุรีรัมย์"/>
    <s v="10911"/>
    <s v="รพ.โนนสุวรรณ"/>
    <s v="รพช."/>
    <s v="F2"/>
    <n v="36"/>
    <n v="18874"/>
    <x v="4"/>
    <x v="4"/>
    <n v="30688851.709999997"/>
    <n v="4424762.1100000003"/>
    <n v="1564671"/>
    <n v="1388714.45"/>
  </r>
  <r>
    <s v="09"/>
    <s v="บุรีรัมย์"/>
    <s v="10912"/>
    <s v="รพ.ชำนิ"/>
    <s v="รพช."/>
    <s v="F2"/>
    <n v="32"/>
    <n v="25621"/>
    <x v="4"/>
    <x v="4"/>
    <n v="38182272.019999996"/>
    <n v="4935096.12"/>
    <n v="2323917"/>
    <n v="1669459.71"/>
  </r>
  <r>
    <s v="09"/>
    <s v="บุรีรัมย์"/>
    <s v="10913"/>
    <s v="รพ.บ้านใหม่ไชยพจน์"/>
    <s v="รพช."/>
    <s v="F2"/>
    <n v="58"/>
    <n v="19691"/>
    <x v="4"/>
    <x v="4"/>
    <n v="39413487.149999999"/>
    <n v="5664811.2800000003"/>
    <n v="1908652"/>
    <n v="1626383.54"/>
  </r>
  <r>
    <s v="09"/>
    <s v="บุรีรัมย์"/>
    <s v="10914"/>
    <s v="รพ.โนนดินแดง"/>
    <s v="รพช."/>
    <s v="F2"/>
    <n v="34"/>
    <n v="21402"/>
    <x v="4"/>
    <x v="4"/>
    <n v="38997989.420000002"/>
    <n v="5148894.17"/>
    <n v="1531327.21"/>
    <n v="1887318.57"/>
  </r>
  <r>
    <s v="09"/>
    <s v="บุรีรัมย์"/>
    <s v="11619"/>
    <s v="รพ.เฉลิมพระเกียรติ"/>
    <s v="รพช."/>
    <s v="F2"/>
    <n v="37"/>
    <n v="27752"/>
    <x v="4"/>
    <x v="4"/>
    <n v="38365246.649999999"/>
    <n v="6476639.9800000004"/>
    <n v="2588738.4"/>
    <n v="2586236.25"/>
  </r>
  <r>
    <s v="09"/>
    <s v="บุรีรัมย์"/>
    <s v="23578"/>
    <s v="รพ.แคนดง "/>
    <s v="รพช."/>
    <s v="F3"/>
    <n v="31"/>
    <n v="24549"/>
    <x v="12"/>
    <x v="12"/>
    <n v="29173268.649999999"/>
    <n v="5511570.9299999997"/>
    <n v="1618597.5"/>
    <n v="1360689.08"/>
  </r>
  <r>
    <s v="09"/>
    <s v="บุรีรัมย์"/>
    <s v="28020"/>
    <s v="รพ.บ้านด่าน"/>
    <s v="รพช."/>
    <s v="F2"/>
    <n v="22"/>
    <n v="22860"/>
    <x v="4"/>
    <x v="4"/>
    <n v="28350790.539999999"/>
    <n v="3226489.26"/>
    <n v="2182777.2000000002"/>
    <n v="2449793.29"/>
  </r>
  <r>
    <s v="09"/>
    <s v="สุรินทร์"/>
    <s v="10668"/>
    <s v="รพ.สุรินทร์"/>
    <s v="รพศ."/>
    <s v="A"/>
    <n v="914"/>
    <n v="185608"/>
    <x v="8"/>
    <x v="8"/>
    <n v="838405179.74000001"/>
    <n v="359667464.67000002"/>
    <n v="35353114.649999999"/>
    <n v="152744828.25999999"/>
  </r>
  <r>
    <s v="09"/>
    <s v="สุรินทร์"/>
    <s v="10915"/>
    <s v="รพ.ชุมพลบุรี"/>
    <s v="รพช."/>
    <s v="F2"/>
    <n v="66"/>
    <n v="44393"/>
    <x v="2"/>
    <x v="2"/>
    <n v="57522994.630000003"/>
    <n v="9705716.6199999992"/>
    <n v="3921841.89"/>
    <n v="2273750.08"/>
  </r>
  <r>
    <s v="09"/>
    <s v="สุรินทร์"/>
    <s v="10916"/>
    <s v="รพ.ท่าตูม"/>
    <s v="รพช."/>
    <s v="M2"/>
    <n v="140"/>
    <n v="75912"/>
    <x v="5"/>
    <x v="5"/>
    <n v="101101528.7"/>
    <n v="23467697.18"/>
    <n v="7437580.7699999996"/>
    <n v="6776153.6100000003"/>
  </r>
  <r>
    <s v="09"/>
    <s v="สุรินทร์"/>
    <s v="10917"/>
    <s v="รพ.จอมพระ"/>
    <s v="รพช."/>
    <s v="F2"/>
    <n v="50"/>
    <n v="40559"/>
    <x v="2"/>
    <x v="2"/>
    <n v="52646282.239999995"/>
    <n v="8125172.4900000002"/>
    <n v="2632853.13"/>
    <n v="2161818.7200000002"/>
  </r>
  <r>
    <s v="09"/>
    <s v="สุรินทร์"/>
    <s v="10918"/>
    <s v="รพ.ปราสาท"/>
    <s v="รพท."/>
    <s v="M1"/>
    <n v="265"/>
    <n v="115897"/>
    <x v="1"/>
    <x v="1"/>
    <n v="184351288.92000002"/>
    <n v="48069057.119999997"/>
    <n v="14673000.9"/>
    <n v="17242250.149999999"/>
  </r>
  <r>
    <s v="09"/>
    <s v="สุรินทร์"/>
    <s v="10919"/>
    <s v="รพ.กาบเชิง"/>
    <s v="รพช."/>
    <s v="F2"/>
    <n v="93"/>
    <n v="46746"/>
    <x v="2"/>
    <x v="2"/>
    <n v="66971607.029999994"/>
    <n v="6849433.5"/>
    <n v="3566614.3"/>
    <n v="3278436.8"/>
  </r>
  <r>
    <s v="09"/>
    <s v="สุรินทร์"/>
    <s v="10920"/>
    <s v="รพ.รัตนบุรี"/>
    <s v="รพช."/>
    <s v="M2"/>
    <n v="125"/>
    <n v="67583"/>
    <x v="5"/>
    <x v="5"/>
    <n v="98912876.879999965"/>
    <n v="17506294.219999999"/>
    <n v="6128634.7000000002"/>
    <n v="5185279.92"/>
  </r>
  <r>
    <s v="09"/>
    <s v="สุรินทร์"/>
    <s v="10921"/>
    <s v="รพ.สนม"/>
    <s v="รพช."/>
    <s v="F2"/>
    <n v="40"/>
    <n v="27565"/>
    <x v="4"/>
    <x v="4"/>
    <n v="39483898.099999994"/>
    <n v="4195794.82"/>
    <n v="1928410"/>
    <n v="1085301.47"/>
  </r>
  <r>
    <s v="09"/>
    <s v="สุรินทร์"/>
    <s v="10922"/>
    <s v="รพ.ศีขรภูมิ"/>
    <s v="รพช."/>
    <s v="M2"/>
    <n v="239"/>
    <n v="91870"/>
    <x v="5"/>
    <x v="5"/>
    <n v="144922919.81"/>
    <n v="24434081.579999998"/>
    <n v="13173811.6"/>
    <n v="14301844.189999999"/>
  </r>
  <r>
    <s v="09"/>
    <s v="สุรินทร์"/>
    <s v="10923"/>
    <s v="รพ.สังขะ"/>
    <s v="รพช."/>
    <s v="M2"/>
    <n v="176"/>
    <n v="86312"/>
    <x v="5"/>
    <x v="5"/>
    <n v="114272333.45"/>
    <n v="21489396.75"/>
    <n v="7545954.4000000004"/>
    <n v="11836980.949999999"/>
  </r>
  <r>
    <s v="09"/>
    <s v="สุรินทร์"/>
    <s v="10924"/>
    <s v="รพ.ลำดวน"/>
    <s v="รพช."/>
    <s v="F2"/>
    <n v="132"/>
    <n v="40453"/>
    <x v="2"/>
    <x v="2"/>
    <n v="77634841.659999996"/>
    <n v="10488286.77"/>
    <n v="4071647.96"/>
    <n v="3604885.86"/>
  </r>
  <r>
    <s v="09"/>
    <s v="สุรินทร์"/>
    <s v="10925"/>
    <s v="รพ.สำโรงทาบ"/>
    <s v="รพช."/>
    <s v="F2"/>
    <n v="48"/>
    <n v="38610"/>
    <x v="2"/>
    <x v="2"/>
    <n v="51620893.429999992"/>
    <n v="6131322.8200000003"/>
    <n v="2058561.27"/>
    <n v="3165810.61"/>
  </r>
  <r>
    <s v="09"/>
    <s v="สุรินทร์"/>
    <s v="10926"/>
    <s v="รพ.บัวเชด"/>
    <s v="รพช."/>
    <s v="F2"/>
    <n v="43"/>
    <n v="31393"/>
    <x v="2"/>
    <x v="2"/>
    <n v="37515173"/>
    <n v="5900802.9900000002"/>
    <n v="2117230.4"/>
    <n v="2638133.4700000002"/>
  </r>
  <r>
    <s v="09"/>
    <s v="สุรินทร์"/>
    <s v="22302"/>
    <s v="รพ.พนมดงรัก เฉลิมพระเกียรติ 80 พรรษา"/>
    <s v="รพช."/>
    <s v="F2"/>
    <n v="37"/>
    <n v="27771"/>
    <x v="4"/>
    <x v="4"/>
    <n v="41575077.340000004"/>
    <n v="5427181.4900000002"/>
    <n v="1841183.2"/>
    <n v="2093938.77"/>
  </r>
  <r>
    <s v="09"/>
    <s v="สุรินทร์"/>
    <s v="27842"/>
    <s v="รพ.เขวาสินรินทร์"/>
    <s v="รพช."/>
    <s v="F3"/>
    <n v="30"/>
    <n v="23809"/>
    <x v="12"/>
    <x v="12"/>
    <n v="21073758.810000002"/>
    <n v="3676984.45"/>
    <n v="1949931.66"/>
    <n v="1521954.69"/>
  </r>
  <r>
    <s v="09"/>
    <s v="สุรินทร์"/>
    <s v="27843"/>
    <s v="รพ.ศรีณรงค์"/>
    <s v="รพช."/>
    <s v="F2"/>
    <n v="38"/>
    <n v="30317"/>
    <x v="2"/>
    <x v="2"/>
    <n v="23082298.859999999"/>
    <n v="4576838.8600000003"/>
    <n v="1906281"/>
    <n v="2532385.1"/>
  </r>
  <r>
    <s v="09"/>
    <s v="สุรินทร์"/>
    <s v="27844"/>
    <s v="รพ.โนนนารายณ์"/>
    <s v="รพช."/>
    <s v="F3"/>
    <n v="35"/>
    <n v="23046"/>
    <x v="12"/>
    <x v="12"/>
    <n v="21670862.810000002"/>
    <n v="3719733.48"/>
    <n v="1446768.3"/>
    <n v="1601312.85"/>
  </r>
  <r>
    <s v="10"/>
    <s v="มุกดาหาร"/>
    <s v="10712"/>
    <s v="รพ.มุกดาหาร"/>
    <s v="รพท."/>
    <s v="S"/>
    <n v="417"/>
    <n v="105039"/>
    <x v="10"/>
    <x v="10"/>
    <n v="313022265.85999995"/>
    <n v="90808269.069999993"/>
    <n v="16809209.640000001"/>
    <n v="46098726.020000003"/>
  </r>
  <r>
    <s v="10"/>
    <s v="มุกดาหาร"/>
    <s v="11113"/>
    <s v="รพ.นิคมคำสร้อย"/>
    <s v="รพช."/>
    <s v="F2"/>
    <n v="30"/>
    <n v="34831"/>
    <x v="2"/>
    <x v="2"/>
    <n v="53390643.5"/>
    <n v="4761560.0199999996"/>
    <n v="1674182"/>
    <n v="1450299.12"/>
  </r>
  <r>
    <s v="10"/>
    <s v="มุกดาหาร"/>
    <s v="11114"/>
    <s v="รพ.ดอนตาล"/>
    <s v="รพช."/>
    <s v="F2"/>
    <n v="30"/>
    <n v="33022"/>
    <x v="2"/>
    <x v="2"/>
    <n v="47864246.920000002"/>
    <n v="5068891.97"/>
    <n v="617339.5"/>
    <n v="1231574.55"/>
  </r>
  <r>
    <s v="10"/>
    <s v="มุกดาหาร"/>
    <s v="11115"/>
    <s v="รพ.ดงหลวง"/>
    <s v="รพช."/>
    <s v="F2"/>
    <n v="30"/>
    <n v="31209"/>
    <x v="2"/>
    <x v="2"/>
    <n v="43436640.240000002"/>
    <n v="3548231.8"/>
    <n v="2780118.5"/>
    <n v="788540.11"/>
  </r>
  <r>
    <s v="10"/>
    <s v="มุกดาหาร"/>
    <s v="11116"/>
    <s v="รพ.คำชะอี"/>
    <s v="รพช."/>
    <s v="F2"/>
    <n v="30"/>
    <n v="32821"/>
    <x v="2"/>
    <x v="2"/>
    <n v="53223333.770000011"/>
    <n v="7505347.2800000003"/>
    <n v="2278114.34"/>
    <n v="1587284.49"/>
  </r>
  <r>
    <s v="10"/>
    <s v="มุกดาหาร"/>
    <s v="11117"/>
    <s v="รพ.หว้านใหญ่"/>
    <s v="รพช."/>
    <s v="F2"/>
    <n v="30"/>
    <n v="14346"/>
    <x v="4"/>
    <x v="4"/>
    <n v="35693017.990000002"/>
    <n v="2570407.77"/>
    <n v="784668.06"/>
    <n v="1072287.6000000001"/>
  </r>
  <r>
    <s v="10"/>
    <s v="มุกดาหาร"/>
    <s v="11118"/>
    <s v="รพ.หนองสูง"/>
    <s v="รพช."/>
    <s v="F2"/>
    <n v="30"/>
    <n v="13866"/>
    <x v="4"/>
    <x v="4"/>
    <n v="41904751.259999998"/>
    <n v="4270783.45"/>
    <n v="2672556"/>
    <n v="2321071.81"/>
  </r>
  <r>
    <s v="10"/>
    <s v="ยโสธร"/>
    <s v="10701"/>
    <s v="รพ.ยโสธร"/>
    <s v="รพท."/>
    <s v="S"/>
    <n v="370"/>
    <n v="91623"/>
    <x v="11"/>
    <x v="11"/>
    <n v="358302929.44"/>
    <n v="96757549.719999999"/>
    <n v="12842431.890000001"/>
    <n v="55326889.630000003"/>
  </r>
  <r>
    <s v="10"/>
    <s v="ยโสธร"/>
    <s v="10963"/>
    <s v="รพ.ทรายมูล"/>
    <s v="รพช."/>
    <s v="F2"/>
    <n v="30"/>
    <n v="21836"/>
    <x v="4"/>
    <x v="4"/>
    <n v="40866003.490000002"/>
    <n v="4419525.92"/>
    <n v="1474670.75"/>
    <n v="1994052.31"/>
  </r>
  <r>
    <s v="10"/>
    <s v="ยโสธร"/>
    <s v="10964"/>
    <s v="รพ.กุดชุม"/>
    <s v="รพช."/>
    <s v="F2"/>
    <n v="46"/>
    <n v="47331"/>
    <x v="2"/>
    <x v="2"/>
    <n v="58811548.620000012"/>
    <n v="7129553.7000000002"/>
    <n v="3026754.45"/>
    <n v="1955897.12"/>
  </r>
  <r>
    <s v="10"/>
    <s v="ยโสธร"/>
    <s v="10965"/>
    <s v="รพ.คำเขื่อนแก้ว"/>
    <s v="รพช."/>
    <s v="F2"/>
    <n v="60"/>
    <n v="46277"/>
    <x v="2"/>
    <x v="2"/>
    <n v="68307105.939999998"/>
    <n v="9662615.8100000005"/>
    <n v="2648481.06"/>
    <n v="3013348.84"/>
  </r>
  <r>
    <s v="10"/>
    <s v="ยโสธร"/>
    <s v="10966"/>
    <s v="รพ.ป่าติ้ว"/>
    <s v="รพช."/>
    <s v="F2"/>
    <n v="30"/>
    <n v="25528"/>
    <x v="4"/>
    <x v="4"/>
    <n v="38440596.630000003"/>
    <n v="4989233.46"/>
    <n v="1563521"/>
    <n v="1472729.91"/>
  </r>
  <r>
    <s v="10"/>
    <s v="ยโสธร"/>
    <s v="10967"/>
    <s v="รพ.มหาชนะชัย"/>
    <s v="รพช."/>
    <s v="F2"/>
    <n v="30"/>
    <n v="40122"/>
    <x v="2"/>
    <x v="2"/>
    <n v="51256727.479999997"/>
    <n v="6771336.0700000003"/>
    <n v="3239603"/>
    <n v="1901111.02"/>
  </r>
  <r>
    <s v="10"/>
    <s v="ยโสธร"/>
    <s v="10968"/>
    <s v="รพ.ค้อวัง"/>
    <s v="รพช."/>
    <s v="F2"/>
    <n v="34"/>
    <n v="17740"/>
    <x v="4"/>
    <x v="4"/>
    <n v="33637474.899999991"/>
    <n v="3494314.62"/>
    <n v="1264123"/>
    <n v="1287740.3999999999"/>
  </r>
  <r>
    <s v="10"/>
    <s v="ยโสธร"/>
    <s v="10969"/>
    <s v="รพ.ไทยเจริญ"/>
    <s v="รพช."/>
    <s v="F2"/>
    <n v="20"/>
    <n v="21740"/>
    <x v="4"/>
    <x v="4"/>
    <n v="33315367.639999997"/>
    <n v="5251377.0599999996"/>
    <n v="1490159.28"/>
    <n v="1076264.3899999999"/>
  </r>
  <r>
    <s v="10"/>
    <s v="ยโสธร"/>
    <s v="11444"/>
    <s v="รพร.เลิงนกทา"/>
    <s v="รพช."/>
    <s v="M2"/>
    <n v="120"/>
    <n v="70813"/>
    <x v="5"/>
    <x v="5"/>
    <n v="116290146.36999999"/>
    <n v="25710704.140000001"/>
    <n v="6630154.9000000004"/>
    <n v="5811748.4800000004"/>
  </r>
  <r>
    <s v="10"/>
    <s v="ศรีสะเกษ"/>
    <s v="10700"/>
    <s v="รพ.ศรีสะเกษ"/>
    <s v="รพศ."/>
    <s v="A"/>
    <n v="710"/>
    <n v="98229"/>
    <x v="8"/>
    <x v="8"/>
    <n v="643519958.92000008"/>
    <n v="282862133.07999998"/>
    <n v="39547948.700000003"/>
    <n v="135397657.59"/>
  </r>
  <r>
    <s v="10"/>
    <s v="ศรีสะเกษ"/>
    <s v="10927"/>
    <s v="รพ.ยางชุมน้อย"/>
    <s v="รพช."/>
    <s v="F2"/>
    <n v="30"/>
    <n v="26731"/>
    <x v="4"/>
    <x v="4"/>
    <n v="38439404.740000002"/>
    <n v="4214032.8099999996"/>
    <n v="1758349.02"/>
    <n v="1436326.06"/>
  </r>
  <r>
    <s v="10"/>
    <s v="ศรีสะเกษ"/>
    <s v="10928"/>
    <s v="รพ.กันทรารมย์"/>
    <s v="รพช."/>
    <s v="F1"/>
    <n v="94"/>
    <n v="70612"/>
    <x v="3"/>
    <x v="3"/>
    <n v="88869915.219999999"/>
    <n v="23449074.170000002"/>
    <n v="8132503.1900000004"/>
    <n v="5772201.1100000003"/>
  </r>
  <r>
    <s v="10"/>
    <s v="ศรีสะเกษ"/>
    <s v="10929"/>
    <s v="รพ.กันทรลักษ์"/>
    <s v="รพท."/>
    <s v="M1"/>
    <n v="215"/>
    <n v="154163"/>
    <x v="1"/>
    <x v="1"/>
    <n v="166585043.44000003"/>
    <n v="40246397.899999999"/>
    <n v="15460720.289999999"/>
    <n v="15465649.23"/>
  </r>
  <r>
    <s v="10"/>
    <s v="ศรีสะเกษ"/>
    <s v="10930"/>
    <s v="รพ.ขุขันธ์"/>
    <s v="รพช."/>
    <s v="M2"/>
    <n v="145"/>
    <n v="108893"/>
    <x v="5"/>
    <x v="5"/>
    <n v="109132343.44999999"/>
    <n v="23378867.559999999"/>
    <n v="7955848.04"/>
    <n v="8366958.6900000004"/>
  </r>
  <r>
    <s v="10"/>
    <s v="ศรีสะเกษ"/>
    <s v="10931"/>
    <s v="รพ.ไพรบึง"/>
    <s v="รพช."/>
    <s v="F2"/>
    <n v="39"/>
    <n v="35680"/>
    <x v="2"/>
    <x v="2"/>
    <n v="44886500.760000005"/>
    <n v="7038951.79"/>
    <n v="2490028.7000000002"/>
    <n v="1338632.3799999999"/>
  </r>
  <r>
    <s v="10"/>
    <s v="ศรีสะเกษ"/>
    <s v="10932"/>
    <s v="รพ.ปรางค์กู่"/>
    <s v="รพช."/>
    <s v="F2"/>
    <n v="60"/>
    <n v="48353"/>
    <x v="2"/>
    <x v="2"/>
    <n v="50532121.840000004"/>
    <n v="10666783.73"/>
    <n v="4214650.37"/>
    <n v="3622474.1"/>
  </r>
  <r>
    <s v="10"/>
    <s v="ศรีสะเกษ"/>
    <s v="10933"/>
    <s v="รพ.ขุนหาญ"/>
    <s v="รพช."/>
    <s v="F1"/>
    <n v="92"/>
    <n v="70864"/>
    <x v="3"/>
    <x v="3"/>
    <n v="98394705.520000011"/>
    <n v="17178752.190000001"/>
    <n v="5644090.7000000002"/>
    <n v="7798577.21"/>
  </r>
  <r>
    <s v="10"/>
    <s v="ศรีสะเกษ"/>
    <s v="10934"/>
    <s v="รพ.ราษีไศล"/>
    <s v="รพช."/>
    <s v="M2"/>
    <n v="94"/>
    <n v="58169"/>
    <x v="14"/>
    <x v="14"/>
    <n v="91523947.310000002"/>
    <n v="19351153.57"/>
    <n v="4070714.08"/>
    <n v="5133963.0199999996"/>
  </r>
  <r>
    <s v="10"/>
    <s v="ศรีสะเกษ"/>
    <s v="10935"/>
    <s v="รพ.อุทุมพรพิสัย"/>
    <s v="รพช."/>
    <s v="M2"/>
    <n v="137"/>
    <n v="74196"/>
    <x v="5"/>
    <x v="5"/>
    <n v="115634693.12999998"/>
    <n v="21180057.199999999"/>
    <n v="9645479.9900000002"/>
    <n v="8811999.6999999993"/>
  </r>
  <r>
    <s v="10"/>
    <s v="ศรีสะเกษ"/>
    <s v="10936"/>
    <s v="รพ.บึงบูรพ์"/>
    <s v="รพช."/>
    <s v="F2"/>
    <n v="33"/>
    <n v="6934"/>
    <x v="4"/>
    <x v="4"/>
    <n v="33679601.960000001"/>
    <n v="2303332.9900000002"/>
    <n v="937716.03"/>
    <n v="1125625.05"/>
  </r>
  <r>
    <s v="10"/>
    <s v="ศรีสะเกษ"/>
    <s v="10937"/>
    <s v="รพ.ห้วยทับทัน"/>
    <s v="รพช."/>
    <s v="F2"/>
    <n v="33"/>
    <n v="31190"/>
    <x v="2"/>
    <x v="2"/>
    <n v="36518798.280000001"/>
    <n v="7043303.8600000003"/>
    <n v="2009003.9"/>
    <n v="1587150.85"/>
  </r>
  <r>
    <s v="10"/>
    <s v="ศรีสะเกษ"/>
    <s v="10938"/>
    <s v="รพ.โนนคูณ"/>
    <s v="รพช."/>
    <s v="F2"/>
    <n v="41"/>
    <n v="29133"/>
    <x v="4"/>
    <x v="4"/>
    <n v="37435458.640000001"/>
    <n v="6004378.8399999999"/>
    <n v="2706994.5"/>
    <n v="2621192.7200000002"/>
  </r>
  <r>
    <s v="10"/>
    <s v="ศรีสะเกษ"/>
    <s v="10939"/>
    <s v="รพ.ศรีรัตนะ"/>
    <s v="รพช."/>
    <s v="F2"/>
    <n v="57"/>
    <n v="39858"/>
    <x v="2"/>
    <x v="2"/>
    <n v="50033610.899999999"/>
    <n v="10124009.369999999"/>
    <n v="3225814.71"/>
    <n v="3058644.11"/>
  </r>
  <r>
    <s v="10"/>
    <s v="ศรีสะเกษ"/>
    <s v="10940"/>
    <s v="รพ.วังหิน"/>
    <s v="รพช."/>
    <s v="F2"/>
    <n v="33"/>
    <n v="36033"/>
    <x v="2"/>
    <x v="2"/>
    <n v="39532864.159999996"/>
    <n v="6206168.0999999996"/>
    <n v="1938650.8"/>
    <n v="3083962.84"/>
  </r>
  <r>
    <s v="10"/>
    <s v="ศรีสะเกษ"/>
    <s v="10941"/>
    <s v="รพ.น้ำเกลี้ยง"/>
    <s v="รพช."/>
    <s v="F2"/>
    <n v="32"/>
    <n v="35418"/>
    <x v="2"/>
    <x v="2"/>
    <n v="43130361.730000004"/>
    <n v="6709286.0999999996"/>
    <n v="2096135.21"/>
    <n v="2268006.7799999998"/>
  </r>
  <r>
    <s v="10"/>
    <s v="ศรีสะเกษ"/>
    <s v="10942"/>
    <s v="รพ.ภูสิงห์"/>
    <s v="รพช."/>
    <s v="F2"/>
    <n v="34"/>
    <n v="42320"/>
    <x v="2"/>
    <x v="2"/>
    <n v="42692600.879999995"/>
    <n v="8298431.1500000004"/>
    <n v="2434071.34"/>
    <n v="1921717.66"/>
  </r>
  <r>
    <s v="10"/>
    <s v="ศรีสะเกษ"/>
    <s v="10943"/>
    <s v="รพ.เมืองจันทร์"/>
    <s v="รพช."/>
    <s v="F2"/>
    <n v="42"/>
    <n v="12632"/>
    <x v="4"/>
    <x v="4"/>
    <n v="26238670.140000001"/>
    <n v="2710512.97"/>
    <n v="1279404"/>
    <n v="1116026.6599999999"/>
  </r>
  <r>
    <s v="10"/>
    <s v="ศรีสะเกษ"/>
    <s v="23125"/>
    <s v="รพ.เบญจลักษ์เฉลิมพระเกียรติ 80 พรรษา"/>
    <s v="รพช."/>
    <s v="F2"/>
    <n v="30"/>
    <n v="27539"/>
    <x v="4"/>
    <x v="4"/>
    <n v="29425384.259999998"/>
    <n v="9227236.5199999996"/>
    <n v="2360953.75"/>
    <n v="2049249.23"/>
  </r>
  <r>
    <s v="10"/>
    <s v="ศรีสะเกษ"/>
    <s v="28014"/>
    <s v="รพ.พยุห์"/>
    <s v="รพช."/>
    <s v="F2"/>
    <n v="30"/>
    <n v="25561"/>
    <x v="4"/>
    <x v="4"/>
    <n v="21217610.25"/>
    <n v="4820182.84"/>
    <n v="1683392.44"/>
    <n v="2093841.99"/>
  </r>
  <r>
    <s v="10"/>
    <s v="ศรีสะเกษ"/>
    <s v="28015"/>
    <s v="รพ.โพธิ์ศรีสุวรรณ"/>
    <s v="รพช."/>
    <s v="F2"/>
    <n v="30"/>
    <n v="16534"/>
    <x v="4"/>
    <x v="4"/>
    <n v="22427551.829999998"/>
    <n v="2749370.45"/>
    <n v="1550519"/>
    <n v="1475880.68"/>
  </r>
  <r>
    <s v="10"/>
    <s v="ศรีสะเกษ"/>
    <s v="28016"/>
    <s v="รพ.ศิลาลาด"/>
    <s v="รพช."/>
    <s v="F3"/>
    <n v="30"/>
    <n v="14180"/>
    <x v="7"/>
    <x v="7"/>
    <n v="21182735.619999997"/>
    <n v="3871171.01"/>
    <n v="1069059.04"/>
    <n v="1290745.47"/>
  </r>
  <r>
    <s v="10"/>
    <s v="อำนาจเจริญ"/>
    <s v="10703"/>
    <s v="รพ.อำนาจเจริญ"/>
    <s v="รพท."/>
    <s v="S"/>
    <n v="419"/>
    <n v="99874"/>
    <x v="10"/>
    <x v="10"/>
    <n v="293939496.00999999"/>
    <n v="81541846.769999996"/>
    <n v="16103592.49"/>
    <n v="32832375.309999999"/>
  </r>
  <r>
    <s v="10"/>
    <s v="อำนาจเจริญ"/>
    <s v="10985"/>
    <s v="รพ.ชานุมาน"/>
    <s v="รพช."/>
    <s v="F2"/>
    <n v="44"/>
    <n v="31244"/>
    <x v="2"/>
    <x v="2"/>
    <n v="43256982.850000001"/>
    <n v="6318243.1600000001"/>
    <n v="1745570.05"/>
    <n v="2246783.29"/>
  </r>
  <r>
    <s v="10"/>
    <s v="อำนาจเจริญ"/>
    <s v="10986"/>
    <s v="รพ.ปทุมราชวงศา"/>
    <s v="รพช."/>
    <s v="F2"/>
    <n v="43"/>
    <n v="37529"/>
    <x v="2"/>
    <x v="2"/>
    <n v="45361608.119999997"/>
    <n v="7306227.5599999996"/>
    <n v="3676186.9"/>
    <n v="2616391.5099999998"/>
  </r>
  <r>
    <s v="10"/>
    <s v="อำนาจเจริญ"/>
    <s v="10987"/>
    <s v="รพ.พนา"/>
    <s v="รพช."/>
    <s v="F2"/>
    <n v="30"/>
    <n v="19734"/>
    <x v="4"/>
    <x v="4"/>
    <n v="44069459.699999996"/>
    <n v="5253426.96"/>
    <n v="1579966"/>
    <n v="2263617.19"/>
  </r>
  <r>
    <s v="10"/>
    <s v="อำนาจเจริญ"/>
    <s v="10988"/>
    <s v="รพ.เสนางคนิคม"/>
    <s v="รพช."/>
    <s v="F2"/>
    <n v="30"/>
    <n v="29468"/>
    <x v="4"/>
    <x v="4"/>
    <n v="43583639.07"/>
    <n v="5845553.29"/>
    <n v="1198531"/>
    <n v="1584498.82"/>
  </r>
  <r>
    <s v="10"/>
    <s v="อำนาจเจริญ"/>
    <s v="10989"/>
    <s v="รพ.หัวตะพาน"/>
    <s v="รพช."/>
    <s v="F2"/>
    <n v="54"/>
    <n v="35493"/>
    <x v="2"/>
    <x v="2"/>
    <n v="53604309.140000001"/>
    <n v="12141709.699999999"/>
    <n v="4261338"/>
    <n v="2709430.25"/>
  </r>
  <r>
    <s v="10"/>
    <s v="อำนาจเจริญ"/>
    <s v="10990"/>
    <s v="รพ.ลืออำนาจ"/>
    <s v="รพช."/>
    <s v="F2"/>
    <n v="35"/>
    <n v="26654"/>
    <x v="4"/>
    <x v="4"/>
    <n v="35924157.180000007"/>
    <n v="6082372.5300000003"/>
    <n v="2139792.0099999998"/>
    <n v="1756639.31"/>
  </r>
  <r>
    <s v="10"/>
    <s v="อุบลราชธานี"/>
    <s v="10669"/>
    <s v="รพ.สรรพสิทธิประสงค์"/>
    <s v="รพศ."/>
    <s v="A"/>
    <n v="1188"/>
    <n v="0"/>
    <x v="16"/>
    <x v="16"/>
    <n v="1289231400.5700002"/>
    <n v="668798586.91999996"/>
    <n v="117414714.20999999"/>
    <n v="377089294.5"/>
  </r>
  <r>
    <s v="10"/>
    <s v="อุบลราชธานี"/>
    <s v="10944"/>
    <s v="รพ.ศรีเมืองใหม่"/>
    <s v="รพช."/>
    <s v="F2"/>
    <n v="65"/>
    <n v="52989"/>
    <x v="2"/>
    <x v="2"/>
    <n v="58905872.720000006"/>
    <n v="11606646.609999999"/>
    <n v="2342875.7400000002"/>
    <n v="3557782.32"/>
  </r>
  <r>
    <s v="10"/>
    <s v="อุบลราชธานี"/>
    <s v="10945"/>
    <s v="รพ.โขงเจียม"/>
    <s v="รพช."/>
    <s v="F2"/>
    <n v="30"/>
    <n v="28815"/>
    <x v="4"/>
    <x v="4"/>
    <n v="33187364.870000005"/>
    <n v="5338289.1900000004"/>
    <n v="1122584.6000000001"/>
    <n v="1990776.31"/>
  </r>
  <r>
    <s v="10"/>
    <s v="อุบลราชธานี"/>
    <s v="10946"/>
    <s v="รพ.เขื่องใน"/>
    <s v="รพช."/>
    <s v="F2"/>
    <n v="72"/>
    <n v="77059"/>
    <x v="9"/>
    <x v="9"/>
    <n v="84418473.700000003"/>
    <n v="19124805.870000001"/>
    <n v="5512109.8899999997"/>
    <n v="5334740.99"/>
  </r>
  <r>
    <s v="10"/>
    <s v="อุบลราชธานี"/>
    <s v="10947"/>
    <s v="รพ.เขมราฐ"/>
    <s v="รพช."/>
    <s v="F2"/>
    <n v="75"/>
    <n v="60503"/>
    <x v="9"/>
    <x v="9"/>
    <n v="66359548.100000001"/>
    <n v="15396075.890000001"/>
    <n v="3397693.2"/>
    <n v="4634927.07"/>
  </r>
  <r>
    <s v="10"/>
    <s v="อุบลราชธานี"/>
    <s v="10948"/>
    <s v="รพ.นาจะหลวย"/>
    <s v="รพช."/>
    <s v="F2"/>
    <n v="46"/>
    <n v="44676"/>
    <x v="2"/>
    <x v="2"/>
    <n v="50810239.709999993"/>
    <n v="6887579.79"/>
    <n v="2118419.64"/>
    <n v="2971885.83"/>
  </r>
  <r>
    <s v="10"/>
    <s v="อุบลราชธานี"/>
    <s v="10949"/>
    <s v="รพ.น้ำยืน"/>
    <s v="รพช."/>
    <s v="F2"/>
    <n v="66"/>
    <n v="55571"/>
    <x v="2"/>
    <x v="2"/>
    <n v="56217070.400000006"/>
    <n v="9662815.8800000008"/>
    <n v="2979740.94"/>
    <n v="4567607.33"/>
  </r>
  <r>
    <s v="10"/>
    <s v="อุบลราชธานี"/>
    <s v="10950"/>
    <s v="รพ.บุณฑริก"/>
    <s v="รพช."/>
    <s v="F2"/>
    <n v="72"/>
    <n v="72585"/>
    <x v="9"/>
    <x v="9"/>
    <n v="68196204.549999997"/>
    <n v="16546975.83"/>
    <n v="5894012.4100000001"/>
    <n v="7695046.8899999997"/>
  </r>
  <r>
    <s v="10"/>
    <s v="อุบลราชธานี"/>
    <s v="10951"/>
    <s v="รพ.ตระการพืชผล"/>
    <s v="รพช."/>
    <s v="M2"/>
    <n v="144"/>
    <n v="89676"/>
    <x v="5"/>
    <x v="5"/>
    <n v="113141823.88000001"/>
    <n v="31937869.463"/>
    <n v="9532608.7400000002"/>
    <n v="12335950.41"/>
  </r>
  <r>
    <s v="10"/>
    <s v="อุบลราชธานี"/>
    <s v="10952"/>
    <s v="รพ.กุดข้าวปุ้น"/>
    <s v="รพช."/>
    <s v="F2"/>
    <n v="40"/>
    <n v="30761"/>
    <x v="2"/>
    <x v="2"/>
    <n v="37607127.420000002"/>
    <n v="6667944.6299999999"/>
    <n v="1661498.32"/>
    <n v="2843365.86"/>
  </r>
  <r>
    <s v="10"/>
    <s v="อุบลราชธานี"/>
    <s v="10953"/>
    <s v="รพ.ม่วงสามสิบ"/>
    <s v="รพช."/>
    <s v="F2"/>
    <n v="64"/>
    <n v="61783"/>
    <x v="9"/>
    <x v="9"/>
    <n v="66407261.640000001"/>
    <n v="12634034.710000001"/>
    <n v="3810066.17"/>
    <n v="5107972.6100000003"/>
  </r>
  <r>
    <s v="10"/>
    <s v="อุบลราชธานี"/>
    <s v="10954"/>
    <s v="รพ.วารินชำราบ"/>
    <s v="รพท."/>
    <s v="M1"/>
    <n v="298"/>
    <n v="107498"/>
    <x v="1"/>
    <x v="1"/>
    <n v="219805270.79000005"/>
    <n v="64204958.109999999"/>
    <n v="16000298.9"/>
    <n v="37871872.630000003"/>
  </r>
  <r>
    <s v="10"/>
    <s v="อุบลราชธานี"/>
    <s v="10956"/>
    <s v="รพ.พิบูลมังสาหาร"/>
    <s v="รพช."/>
    <s v="M2"/>
    <n v="140"/>
    <n v="95629"/>
    <x v="5"/>
    <x v="5"/>
    <n v="114705193.39999999"/>
    <n v="25250559.059999999"/>
    <n v="7789406.2599999998"/>
    <n v="11496692.66"/>
  </r>
  <r>
    <s v="10"/>
    <s v="อุบลราชธานี"/>
    <s v="10957"/>
    <s v="รพ.ตาลสุม"/>
    <s v="รพช."/>
    <s v="F2"/>
    <n v="30"/>
    <n v="24374"/>
    <x v="4"/>
    <x v="4"/>
    <n v="34602252.099999994"/>
    <n v="3949192.25"/>
    <n v="1080377.05"/>
    <n v="1242235.72"/>
  </r>
  <r>
    <s v="10"/>
    <s v="อุบลราชธานี"/>
    <s v="10958"/>
    <s v="รพ.โพธิ์ไทร"/>
    <s v="รพช."/>
    <s v="F2"/>
    <n v="34"/>
    <n v="36704"/>
    <x v="2"/>
    <x v="2"/>
    <n v="39696434.719999999"/>
    <n v="7545190.6100000003"/>
    <n v="2124351.5"/>
    <n v="2967753.84"/>
  </r>
  <r>
    <s v="10"/>
    <s v="อุบลราชธานี"/>
    <s v="10959"/>
    <s v="รพ.สำโรง"/>
    <s v="รพช."/>
    <s v="F2"/>
    <n v="40"/>
    <n v="40219"/>
    <x v="2"/>
    <x v="2"/>
    <n v="47071924.610000007"/>
    <n v="8403830.9399999995"/>
    <n v="1686554.2"/>
    <n v="2555447.7599999998"/>
  </r>
  <r>
    <s v="10"/>
    <s v="อุบลราชธานี"/>
    <s v="10960"/>
    <s v="รพ.ดอนมดแดง"/>
    <s v="รพช."/>
    <s v="F2"/>
    <n v="30"/>
    <n v="19949"/>
    <x v="4"/>
    <x v="4"/>
    <n v="27944067.32"/>
    <n v="3721148.38"/>
    <n v="1110735.6499999999"/>
    <n v="1421109.74"/>
  </r>
  <r>
    <s v="10"/>
    <s v="อุบลราชธานี"/>
    <s v="10961"/>
    <s v="รพ.สิรินธร"/>
    <s v="รพช."/>
    <s v="F2"/>
    <n v="37"/>
    <n v="42061"/>
    <x v="2"/>
    <x v="2"/>
    <n v="41945921.799999997"/>
    <n v="7478809.2199999997"/>
    <n v="1532565.8"/>
    <n v="2960530.83"/>
  </r>
  <r>
    <s v="10"/>
    <s v="อุบลราชธานี"/>
    <s v="10962"/>
    <s v="รพ.ทุ่งศรีอุดม"/>
    <s v="รพช."/>
    <s v="F2"/>
    <n v="23"/>
    <n v="22355"/>
    <x v="4"/>
    <x v="4"/>
    <n v="29501203.459999997"/>
    <n v="4949662.9800000004"/>
    <n v="1532115.46"/>
    <n v="1690816.72"/>
  </r>
  <r>
    <s v="10"/>
    <s v="อุบลราชธานี"/>
    <s v="11443"/>
    <s v="รพร.เดชอุดม"/>
    <s v="รพท."/>
    <s v="M1"/>
    <n v="315"/>
    <n v="132030"/>
    <x v="1"/>
    <x v="1"/>
    <n v="255200769.13999999"/>
    <n v="55700475.130000003"/>
    <n v="12833769.050000001"/>
    <n v="37053949.359999999"/>
  </r>
  <r>
    <s v="10"/>
    <s v="อุบลราชธานี"/>
    <s v="21984"/>
    <s v="รพ. ๕๐ พรรษา มหาวชิราลงกรณ"/>
    <s v="รพท."/>
    <s v="S"/>
    <n v="208"/>
    <n v="99423"/>
    <x v="11"/>
    <x v="11"/>
    <n v="189923282.63000003"/>
    <n v="43756230.640000001"/>
    <n v="14326470.550000001"/>
    <n v="35760977.909999996"/>
  </r>
  <r>
    <s v="10"/>
    <s v="อุบลราชธานี"/>
    <s v="24032"/>
    <s v="รพ.นาตาล"/>
    <s v="รพช."/>
    <s v="F2"/>
    <n v="24"/>
    <n v="25978"/>
    <x v="4"/>
    <x v="4"/>
    <n v="27124662.199999996"/>
    <n v="4866454.1100000003"/>
    <n v="1684211.66"/>
    <n v="2575261.21"/>
  </r>
  <r>
    <s v="10"/>
    <s v="อุบลราชธานี"/>
    <s v="24821"/>
    <s v="รพ.นาเยีย"/>
    <s v="รพช."/>
    <s v="F3"/>
    <n v="30"/>
    <n v="20381"/>
    <x v="12"/>
    <x v="12"/>
    <n v="24478585.949999999"/>
    <n v="4268770.42"/>
    <n v="1100477.69"/>
    <n v="2053406.28"/>
  </r>
  <r>
    <s v="10"/>
    <s v="อุบลราชธานี"/>
    <s v="27967"/>
    <s v="รพ.สว่างวีระวงศ์"/>
    <s v="รพช."/>
    <s v="F3"/>
    <n v="30"/>
    <n v="22557"/>
    <x v="12"/>
    <x v="12"/>
    <n v="23546630.809999999"/>
    <n v="5055763.3899999997"/>
    <n v="1334691.05"/>
    <n v="1582538.09"/>
  </r>
  <r>
    <s v="10"/>
    <s v="อุบลราชธานี"/>
    <s v="27968"/>
    <s v="รพ.น้ำขุ่น"/>
    <s v="รพช."/>
    <s v="F3"/>
    <n v="29"/>
    <n v="24518"/>
    <x v="12"/>
    <x v="12"/>
    <n v="20279177.450000003"/>
    <n v="2396875.7200000002"/>
    <n v="750217.83"/>
    <n v="1480224.99"/>
  </r>
  <r>
    <s v="10"/>
    <s v="อุบลราชธานี"/>
    <s v="27976"/>
    <s v="รพ.เหล่าเสือโก้ก"/>
    <s v="รพช."/>
    <s v="F3"/>
    <n v="29"/>
    <n v="20454"/>
    <x v="12"/>
    <x v="12"/>
    <n v="23353703.260000002"/>
    <n v="3033944.17"/>
    <n v="1027748.5"/>
    <n v="1250459.81"/>
  </r>
  <r>
    <s v="11"/>
    <s v="กระบี่"/>
    <s v="10738"/>
    <s v="รพ.กระบี่"/>
    <s v="รพท."/>
    <s v="S"/>
    <n v="341"/>
    <n v="91521"/>
    <x v="11"/>
    <x v="11"/>
    <n v="344686447.5800001"/>
    <n v="120387596.90000001"/>
    <n v="16972063.16"/>
    <n v="59595040.310000002"/>
  </r>
  <r>
    <s v="11"/>
    <s v="กระบี่"/>
    <s v="11340"/>
    <s v="รพ.เขาพนม"/>
    <s v="รพช."/>
    <s v="F2"/>
    <n v="45"/>
    <n v="52380"/>
    <x v="2"/>
    <x v="2"/>
    <n v="54315593.859999999"/>
    <n v="8216921.2999999998"/>
    <n v="2735102.7"/>
    <n v="2979315.95"/>
  </r>
  <r>
    <s v="11"/>
    <s v="กระบี่"/>
    <s v="11341"/>
    <s v="รพ.เกาะลันตา"/>
    <s v="รพช."/>
    <s v="F2"/>
    <n v="30"/>
    <n v="27694"/>
    <x v="4"/>
    <x v="4"/>
    <n v="36095442.959999993"/>
    <n v="4706024.3600000003"/>
    <n v="1237523.46"/>
    <n v="1062351.6299999999"/>
  </r>
  <r>
    <s v="11"/>
    <s v="กระบี่"/>
    <s v="11342"/>
    <s v="รพ.คลองท่อม"/>
    <s v="รพช."/>
    <s v="F2"/>
    <n v="72"/>
    <n v="62851"/>
    <x v="9"/>
    <x v="9"/>
    <n v="65767273.830000006"/>
    <n v="13885564.99"/>
    <n v="2445589.52"/>
    <n v="3112019.07"/>
  </r>
  <r>
    <s v="11"/>
    <s v="กระบี่"/>
    <s v="11343"/>
    <s v="รพ.อ่าวลึก"/>
    <s v="รพช."/>
    <s v="F2"/>
    <n v="85"/>
    <n v="49100"/>
    <x v="2"/>
    <x v="2"/>
    <n v="71664604.129999995"/>
    <n v="8567268.2699999996"/>
    <n v="5086862.25"/>
    <n v="2985113.94"/>
  </r>
  <r>
    <s v="11"/>
    <s v="กระบี่"/>
    <s v="11344"/>
    <s v="รพ.ปลายพระยา"/>
    <s v="รพช."/>
    <s v="F2"/>
    <n v="47"/>
    <n v="30031"/>
    <x v="2"/>
    <x v="2"/>
    <n v="47307722.820000008"/>
    <n v="6293272.8899999997"/>
    <n v="1721117.2"/>
    <n v="1711513.28"/>
  </r>
  <r>
    <s v="11"/>
    <s v="กระบี่"/>
    <s v="11345"/>
    <s v="รพ.ลำทับ"/>
    <s v="รพช."/>
    <s v="F2"/>
    <n v="30"/>
    <n v="19637"/>
    <x v="4"/>
    <x v="4"/>
    <n v="43422815.25"/>
    <n v="4793785.9800000004"/>
    <n v="2857744.65"/>
    <n v="1438887.41"/>
  </r>
  <r>
    <s v="11"/>
    <s v="กระบี่"/>
    <s v="11346"/>
    <s v="รพ.เหนือคลอง"/>
    <s v="รพช."/>
    <s v="F2"/>
    <n v="45"/>
    <n v="49625"/>
    <x v="2"/>
    <x v="2"/>
    <n v="57476680.060000002"/>
    <n v="7766976.21"/>
    <n v="3589994.77"/>
    <n v="2606560.9700000002"/>
  </r>
  <r>
    <s v="11"/>
    <s v="กระบี่"/>
    <s v="77753"/>
    <s v="รพ.เกาะพีพี"/>
    <s v="รพช."/>
    <s v="F3"/>
    <n v="10"/>
    <n v="1528"/>
    <x v="7"/>
    <x v="7"/>
    <n v="16642510.5"/>
    <n v="508570.53"/>
    <n v="715761"/>
    <n v="409980.12"/>
  </r>
  <r>
    <s v="11"/>
    <s v="ชุมพร"/>
    <s v="10744"/>
    <s v="รพ.ชุมพรเขตรอุดมศักดิ์"/>
    <s v="รพท."/>
    <s v="S"/>
    <n v="509"/>
    <n v="95427"/>
    <x v="10"/>
    <x v="10"/>
    <n v="424946049.80000007"/>
    <n v="134677794.88"/>
    <n v="32951376.460000001"/>
    <n v="60262845.229999997"/>
  </r>
  <r>
    <s v="11"/>
    <s v="ชุมพร"/>
    <s v="11375"/>
    <s v="รพ.ปากน้ำชุมพร"/>
    <s v="รพช."/>
    <s v="F3"/>
    <n v="10"/>
    <n v="13621"/>
    <x v="7"/>
    <x v="7"/>
    <n v="37693757.200000003"/>
    <n v="3455390.68"/>
    <n v="6267192.7000000002"/>
    <n v="1535632.74"/>
  </r>
  <r>
    <s v="11"/>
    <s v="ชุมพร"/>
    <s v="11376"/>
    <s v="รพ.ท่าแซะ"/>
    <s v="รพช."/>
    <s v="F1"/>
    <n v="60"/>
    <n v="66921"/>
    <x v="3"/>
    <x v="3"/>
    <n v="74368842.700000018"/>
    <n v="17516621.579999998"/>
    <n v="4936503.8899999997"/>
    <n v="6730999.75"/>
  </r>
  <r>
    <s v="11"/>
    <s v="ชุมพร"/>
    <s v="11377"/>
    <s v="รพ.ปะทิว"/>
    <s v="รพช."/>
    <s v="F2"/>
    <n v="60"/>
    <n v="23733"/>
    <x v="4"/>
    <x v="4"/>
    <n v="46424508.24000001"/>
    <n v="5059294.0199999996"/>
    <n v="2147756.31"/>
    <n v="1651931.09"/>
  </r>
  <r>
    <s v="11"/>
    <s v="ชุมพร"/>
    <s v="11378"/>
    <s v="รพ.มาบอำมฤต"/>
    <s v="รพช."/>
    <s v="F2"/>
    <n v="30"/>
    <n v="16773"/>
    <x v="4"/>
    <x v="4"/>
    <n v="33593947.789999999"/>
    <n v="3314909.81"/>
    <n v="1490525"/>
    <n v="1234447.25"/>
  </r>
  <r>
    <s v="11"/>
    <s v="ชุมพร"/>
    <s v="11379"/>
    <s v="รพ.หลังสวน"/>
    <s v="รพช."/>
    <s v="M2"/>
    <n v="120"/>
    <n v="42305"/>
    <x v="5"/>
    <x v="5"/>
    <n v="121037141.10999997"/>
    <n v="22972109.289999999"/>
    <n v="5875257.9500000002"/>
    <n v="13281321.92"/>
  </r>
  <r>
    <s v="11"/>
    <s v="ชุมพร"/>
    <s v="11380"/>
    <s v="รพ.ปากน้ำหลังสวน"/>
    <s v="รพช."/>
    <s v="F3"/>
    <n v="10"/>
    <n v="17814"/>
    <x v="12"/>
    <x v="12"/>
    <n v="25090930.229999997"/>
    <n v="2575320.15"/>
    <n v="1267939.67"/>
    <n v="1318663.22"/>
  </r>
  <r>
    <s v="11"/>
    <s v="ชุมพร"/>
    <s v="11381"/>
    <s v="รพ.ละแม"/>
    <s v="รพช."/>
    <s v="F2"/>
    <n v="30"/>
    <n v="25411"/>
    <x v="4"/>
    <x v="4"/>
    <n v="48443357.569999993"/>
    <n v="5597391.5599999996"/>
    <n v="2105311.27"/>
    <n v="1614011.82"/>
  </r>
  <r>
    <s v="11"/>
    <s v="ชุมพร"/>
    <s v="11382"/>
    <s v="รพ.พะโต๊ะ"/>
    <s v="รพช."/>
    <s v="F2"/>
    <n v="30"/>
    <n v="20489"/>
    <x v="4"/>
    <x v="4"/>
    <n v="35678872.829999998"/>
    <n v="3340838.52"/>
    <n v="1477458.3"/>
    <n v="1863026.25"/>
  </r>
  <r>
    <s v="11"/>
    <s v="ชุมพร"/>
    <s v="11383"/>
    <s v="รพ.สวี"/>
    <s v="รพช."/>
    <s v="F2"/>
    <n v="60"/>
    <n v="59601"/>
    <x v="2"/>
    <x v="2"/>
    <n v="50446225.289999999"/>
    <n v="13008886.300000001"/>
    <n v="3430029.4"/>
    <n v="3648147.04"/>
  </r>
  <r>
    <s v="11"/>
    <s v="ชุมพร"/>
    <s v="11385"/>
    <s v="รพ.ทุ่งตะโก"/>
    <s v="รพช."/>
    <s v="F3"/>
    <n v="10"/>
    <n v="21067"/>
    <x v="12"/>
    <x v="12"/>
    <n v="30598157.829999998"/>
    <n v="3184712.25"/>
    <n v="1340371.75"/>
    <n v="1548294.7"/>
  </r>
  <r>
    <s v="11"/>
    <s v="นครศรีธรรมราช"/>
    <s v="10680"/>
    <s v="รพ.มหาราชนครศรีธรรมราช"/>
    <s v="รพศ."/>
    <s v="A"/>
    <n v="756"/>
    <n v="114164"/>
    <x v="8"/>
    <x v="8"/>
    <n v="842561361.07999969"/>
    <n v="316131049.49000001"/>
    <n v="44565257.280000001"/>
    <n v="154678408.84999999"/>
  </r>
  <r>
    <s v="11"/>
    <s v="นครศรีธรรมราช"/>
    <s v="11322"/>
    <s v="รพ.พรหมคีรี"/>
    <s v="รพช."/>
    <s v="F2"/>
    <n v="30"/>
    <n v="32583"/>
    <x v="2"/>
    <x v="2"/>
    <n v="48934703.929999992"/>
    <n v="4833859.67"/>
    <n v="2644061.27"/>
    <n v="3037847.36"/>
  </r>
  <r>
    <s v="11"/>
    <s v="นครศรีธรรมราช"/>
    <s v="11324"/>
    <s v="รพ.ลานสะกา"/>
    <s v="รพช."/>
    <s v="F2"/>
    <n v="60"/>
    <n v="30660"/>
    <x v="2"/>
    <x v="2"/>
    <n v="58018883.760000005"/>
    <n v="9644992.0800000001"/>
    <n v="5257477.63"/>
    <n v="2358534.62"/>
  </r>
  <r>
    <s v="11"/>
    <s v="นครศรีธรรมราช"/>
    <s v="11325"/>
    <s v="รพร.ฉวาง"/>
    <s v="รพช."/>
    <s v="M2"/>
    <n v="90"/>
    <n v="53105"/>
    <x v="14"/>
    <x v="14"/>
    <n v="91474093.090000004"/>
    <n v="14549347.09"/>
    <n v="3644013.5"/>
    <n v="3501356.42"/>
  </r>
  <r>
    <s v="11"/>
    <s v="นครศรีธรรมราช"/>
    <s v="11326"/>
    <s v="รพ.พิปูน"/>
    <s v="รพช."/>
    <s v="F2"/>
    <n v="34"/>
    <n v="23172"/>
    <x v="4"/>
    <x v="4"/>
    <n v="41068590.590000004"/>
    <n v="6635553.54"/>
    <n v="2079537"/>
    <n v="1372022.84"/>
  </r>
  <r>
    <s v="11"/>
    <s v="นครศรีธรรมราช"/>
    <s v="11327"/>
    <s v="รพ.เชียรใหญ่"/>
    <s v="รพช."/>
    <s v="F1"/>
    <n v="60"/>
    <n v="33135"/>
    <x v="6"/>
    <x v="6"/>
    <n v="52245818.289999999"/>
    <n v="8020281.8099999996"/>
    <n v="3105892.5"/>
    <n v="3646117.69"/>
  </r>
  <r>
    <s v="11"/>
    <s v="นครศรีธรรมราช"/>
    <s v="11328"/>
    <s v="รพ.ชะอวด"/>
    <s v="รพช."/>
    <s v="F1"/>
    <n v="60"/>
    <n v="63387"/>
    <x v="3"/>
    <x v="3"/>
    <n v="81356211.530000016"/>
    <n v="13429557.789999999"/>
    <n v="3294450"/>
    <n v="3210084.73"/>
  </r>
  <r>
    <s v="11"/>
    <s v="นครศรีธรรมราช"/>
    <s v="11329"/>
    <s v="รพ.ท่าศาลา"/>
    <s v="รพช."/>
    <s v="M2"/>
    <n v="270"/>
    <n v="101781"/>
    <x v="5"/>
    <x v="5"/>
    <n v="191333641.66999999"/>
    <n v="45238756.020000003"/>
    <n v="18695990.940000001"/>
    <n v="26401910.359999999"/>
  </r>
  <r>
    <s v="11"/>
    <s v="นครศรีธรรมราช"/>
    <s v="11330"/>
    <s v="รพ.ทุ่งสง"/>
    <s v="รพท."/>
    <s v="M1"/>
    <n v="276"/>
    <n v="104613"/>
    <x v="1"/>
    <x v="1"/>
    <n v="228046991.75"/>
    <n v="68514398.969999999"/>
    <n v="11043027.4"/>
    <n v="38842554.289999999"/>
  </r>
  <r>
    <s v="11"/>
    <s v="นครศรีธรรมราช"/>
    <s v="11331"/>
    <s v="รพ.นาบอน"/>
    <s v="รพช."/>
    <s v="F2"/>
    <n v="30"/>
    <n v="21877"/>
    <x v="4"/>
    <x v="4"/>
    <n v="57024493.979999997"/>
    <n v="5070105.09"/>
    <n v="2502465"/>
    <n v="1808767.79"/>
  </r>
  <r>
    <s v="11"/>
    <s v="นครศรีธรรมราช"/>
    <s v="11332"/>
    <s v="รพ.ทุ่งใหญ่"/>
    <s v="รพช."/>
    <s v="F1"/>
    <n v="60"/>
    <n v="58440"/>
    <x v="3"/>
    <x v="3"/>
    <n v="67939001.810000002"/>
    <n v="10506054.220000001"/>
    <n v="5033150.5"/>
    <n v="3984492.24"/>
  </r>
  <r>
    <s v="11"/>
    <s v="นครศรีธรรมราช"/>
    <s v="11333"/>
    <s v="รพ.ปากพนัง"/>
    <s v="รพช."/>
    <s v="M2"/>
    <n v="90"/>
    <n v="59933"/>
    <x v="14"/>
    <x v="14"/>
    <n v="80787315.50999999"/>
    <n v="10915294.42"/>
    <n v="4178786.63"/>
    <n v="3773648.25"/>
  </r>
  <r>
    <s v="11"/>
    <s v="นครศรีธรรมราช"/>
    <s v="11334"/>
    <s v="รพ.ร่อนพิบูลย์"/>
    <s v="รพช."/>
    <s v="F1"/>
    <n v="30"/>
    <n v="63743"/>
    <x v="3"/>
    <x v="3"/>
    <n v="74917442.560000002"/>
    <n v="10281563.130000001"/>
    <n v="3451534"/>
    <n v="3253129.29"/>
  </r>
  <r>
    <s v="11"/>
    <s v="นครศรีธรรมราช"/>
    <s v="11335"/>
    <s v="รพ.สิชล"/>
    <s v="รพท."/>
    <s v="M1"/>
    <n v="260"/>
    <n v="73036"/>
    <x v="1"/>
    <x v="1"/>
    <n v="152909357.60999998"/>
    <n v="37090456.799999997"/>
    <n v="10690823.6"/>
    <n v="28209931.859999999"/>
  </r>
  <r>
    <s v="11"/>
    <s v="นครศรีธรรมราช"/>
    <s v="11336"/>
    <s v="รพ.ขนอม"/>
    <s v="รพช."/>
    <s v="F2"/>
    <n v="67"/>
    <n v="24727"/>
    <x v="4"/>
    <x v="4"/>
    <n v="48434480.939999998"/>
    <n v="7551737.4299999997"/>
    <n v="4248791"/>
    <n v="2806125.16"/>
  </r>
  <r>
    <s v="11"/>
    <s v="นครศรีธรรมราช"/>
    <s v="11337"/>
    <s v="รพ.หัวไทร"/>
    <s v="รพช."/>
    <s v="F2"/>
    <n v="60"/>
    <n v="50696"/>
    <x v="2"/>
    <x v="2"/>
    <n v="65124492.890000001"/>
    <n v="6706077.5499999998"/>
    <n v="3610012.67"/>
    <n v="2131802.7200000002"/>
  </r>
  <r>
    <s v="11"/>
    <s v="นครศรีธรรมราช"/>
    <s v="11338"/>
    <s v="รพ.บางขัน"/>
    <s v="รพช."/>
    <s v="F2"/>
    <n v="30"/>
    <n v="39772"/>
    <x v="2"/>
    <x v="2"/>
    <n v="46077421.760000005"/>
    <n v="5389491.5800000001"/>
    <n v="3399227"/>
    <n v="2586799.02"/>
  </r>
  <r>
    <s v="11"/>
    <s v="นครศรีธรรมราช"/>
    <s v="11339"/>
    <s v="รพ.ถ้ำพรรณรา"/>
    <s v="รพช."/>
    <s v="F3"/>
    <n v="10"/>
    <n v="15407"/>
    <x v="12"/>
    <x v="12"/>
    <n v="34062138.060000002"/>
    <n v="2457646.0299999998"/>
    <n v="2127518.2000000002"/>
    <n v="844817.35"/>
  </r>
  <r>
    <s v="11"/>
    <s v="นครศรีธรรมราช"/>
    <s v="11660"/>
    <s v="รพ.จุฬาภรณ์"/>
    <s v="รพช."/>
    <s v="F2"/>
    <n v="36"/>
    <n v="24147"/>
    <x v="4"/>
    <x v="4"/>
    <n v="35948030.57"/>
    <n v="4408361.1100000003"/>
    <n v="2480350"/>
    <n v="897411.57"/>
  </r>
  <r>
    <s v="11"/>
    <s v="นครศรีธรรมราช"/>
    <s v="40491"/>
    <s v="รพ.เฉลิมพระเกียรติ"/>
    <s v="รพช."/>
    <s v="F3"/>
    <n v="10"/>
    <n v="23805"/>
    <x v="12"/>
    <x v="12"/>
    <n v="28281512.66"/>
    <n v="3203659.09"/>
    <n v="1372698.7"/>
    <n v="1476244.27"/>
  </r>
  <r>
    <s v="11"/>
    <s v="นครศรีธรรมราช"/>
    <s v="40492"/>
    <s v="รพ.พ่อท่านคล้ายวาจาสิทธิ์"/>
    <s v="รพช."/>
    <s v="F3"/>
    <n v="10"/>
    <n v="21952"/>
    <x v="12"/>
    <x v="12"/>
    <n v="20276332.23"/>
    <n v="2689301.19"/>
    <n v="1290575.6599999999"/>
    <n v="941087.01"/>
  </r>
  <r>
    <s v="11"/>
    <s v="นครศรีธรรมราช"/>
    <s v="40742"/>
    <s v="รพ.นบพิตำ"/>
    <s v="รพช."/>
    <s v="F3"/>
    <n v="0"/>
    <n v="21935"/>
    <x v="12"/>
    <x v="12"/>
    <n v="18894876.030000001"/>
    <n v="4985302.24"/>
    <n v="1069191.78"/>
    <n v="1274152.81"/>
  </r>
  <r>
    <s v="11"/>
    <s v="นครศรีธรรมราช"/>
    <s v="40743"/>
    <s v="รพ.พระพรหม"/>
    <s v="รพช."/>
    <s v="F3"/>
    <n v="0"/>
    <n v="31418"/>
    <x v="15"/>
    <x v="15"/>
    <n v="26051101.260000002"/>
    <n v="5783219.2300000004"/>
    <n v="1821437.5"/>
    <n v="1866523.27"/>
  </r>
  <r>
    <s v="11"/>
    <s v="พังงา"/>
    <s v="10739"/>
    <s v="รพ.พังงา"/>
    <s v="รพท."/>
    <s v="S"/>
    <n v="215"/>
    <n v="30689"/>
    <x v="11"/>
    <x v="11"/>
    <n v="212618590.97000003"/>
    <n v="49666716.960000001"/>
    <n v="7662303.0499999998"/>
    <n v="18761035.73"/>
  </r>
  <r>
    <s v="11"/>
    <s v="พังงา"/>
    <s v="10740"/>
    <s v="รพ.ตะกั่วป่า"/>
    <s v="รพท."/>
    <s v="M1"/>
    <n v="209"/>
    <n v="30636"/>
    <x v="1"/>
    <x v="1"/>
    <n v="188010604.91"/>
    <n v="36525315.200000003"/>
    <n v="7881110.7999999998"/>
    <n v="18626218.170000002"/>
  </r>
  <r>
    <s v="11"/>
    <s v="พังงา"/>
    <s v="11347"/>
    <s v="รพ.เกาะยาวชัยพัฒน์"/>
    <s v="รพช."/>
    <s v="F2"/>
    <n v="30"/>
    <n v="11283"/>
    <x v="4"/>
    <x v="4"/>
    <n v="31341778.260000005"/>
    <n v="818305.2"/>
    <n v="527703"/>
    <n v="637761.85"/>
  </r>
  <r>
    <s v="11"/>
    <s v="พังงา"/>
    <s v="11348"/>
    <s v="รพ.กะปงชัยพัฒน์"/>
    <s v="รพช."/>
    <s v="F2"/>
    <n v="30"/>
    <n v="11253"/>
    <x v="4"/>
    <x v="4"/>
    <n v="33739946.299999997"/>
    <n v="1277343.8400000001"/>
    <n v="816058.96"/>
    <n v="611852.02"/>
  </r>
  <r>
    <s v="11"/>
    <s v="พังงา"/>
    <s v="11349"/>
    <s v="รพ.ตะกั่วทุ่ง"/>
    <s v="รพช."/>
    <s v="F2"/>
    <n v="30"/>
    <n v="33042"/>
    <x v="2"/>
    <x v="2"/>
    <n v="47284086.009999998"/>
    <n v="5129569.55"/>
    <n v="2184093.7999999998"/>
    <n v="1917302.67"/>
  </r>
  <r>
    <s v="11"/>
    <s v="พังงา"/>
    <s v="11350"/>
    <s v="รพ.บางไทร"/>
    <s v="รพช."/>
    <s v="F3"/>
    <n v="0"/>
    <n v="8064"/>
    <x v="7"/>
    <x v="7"/>
    <n v="22595141.02"/>
    <n v="1038594.71"/>
    <n v="284679.06"/>
    <n v="697611.02"/>
  </r>
  <r>
    <s v="11"/>
    <s v="พังงา"/>
    <s v="11352"/>
    <s v="รพ.คุระบุรีชัยพัฒน์"/>
    <s v="รพช."/>
    <s v="F2"/>
    <n v="30"/>
    <n v="22530"/>
    <x v="4"/>
    <x v="4"/>
    <n v="45061231.18"/>
    <n v="4461583.49"/>
    <n v="1613381.11"/>
    <n v="1380633.68"/>
  </r>
  <r>
    <s v="11"/>
    <s v="พังงา"/>
    <s v="11353"/>
    <s v="รพ.ทับปุด"/>
    <s v="รพช."/>
    <s v="F2"/>
    <n v="30"/>
    <n v="20399"/>
    <x v="4"/>
    <x v="4"/>
    <n v="37852618.799999997"/>
    <n v="3873236.68"/>
    <n v="1644596.86"/>
    <n v="883138.55"/>
  </r>
  <r>
    <s v="11"/>
    <s v="พังงา"/>
    <s v="11354"/>
    <s v="รพ.ท้ายเหมืองชัยพัฒน์"/>
    <s v="รพช."/>
    <s v="F2"/>
    <n v="30"/>
    <n v="35729"/>
    <x v="2"/>
    <x v="2"/>
    <n v="44569371.390000001"/>
    <n v="5229670.4000000004"/>
    <n v="2967816"/>
    <n v="1612618.89"/>
  </r>
  <r>
    <s v="11"/>
    <s v="ภูเก็ต"/>
    <s v="10741"/>
    <s v="รพ.วชิระภูเก็ต"/>
    <s v="รพศ."/>
    <s v="A"/>
    <n v="591"/>
    <n v="146766"/>
    <x v="0"/>
    <x v="0"/>
    <n v="807813387.87"/>
    <n v="303713586.35000002"/>
    <n v="76019612.359999999"/>
    <n v="218682916.72999999"/>
  </r>
  <r>
    <s v="11"/>
    <s v="ภูเก็ต"/>
    <s v="11355"/>
    <s v="รพ.ป่าตอง"/>
    <s v="รพช."/>
    <s v="M2"/>
    <n v="62"/>
    <n v="37657"/>
    <x v="14"/>
    <x v="14"/>
    <n v="110090450.39000002"/>
    <n v="15361543.93"/>
    <n v="8460667.0700000003"/>
    <n v="10958766.74"/>
  </r>
  <r>
    <s v="11"/>
    <s v="ภูเก็ต"/>
    <s v="11356"/>
    <s v="รพ.ถลาง"/>
    <s v="รพช."/>
    <s v="F1"/>
    <n v="64"/>
    <n v="67676"/>
    <x v="3"/>
    <x v="3"/>
    <n v="101572475.61999999"/>
    <n v="16076207.83"/>
    <n v="5605011.3200000003"/>
    <n v="8960395.0999999996"/>
  </r>
  <r>
    <s v="11"/>
    <s v="ระนอง"/>
    <s v="10743"/>
    <s v="รพ.ระนอง"/>
    <s v="รพท."/>
    <s v="S"/>
    <n v="300"/>
    <n v="62304"/>
    <x v="11"/>
    <x v="11"/>
    <n v="272491733.63999999"/>
    <n v="53114203.539999999"/>
    <n v="15681273.6"/>
    <n v="27431957.539999999"/>
  </r>
  <r>
    <s v="11"/>
    <s v="ระนอง"/>
    <s v="11323"/>
    <s v="รพ.ละอุ่น"/>
    <s v="รพช."/>
    <s v="F3"/>
    <n v="10"/>
    <n v="10791"/>
    <x v="7"/>
    <x v="7"/>
    <n v="30031837.760000002"/>
    <n v="1545493.19"/>
    <n v="875726.5"/>
    <n v="615111.31000000006"/>
  </r>
  <r>
    <s v="11"/>
    <s v="ระนอง"/>
    <s v="11372"/>
    <s v="รพ.กะเปอร์"/>
    <s v="รพช."/>
    <s v="F2"/>
    <n v="30"/>
    <n v="17236"/>
    <x v="4"/>
    <x v="4"/>
    <n v="37364192.239999995"/>
    <n v="2252050.04"/>
    <n v="1460882.55"/>
    <n v="710726.23"/>
  </r>
  <r>
    <s v="11"/>
    <s v="ระนอง"/>
    <s v="11373"/>
    <s v="รพ.กระบุรี"/>
    <s v="รพช."/>
    <s v="F2"/>
    <n v="48"/>
    <n v="35850"/>
    <x v="2"/>
    <x v="2"/>
    <n v="56965323.910000004"/>
    <n v="4671451.4800000004"/>
    <n v="2502776.9500000002"/>
    <n v="1670029.6"/>
  </r>
  <r>
    <s v="11"/>
    <s v="ระนอง"/>
    <s v="11374"/>
    <s v="รพ.สุขสำราญ"/>
    <s v="รพช."/>
    <s v="F3"/>
    <n v="10"/>
    <n v="11284"/>
    <x v="7"/>
    <x v="7"/>
    <n v="28937234.710000001"/>
    <n v="1383196.65"/>
    <n v="635905"/>
    <n v="1060818.8799999999"/>
  </r>
  <r>
    <s v="11"/>
    <s v="สุราษฎร์ธานี"/>
    <s v="10681"/>
    <s v="รพ.สุราษฎร์ธานี"/>
    <s v="รพศ."/>
    <s v="A"/>
    <n v="748"/>
    <n v="136009"/>
    <x v="8"/>
    <x v="8"/>
    <n v="873014095.06999958"/>
    <n v="405835720.86000001"/>
    <n v="38062050.310000002"/>
    <n v="188537821.63999999"/>
  </r>
  <r>
    <s v="11"/>
    <s v="สุราษฎร์ธานี"/>
    <s v="10742"/>
    <s v="รพ.เกาะสมุย"/>
    <s v="รพท."/>
    <s v="M1"/>
    <n v="158"/>
    <n v="61333"/>
    <x v="17"/>
    <x v="17"/>
    <n v="184674735.39000002"/>
    <n v="32267809.030000001"/>
    <n v="11209975.82"/>
    <n v="23344780.73"/>
  </r>
  <r>
    <s v="11"/>
    <s v="สุราษฎร์ธานี"/>
    <s v="11357"/>
    <s v="รพ.กาญจนดิษฐ์"/>
    <s v="รพช."/>
    <s v="M2"/>
    <n v="141"/>
    <n v="85975"/>
    <x v="5"/>
    <x v="5"/>
    <n v="141348421.51999998"/>
    <n v="28628552.32"/>
    <n v="7624498.3600000003"/>
    <n v="13514264.09"/>
  </r>
  <r>
    <s v="11"/>
    <s v="สุราษฎร์ธานี"/>
    <s v="11358"/>
    <s v="รพ.ดอนสัก"/>
    <s v="รพช."/>
    <s v="F2"/>
    <n v="33"/>
    <n v="28782"/>
    <x v="4"/>
    <x v="4"/>
    <n v="46363869.620000005"/>
    <n v="6046848.21"/>
    <n v="2280523.0299999998"/>
    <n v="1779517.31"/>
  </r>
  <r>
    <s v="11"/>
    <s v="สุราษฎร์ธานี"/>
    <s v="11359"/>
    <s v="รพ.เกาะพงัน"/>
    <s v="รพช."/>
    <s v="F2"/>
    <n v="30"/>
    <n v="13139"/>
    <x v="4"/>
    <x v="4"/>
    <n v="50887939.420000002"/>
    <n v="7135142.2800000003"/>
    <n v="3302966.93"/>
    <n v="4560549.37"/>
  </r>
  <r>
    <s v="11"/>
    <s v="สุราษฎร์ธานี"/>
    <s v="11360"/>
    <s v="รพ.ไชยา"/>
    <s v="รพช."/>
    <s v="M2"/>
    <n v="70"/>
    <n v="44308"/>
    <x v="14"/>
    <x v="14"/>
    <n v="68938146.269999996"/>
    <n v="12124502.32"/>
    <n v="4940665.8099999996"/>
    <n v="5801001.6600000001"/>
  </r>
  <r>
    <s v="11"/>
    <s v="สุราษฎร์ธานี"/>
    <s v="11361"/>
    <s v="รพ.ท่าชนะ"/>
    <s v="รพช."/>
    <s v="F2"/>
    <n v="58"/>
    <n v="43893"/>
    <x v="2"/>
    <x v="2"/>
    <n v="55669439.429999992"/>
    <n v="8250529.25"/>
    <n v="3234668.8"/>
    <n v="2356495.02"/>
  </r>
  <r>
    <s v="11"/>
    <s v="สุราษฎร์ธานี"/>
    <s v="11362"/>
    <s v="รพ.คีรีรัฐนิคม"/>
    <s v="รพช."/>
    <s v="F2"/>
    <n v="32"/>
    <n v="35364"/>
    <x v="2"/>
    <x v="2"/>
    <n v="52176408.93"/>
    <n v="5987955.0499999998"/>
    <n v="2409384.27"/>
    <n v="1882579.05"/>
  </r>
  <r>
    <s v="11"/>
    <s v="สุราษฎร์ธานี"/>
    <s v="11363"/>
    <s v="รพ.บ้านตาขุน"/>
    <s v="รพช."/>
    <s v="F3"/>
    <n v="42"/>
    <n v="14809"/>
    <x v="7"/>
    <x v="7"/>
    <n v="43279752.109999992"/>
    <n v="3798423.3"/>
    <n v="1501781.54"/>
    <n v="1911156.67"/>
  </r>
  <r>
    <s v="11"/>
    <s v="สุราษฎร์ธานี"/>
    <s v="11364"/>
    <s v="รพ.พนม"/>
    <s v="รพช."/>
    <s v="F2"/>
    <n v="43"/>
    <n v="31858"/>
    <x v="2"/>
    <x v="2"/>
    <n v="41869304.469999999"/>
    <n v="5349219.7699999996"/>
    <n v="1422881.93"/>
    <n v="1599790.5"/>
  </r>
  <r>
    <s v="11"/>
    <s v="สุราษฎร์ธานี"/>
    <s v="11365"/>
    <s v="รพ.ท่าฉาง"/>
    <s v="รพช."/>
    <s v="F2"/>
    <n v="28"/>
    <n v="26391"/>
    <x v="4"/>
    <x v="4"/>
    <n v="47758641.57"/>
    <n v="6111003.0700000003"/>
    <n v="2324758.9500000002"/>
    <n v="4313384.28"/>
  </r>
  <r>
    <s v="11"/>
    <s v="สุราษฎร์ธานี"/>
    <s v="11366"/>
    <s v="รพ.บ้านนาสาร"/>
    <s v="รพช."/>
    <s v="M2"/>
    <n v="65"/>
    <n v="58136"/>
    <x v="14"/>
    <x v="14"/>
    <n v="78743477.550000012"/>
    <n v="14008202.050000001"/>
    <n v="5326447.32"/>
    <n v="4138297.93"/>
  </r>
  <r>
    <s v="11"/>
    <s v="สุราษฎร์ธานี"/>
    <s v="11367"/>
    <s v="รพ.บ้านนาเดิม"/>
    <s v="รพช."/>
    <s v="F2"/>
    <n v="35"/>
    <n v="20006"/>
    <x v="4"/>
    <x v="4"/>
    <n v="47013331.230000004"/>
    <n v="6823034.3600000003"/>
    <n v="1871816.25"/>
    <n v="2170732.66"/>
  </r>
  <r>
    <s v="11"/>
    <s v="สุราษฎร์ธานี"/>
    <s v="11368"/>
    <s v="รพ.เคียนซา"/>
    <s v="รพช."/>
    <s v="F2"/>
    <n v="37"/>
    <n v="43119"/>
    <x v="2"/>
    <x v="2"/>
    <n v="53424276.430000007"/>
    <n v="8943356.1300000008"/>
    <n v="3052623.05"/>
    <n v="2353203.8199999998"/>
  </r>
  <r>
    <s v="11"/>
    <s v="สุราษฎร์ธานี"/>
    <s v="11369"/>
    <s v="รพ.พระแสง"/>
    <s v="รพช."/>
    <s v="F2"/>
    <n v="74"/>
    <n v="55906"/>
    <x v="2"/>
    <x v="2"/>
    <n v="67510034.229999989"/>
    <n v="13164894.039999999"/>
    <n v="3239503.93"/>
    <n v="3237797.3"/>
  </r>
  <r>
    <s v="11"/>
    <s v="สุราษฎร์ธานี"/>
    <s v="11370"/>
    <s v="รพ.พุนพิน"/>
    <s v="รพช."/>
    <s v="F2"/>
    <n v="83"/>
    <n v="36172"/>
    <x v="2"/>
    <x v="2"/>
    <n v="71572476.5"/>
    <n v="9730031.3699999992"/>
    <n v="2692899.19"/>
    <n v="3051580.3"/>
  </r>
  <r>
    <s v="11"/>
    <s v="สุราษฎร์ธานี"/>
    <s v="11371"/>
    <s v="รพ.ชัยบุรี"/>
    <s v="รพช."/>
    <s v="F2"/>
    <n v="33"/>
    <n v="24023"/>
    <x v="4"/>
    <x v="4"/>
    <n v="45339303.93"/>
    <n v="3042770.89"/>
    <n v="1496388.8"/>
    <n v="1840019.63"/>
  </r>
  <r>
    <s v="11"/>
    <s v="สุราษฎร์ธานี"/>
    <s v="11459"/>
    <s v="รพร.เวียงสระ"/>
    <s v="รพช."/>
    <s v="M2"/>
    <n v="110"/>
    <n v="51324"/>
    <x v="5"/>
    <x v="5"/>
    <n v="89868711.24000001"/>
    <n v="15721376.619999999"/>
    <n v="6725657"/>
    <n v="8658424.9600000009"/>
  </r>
  <r>
    <s v="11"/>
    <s v="สุราษฎร์ธานี"/>
    <s v="11654"/>
    <s v="รพ.วิภาวดี"/>
    <s v="รพช."/>
    <s v="F2"/>
    <n v="34"/>
    <n v="13563"/>
    <x v="4"/>
    <x v="4"/>
    <n v="32904501.539999999"/>
    <n v="3363501.85"/>
    <n v="1382880.75"/>
    <n v="1447039.03"/>
  </r>
  <r>
    <s v="11"/>
    <s v="สุราษฎร์ธานี"/>
    <s v="14138"/>
    <s v="รพ.ท่าโรงช้าง"/>
    <s v="รพช."/>
    <s v="M2"/>
    <n v="73"/>
    <n v="32359"/>
    <x v="14"/>
    <x v="14"/>
    <n v="71052244.660000011"/>
    <n v="11244427.470000001"/>
    <n v="6434052.6600000001"/>
    <n v="3856100.78"/>
  </r>
  <r>
    <s v="12"/>
    <s v="ตรัง"/>
    <s v="10683"/>
    <s v="รพ.ตรัง"/>
    <s v="รพศ."/>
    <s v="A"/>
    <n v="553"/>
    <n v="116264"/>
    <x v="0"/>
    <x v="0"/>
    <n v="594191611.70000005"/>
    <n v="216845368.33000001"/>
    <n v="39387289.009999998"/>
    <n v="114189151.15000001"/>
  </r>
  <r>
    <s v="12"/>
    <s v="ตรัง"/>
    <s v="11407"/>
    <s v="รพ.กันตัง"/>
    <s v="รพช."/>
    <s v="F1"/>
    <n v="60"/>
    <n v="67170"/>
    <x v="3"/>
    <x v="3"/>
    <n v="84898623.179999992"/>
    <n v="18507848.460000001"/>
    <n v="6599697.6299999999"/>
    <n v="5554642.2999999998"/>
  </r>
  <r>
    <s v="12"/>
    <s v="ตรัง"/>
    <s v="11408"/>
    <s v="รพ.ย่านตาขาว"/>
    <s v="รพช."/>
    <s v="F1"/>
    <n v="60"/>
    <n v="49056"/>
    <x v="6"/>
    <x v="6"/>
    <n v="83799566.989999995"/>
    <n v="11784266.609999999"/>
    <n v="4322761.53"/>
    <n v="3420899.71"/>
  </r>
  <r>
    <s v="12"/>
    <s v="ตรัง"/>
    <s v="11409"/>
    <s v="รพ.ปะเหลียน"/>
    <s v="รพช."/>
    <s v="F2"/>
    <n v="30"/>
    <n v="51731"/>
    <x v="2"/>
    <x v="2"/>
    <n v="57659983.969999999"/>
    <n v="8958545.1400000006"/>
    <n v="3365068.85"/>
    <n v="3302646.45"/>
  </r>
  <r>
    <s v="12"/>
    <s v="ตรัง"/>
    <s v="11410"/>
    <s v="รพ.สิเกา"/>
    <s v="รพช."/>
    <s v="F2"/>
    <n v="60"/>
    <n v="32789"/>
    <x v="2"/>
    <x v="2"/>
    <n v="50087969.559999987"/>
    <n v="7000676.3300000001"/>
    <n v="2808324"/>
    <n v="2511529.61"/>
  </r>
  <r>
    <s v="12"/>
    <s v="ตรัง"/>
    <s v="11411"/>
    <s v="รพ.ห้วยยอด"/>
    <s v="รพช."/>
    <s v="M2"/>
    <n v="90"/>
    <n v="72512"/>
    <x v="14"/>
    <x v="14"/>
    <n v="110427362.09"/>
    <n v="22804560.52"/>
    <n v="9514682.9000000004"/>
    <n v="9713856.5999999996"/>
  </r>
  <r>
    <s v="12"/>
    <s v="ตรัง"/>
    <s v="11412"/>
    <s v="รพ.วังวิเศษ"/>
    <s v="รพช."/>
    <s v="F2"/>
    <n v="30"/>
    <n v="34479"/>
    <x v="2"/>
    <x v="2"/>
    <n v="51577883.850000001"/>
    <n v="8263040.2999999998"/>
    <n v="2342591.4"/>
    <n v="2663682.1800000002"/>
  </r>
  <r>
    <s v="12"/>
    <s v="ตรัง"/>
    <s v="11413"/>
    <s v="รพ.นาโยง"/>
    <s v="รพช."/>
    <s v="F2"/>
    <n v="60"/>
    <n v="32797"/>
    <x v="2"/>
    <x v="2"/>
    <n v="64383922.560000002"/>
    <n v="10444652.16"/>
    <n v="4478389.9000000004"/>
    <n v="3163148.84"/>
  </r>
  <r>
    <s v="12"/>
    <s v="ตรัง"/>
    <s v="14139"/>
    <s v="รพ.รัษฎา"/>
    <s v="รพช."/>
    <s v="F2"/>
    <n v="30"/>
    <n v="23207"/>
    <x v="4"/>
    <x v="4"/>
    <n v="46738582.780000001"/>
    <n v="6826547.5999999996"/>
    <n v="2214945.4500000002"/>
    <n v="1468457.74"/>
  </r>
  <r>
    <s v="12"/>
    <s v="ตรัง"/>
    <s v="28817"/>
    <s v="รพ.หาดสำราญเฉลิมพระเกียรติ 80 พรรษา"/>
    <s v="รพช."/>
    <s v="F3"/>
    <n v="25"/>
    <n v="12983"/>
    <x v="7"/>
    <x v="7"/>
    <n v="22663271.18"/>
    <n v="2362399.06"/>
    <n v="1959774.1"/>
    <n v="800591.08"/>
  </r>
  <r>
    <s v="12"/>
    <s v="นราธิวาส"/>
    <s v="10750"/>
    <s v="รพ.นราธิวาสราชนครินทร์"/>
    <s v="รพท."/>
    <s v="S"/>
    <n v="407"/>
    <n v="100012"/>
    <x v="10"/>
    <x v="10"/>
    <n v="448959987.91999996"/>
    <n v="78147781.560000002"/>
    <n v="23180578.260000002"/>
    <n v="39828261.030000001"/>
  </r>
  <r>
    <s v="12"/>
    <s v="นราธิวาส"/>
    <s v="10751"/>
    <s v="รพ.สุไหงโก-ลก"/>
    <s v="รพท."/>
    <s v="M1"/>
    <n v="210"/>
    <n v="68932"/>
    <x v="1"/>
    <x v="1"/>
    <n v="266455659.30999994"/>
    <n v="46846996.280000001"/>
    <n v="12579811.18"/>
    <n v="21717941.030000001"/>
  </r>
  <r>
    <s v="12"/>
    <s v="นราธิวาส"/>
    <s v="11435"/>
    <s v="รพ.ตากใบ"/>
    <s v="รพช."/>
    <s v="F1"/>
    <n v="109"/>
    <n v="63111"/>
    <x v="3"/>
    <x v="3"/>
    <n v="95999617.580000013"/>
    <n v="13316115.26"/>
    <n v="9408565"/>
    <n v="5831202.4100000001"/>
  </r>
  <r>
    <s v="12"/>
    <s v="นราธิวาส"/>
    <s v="11436"/>
    <s v="รพ.บาเจาะ"/>
    <s v="รพช."/>
    <s v="F2"/>
    <n v="68"/>
    <n v="47213"/>
    <x v="2"/>
    <x v="2"/>
    <n v="85073896.840000004"/>
    <n v="6919679.4500000002"/>
    <n v="3977400.4"/>
    <n v="3505546.46"/>
  </r>
  <r>
    <s v="12"/>
    <s v="นราธิวาส"/>
    <s v="11437"/>
    <s v="รพ.ระแงะ"/>
    <s v="รพช."/>
    <s v="F1"/>
    <n v="120"/>
    <n v="79940"/>
    <x v="3"/>
    <x v="3"/>
    <n v="129065312.48"/>
    <n v="12232227.460000001"/>
    <n v="9862001.1500000004"/>
    <n v="6431424.6399999997"/>
  </r>
  <r>
    <s v="12"/>
    <s v="นราธิวาส"/>
    <s v="11438"/>
    <s v="รพ.รือเสาะ"/>
    <s v="รพช."/>
    <s v="F2"/>
    <n v="82"/>
    <n v="64550"/>
    <x v="9"/>
    <x v="9"/>
    <n v="114371631.27999999"/>
    <n v="10183206.77"/>
    <n v="5586498"/>
    <n v="5659651.5999999996"/>
  </r>
  <r>
    <s v="12"/>
    <s v="นราธิวาส"/>
    <s v="11439"/>
    <s v="รพ.ศรีสาคร"/>
    <s v="รพช."/>
    <s v="F2"/>
    <n v="42"/>
    <n v="34735"/>
    <x v="2"/>
    <x v="2"/>
    <n v="70091730.48999998"/>
    <n v="4562062.1500000004"/>
    <n v="3165097"/>
    <n v="1987184.42"/>
  </r>
  <r>
    <s v="12"/>
    <s v="นราธิวาส"/>
    <s v="11440"/>
    <s v="รพ.แว้ง"/>
    <s v="รพช."/>
    <s v="F2"/>
    <n v="36"/>
    <n v="46510"/>
    <x v="2"/>
    <x v="2"/>
    <n v="88894946.379999995"/>
    <n v="8668913.5"/>
    <n v="5107889.6500000004"/>
    <n v="2624084.5099999998"/>
  </r>
  <r>
    <s v="12"/>
    <s v="นราธิวาส"/>
    <s v="11441"/>
    <s v="รพ.สุคิริน"/>
    <s v="รพช."/>
    <s v="F2"/>
    <n v="38"/>
    <n v="22605"/>
    <x v="4"/>
    <x v="4"/>
    <n v="54560405.93"/>
    <n v="2934965.78"/>
    <n v="1091499"/>
    <n v="1427457.66"/>
  </r>
  <r>
    <s v="12"/>
    <s v="นราธิวาส"/>
    <s v="11442"/>
    <s v="รพ.สุไหงปาดี"/>
    <s v="รพช."/>
    <s v="F2"/>
    <n v="35"/>
    <n v="49560"/>
    <x v="2"/>
    <x v="2"/>
    <n v="75971722.609999999"/>
    <n v="5790071.7199999997"/>
    <n v="8546427"/>
    <n v="2816998.04"/>
  </r>
  <r>
    <s v="12"/>
    <s v="นราธิวาส"/>
    <s v="13818"/>
    <s v="รพ.จะแนะ"/>
    <s v="รพช."/>
    <s v="F2"/>
    <n v="37"/>
    <n v="34680"/>
    <x v="2"/>
    <x v="2"/>
    <n v="71875600.840000004"/>
    <n v="5213337.7"/>
    <n v="4318259.5"/>
    <n v="2573099.5299999998"/>
  </r>
  <r>
    <s v="12"/>
    <s v="นราธิวาส"/>
    <s v="15010"/>
    <s v="รพ.เจาะไอร้อง"/>
    <s v="รพช."/>
    <s v="F2"/>
    <n v="34"/>
    <n v="35909"/>
    <x v="2"/>
    <x v="2"/>
    <n v="66168952.61999999"/>
    <n v="4980042"/>
    <n v="3186377"/>
    <n v="2512719.08"/>
  </r>
  <r>
    <s v="12"/>
    <s v="นราธิวาส"/>
    <s v="23771"/>
    <s v="รพ.ยี่งอเฉลิมพระเกียรติ 80 พรรษา"/>
    <s v="รพช."/>
    <s v="F2"/>
    <n v="44"/>
    <n v="38847"/>
    <x v="2"/>
    <x v="2"/>
    <n v="87458567.190000013"/>
    <n v="4809715.3600000003"/>
    <n v="4026582.51"/>
    <n v="2937626.14"/>
  </r>
  <r>
    <s v="12"/>
    <s v="ปัตตานี"/>
    <s v="10748"/>
    <s v="รพ.ปัตตานี"/>
    <s v="รพท."/>
    <s v="S"/>
    <n v="504"/>
    <n v="114713"/>
    <x v="10"/>
    <x v="10"/>
    <n v="482628800.71999997"/>
    <n v="106989569.27"/>
    <n v="46188992.990000002"/>
    <n v="51804023.719999999"/>
  </r>
  <r>
    <s v="12"/>
    <s v="ปัตตานี"/>
    <s v="11423"/>
    <s v="รพ.โคกโพธิ์"/>
    <s v="รพช."/>
    <s v="F1"/>
    <n v="104"/>
    <n v="54127"/>
    <x v="3"/>
    <x v="3"/>
    <n v="120915275.73999996"/>
    <n v="8171738.6600000001"/>
    <n v="5772945.0999999996"/>
    <n v="4488793.1100000003"/>
  </r>
  <r>
    <s v="12"/>
    <s v="ปัตตานี"/>
    <s v="11424"/>
    <s v="รพ.หนองจิก"/>
    <s v="รพช."/>
    <s v="F2"/>
    <n v="46"/>
    <n v="64109"/>
    <x v="9"/>
    <x v="9"/>
    <n v="81991313.840000018"/>
    <n v="8173281.5800000001"/>
    <n v="5434505.7699999996"/>
    <n v="3596768.81"/>
  </r>
  <r>
    <s v="12"/>
    <s v="ปัตตานี"/>
    <s v="11425"/>
    <s v="รพ.ปะนาเระ"/>
    <s v="รพช."/>
    <s v="F2"/>
    <n v="30"/>
    <n v="39100"/>
    <x v="2"/>
    <x v="2"/>
    <n v="75093188.979999989"/>
    <n v="4187088.01"/>
    <n v="2307345"/>
    <n v="1732708.79"/>
  </r>
  <r>
    <s v="12"/>
    <s v="ปัตตานี"/>
    <s v="11426"/>
    <s v="รพ.มายอ"/>
    <s v="รพช."/>
    <s v="F2"/>
    <n v="42"/>
    <n v="53586"/>
    <x v="2"/>
    <x v="2"/>
    <n v="82225466.769999996"/>
    <n v="4944536.45"/>
    <n v="4058570.32"/>
    <n v="2130588.0499999998"/>
  </r>
  <r>
    <s v="12"/>
    <s v="ปัตตานี"/>
    <s v="11427"/>
    <s v="รพ.ทุ่งยางแดง"/>
    <s v="รพช."/>
    <s v="F2"/>
    <n v="30"/>
    <n v="22318"/>
    <x v="4"/>
    <x v="4"/>
    <n v="59664794.159999989"/>
    <n v="2610564.9"/>
    <n v="2358117.9900000002"/>
    <n v="1311890.55"/>
  </r>
  <r>
    <s v="12"/>
    <s v="ปัตตานี"/>
    <s v="11428"/>
    <s v="รพ.ไม้แก่น"/>
    <s v="รพช."/>
    <s v="F2"/>
    <n v="30"/>
    <n v="10933"/>
    <x v="4"/>
    <x v="4"/>
    <n v="48882282.68"/>
    <n v="2290536.54"/>
    <n v="1905040"/>
    <n v="871058.88"/>
  </r>
  <r>
    <s v="12"/>
    <s v="ปัตตานี"/>
    <s v="11429"/>
    <s v="รพ.ยะหริ่ง"/>
    <s v="รพช."/>
    <s v="F2"/>
    <n v="62"/>
    <n v="77151"/>
    <x v="9"/>
    <x v="9"/>
    <n v="97702356.74000001"/>
    <n v="7877919.7000000002"/>
    <n v="3869294.96"/>
    <n v="3742397.46"/>
  </r>
  <r>
    <s v="12"/>
    <s v="ปัตตานี"/>
    <s v="11430"/>
    <s v="รพ.ยะรัง"/>
    <s v="รพช."/>
    <s v="F2"/>
    <n v="49"/>
    <n v="79030"/>
    <x v="9"/>
    <x v="9"/>
    <n v="98369604.600000024"/>
    <n v="6901566.7599999998"/>
    <n v="5023429.5599999996"/>
    <n v="6828597.2000000002"/>
  </r>
  <r>
    <s v="12"/>
    <s v="ปัตตานี"/>
    <s v="11431"/>
    <s v="รพ.แม่ลาน"/>
    <s v="รพช."/>
    <s v="F2"/>
    <n v="30"/>
    <n v="15089"/>
    <x v="4"/>
    <x v="4"/>
    <n v="52376222.300000012"/>
    <n v="3335602.81"/>
    <n v="1715452"/>
    <n v="1479227.16"/>
  </r>
  <r>
    <s v="12"/>
    <s v="ปัตตานี"/>
    <s v="11460"/>
    <s v="รพร.สายบุรี"/>
    <s v="รพช."/>
    <s v="M2"/>
    <n v="80"/>
    <n v="60025"/>
    <x v="14"/>
    <x v="14"/>
    <n v="108879373.24000002"/>
    <n v="12162870.42"/>
    <n v="5009326.63"/>
    <n v="6828944.7400000002"/>
  </r>
  <r>
    <s v="12"/>
    <s v="ปัตตานี"/>
    <s v="11464"/>
    <s v="รพ.กะพ้อ"/>
    <s v="รพช."/>
    <s v="F2"/>
    <n v="32"/>
    <n v="16514"/>
    <x v="4"/>
    <x v="4"/>
    <n v="49883465.990000002"/>
    <n v="3217269.3"/>
    <n v="1615757.25"/>
    <n v="1621376.07"/>
  </r>
  <r>
    <s v="12"/>
    <s v="พัทลุง"/>
    <s v="10747"/>
    <s v="รพ.พัทลุง"/>
    <s v="รพท."/>
    <s v="S"/>
    <n v="448"/>
    <n v="80987"/>
    <x v="10"/>
    <x v="10"/>
    <n v="456832805.96000004"/>
    <n v="138531100.78"/>
    <n v="24433156.34"/>
    <n v="61043207.509999998"/>
  </r>
  <r>
    <s v="12"/>
    <s v="พัทลุง"/>
    <s v="11414"/>
    <s v="รพ.กงหรา"/>
    <s v="รพช."/>
    <s v="F2"/>
    <n v="30"/>
    <n v="28537"/>
    <x v="4"/>
    <x v="4"/>
    <n v="41723452.850000009"/>
    <n v="4162160.76"/>
    <n v="1359762.93"/>
    <n v="1361492.82"/>
  </r>
  <r>
    <s v="12"/>
    <s v="พัทลุง"/>
    <s v="11415"/>
    <s v="รพ.เขาชัยสน"/>
    <s v="รพช."/>
    <s v="F2"/>
    <n v="30"/>
    <n v="32228"/>
    <x v="2"/>
    <x v="2"/>
    <n v="48780350.43"/>
    <n v="5278635.45"/>
    <n v="2296830.27"/>
    <n v="2101591.59"/>
  </r>
  <r>
    <s v="12"/>
    <s v="พัทลุง"/>
    <s v="11416"/>
    <s v="รพ.ตะโหมด"/>
    <s v="รพช."/>
    <s v="F1"/>
    <n v="30"/>
    <n v="24257"/>
    <x v="6"/>
    <x v="6"/>
    <n v="47577904.04999999"/>
    <n v="6213886.4199999999"/>
    <n v="2061952.34"/>
    <n v="1682826.14"/>
  </r>
  <r>
    <s v="12"/>
    <s v="พัทลุง"/>
    <s v="11417"/>
    <s v="รพ.ควนขนุน"/>
    <s v="รพช."/>
    <s v="M2"/>
    <n v="90"/>
    <n v="58299"/>
    <x v="14"/>
    <x v="14"/>
    <n v="104790695.07000001"/>
    <n v="16940614.41"/>
    <n v="4596538.8"/>
    <n v="5133064.66"/>
  </r>
  <r>
    <s v="12"/>
    <s v="พัทลุง"/>
    <s v="11418"/>
    <s v="รพ.ปากพะยูน"/>
    <s v="รพช."/>
    <s v="F2"/>
    <n v="30"/>
    <n v="36004"/>
    <x v="2"/>
    <x v="2"/>
    <n v="53706869.950000003"/>
    <n v="6062734.4299999997"/>
    <n v="2130172.27"/>
    <n v="1772182.18"/>
  </r>
  <r>
    <s v="12"/>
    <s v="พัทลุง"/>
    <s v="11419"/>
    <s v="รพ.ศรีบรรพต"/>
    <s v="รพช."/>
    <s v="F2"/>
    <n v="30"/>
    <n v="13152"/>
    <x v="4"/>
    <x v="4"/>
    <n v="39859393.599999994"/>
    <n v="3029393.95"/>
    <n v="1192994.71"/>
    <n v="1205556.56"/>
  </r>
  <r>
    <s v="12"/>
    <s v="พัทลุง"/>
    <s v="11420"/>
    <s v="รพ.ป่าบอน"/>
    <s v="รพช."/>
    <s v="F2"/>
    <n v="30"/>
    <n v="36364"/>
    <x v="2"/>
    <x v="2"/>
    <n v="45318967.960000001"/>
    <n v="5290071.84"/>
    <n v="1745562.2"/>
    <n v="2730783.05"/>
  </r>
  <r>
    <s v="12"/>
    <s v="พัทลุง"/>
    <s v="11421"/>
    <s v="รพ.บางแก้ว"/>
    <s v="รพช."/>
    <s v="F2"/>
    <n v="30"/>
    <n v="19343"/>
    <x v="4"/>
    <x v="4"/>
    <n v="39586563.109999999"/>
    <n v="3788620.5"/>
    <n v="1234153.25"/>
    <n v="1194450.42"/>
  </r>
  <r>
    <s v="12"/>
    <s v="พัทลุง"/>
    <s v="11422"/>
    <s v="รพ.ป่าพะยอม"/>
    <s v="รพช."/>
    <s v="F2"/>
    <n v="30"/>
    <n v="28498"/>
    <x v="4"/>
    <x v="4"/>
    <n v="51675679.890000001"/>
    <n v="5184598.62"/>
    <n v="1571703.16"/>
    <n v="1500445.49"/>
  </r>
  <r>
    <s v="12"/>
    <s v="พัทลุง"/>
    <s v="24673"/>
    <s v="รพ.ศรีนครินทร์(ปัญญานันทภิขุ)"/>
    <s v="รพช."/>
    <s v="F3"/>
    <n v="30"/>
    <n v="20476"/>
    <x v="12"/>
    <x v="12"/>
    <n v="29315550.979999997"/>
    <n v="3553527.09"/>
    <n v="1782658"/>
    <n v="1280396.2"/>
  </r>
  <r>
    <s v="12"/>
    <s v="ยะลา"/>
    <s v="10684"/>
    <s v="รพ.ยะลา"/>
    <s v="รพศ."/>
    <s v="A"/>
    <n v="479"/>
    <n v="148089"/>
    <x v="0"/>
    <x v="0"/>
    <n v="643998703.72000015"/>
    <n v="167827789.37"/>
    <n v="28245174.690000001"/>
    <n v="119886636.26000001"/>
  </r>
  <r>
    <s v="12"/>
    <s v="ยะลา"/>
    <s v="10749"/>
    <s v="รพ.เบตง"/>
    <s v="รพท."/>
    <s v="M1"/>
    <n v="170"/>
    <n v="57664"/>
    <x v="17"/>
    <x v="17"/>
    <n v="168663200.10999995"/>
    <n v="18343504.719999999"/>
    <n v="4736247.38"/>
    <n v="6828747.8899999997"/>
  </r>
  <r>
    <s v="12"/>
    <s v="ยะลา"/>
    <s v="11432"/>
    <s v="รพ.บันนังสตา"/>
    <s v="รพช."/>
    <s v="F2"/>
    <n v="60"/>
    <n v="53930"/>
    <x v="2"/>
    <x v="2"/>
    <n v="86264769.099999979"/>
    <n v="6868056.1100000003"/>
    <n v="3492101.56"/>
    <n v="4842142.9800000004"/>
  </r>
  <r>
    <s v="12"/>
    <s v="ยะลา"/>
    <s v="11433"/>
    <s v="รพ.ธารโต"/>
    <s v="รพช."/>
    <s v="F2"/>
    <n v="29"/>
    <n v="21739"/>
    <x v="4"/>
    <x v="4"/>
    <n v="54037484.970000014"/>
    <n v="3108643.77"/>
    <n v="1030433.23"/>
    <n v="1401022.33"/>
  </r>
  <r>
    <s v="12"/>
    <s v="ยะลา"/>
    <s v="11434"/>
    <s v="รพ.รามัน"/>
    <s v="รพช."/>
    <s v="F1"/>
    <n v="107"/>
    <n v="79836"/>
    <x v="3"/>
    <x v="3"/>
    <n v="109451655.56"/>
    <n v="10963613.789999999"/>
    <n v="8397202.0700000003"/>
    <n v="4869558.8600000003"/>
  </r>
  <r>
    <s v="12"/>
    <s v="ยะลา"/>
    <s v="11461"/>
    <s v="รพร.ยะหา"/>
    <s v="รพช."/>
    <s v="F1"/>
    <n v="72"/>
    <n v="55867"/>
    <x v="3"/>
    <x v="3"/>
    <n v="90004281.810000002"/>
    <n v="5676808.75"/>
    <n v="1976152"/>
    <n v="4421024.93"/>
  </r>
  <r>
    <s v="12"/>
    <s v="ยะลา"/>
    <s v="13806"/>
    <s v="รพ.กาบัง"/>
    <s v="รพช."/>
    <s v="F2"/>
    <n v="30"/>
    <n v="24258"/>
    <x v="4"/>
    <x v="4"/>
    <n v="46400571.050000004"/>
    <n v="3041911.17"/>
    <n v="1509464.7"/>
    <n v="1504316.1"/>
  </r>
  <r>
    <s v="12"/>
    <s v="ยะลา"/>
    <s v="24689"/>
    <s v="รพ.กรงปินัง"/>
    <s v="รพช."/>
    <s v="F2"/>
    <n v="30"/>
    <n v="25847"/>
    <x v="4"/>
    <x v="4"/>
    <n v="47799496.210000001"/>
    <n v="3064165.93"/>
    <n v="2325726.6"/>
    <n v="1991032.09"/>
  </r>
  <r>
    <s v="12"/>
    <s v="สงขลา"/>
    <s v="10682"/>
    <s v="รพ.หาดใหญ่"/>
    <s v="รพศ."/>
    <s v="A"/>
    <n v="721"/>
    <n v="265637"/>
    <x v="8"/>
    <x v="8"/>
    <n v="942783062.89999998"/>
    <n v="301089069.02999997"/>
    <n v="80303710.260000005"/>
    <n v="208735033.50999999"/>
  </r>
  <r>
    <s v="12"/>
    <s v="สงขลา"/>
    <s v="10745"/>
    <s v="รพ.สงขลา"/>
    <s v="รพท."/>
    <s v="S"/>
    <n v="508"/>
    <n v="169450"/>
    <x v="10"/>
    <x v="10"/>
    <n v="561417796.60000002"/>
    <n v="193875228.59"/>
    <n v="33609010.200000003"/>
    <n v="71340137.109999999"/>
  </r>
  <r>
    <s v="12"/>
    <s v="สงขลา"/>
    <s v="11386"/>
    <s v="รพ.สทิงพระ"/>
    <s v="รพช."/>
    <s v="F2"/>
    <n v="30"/>
    <n v="31977"/>
    <x v="2"/>
    <x v="2"/>
    <n v="59359999.420000009"/>
    <n v="8033570.8300000001"/>
    <n v="1523980.98"/>
    <n v="2128178.7999999998"/>
  </r>
  <r>
    <s v="12"/>
    <s v="สงขลา"/>
    <s v="11387"/>
    <s v="รพ.จะนะ"/>
    <s v="รพช."/>
    <s v="F2"/>
    <n v="72"/>
    <n v="69463"/>
    <x v="9"/>
    <x v="9"/>
    <n v="119287772.31"/>
    <n v="15405238.279999999"/>
    <n v="4401242.0999999996"/>
    <n v="3451675.58"/>
  </r>
  <r>
    <s v="12"/>
    <s v="สงขลา"/>
    <s v="11388"/>
    <s v="รพ.สมเด็จพระบรมราชินีนาถ ณ  อำเภอนาทวี"/>
    <s v="รพช."/>
    <s v="M2"/>
    <n v="159"/>
    <n v="61566"/>
    <x v="5"/>
    <x v="5"/>
    <n v="157408667.91"/>
    <n v="21584439.059999999"/>
    <n v="7615420.5300000003"/>
    <n v="11344007.880000001"/>
  </r>
  <r>
    <s v="12"/>
    <s v="สงขลา"/>
    <s v="11390"/>
    <s v="รพ.เทพา"/>
    <s v="รพช."/>
    <s v="F2"/>
    <n v="70"/>
    <n v="61854"/>
    <x v="9"/>
    <x v="9"/>
    <n v="107637570.50999998"/>
    <n v="12474963.869999999"/>
    <n v="3679872"/>
    <n v="3183494.38"/>
  </r>
  <r>
    <s v="12"/>
    <s v="สงขลา"/>
    <s v="11391"/>
    <s v="รพ.สะบ้าย้อย"/>
    <s v="รพช."/>
    <s v="F2"/>
    <n v="43"/>
    <n v="63141"/>
    <x v="9"/>
    <x v="9"/>
    <n v="93417982.260000005"/>
    <n v="10594952.550000001"/>
    <n v="1923381.5"/>
    <n v="3042462.74"/>
  </r>
  <r>
    <s v="12"/>
    <s v="สงขลา"/>
    <s v="11392"/>
    <s v="รพ.ระโนด"/>
    <s v="รพช."/>
    <s v="F1"/>
    <n v="60"/>
    <n v="48240"/>
    <x v="6"/>
    <x v="6"/>
    <n v="75307005.329999983"/>
    <n v="12453905.880000001"/>
    <n v="3274911.72"/>
    <n v="3070540.23"/>
  </r>
  <r>
    <s v="12"/>
    <s v="สงขลา"/>
    <s v="11393"/>
    <s v="รพ.กระแสสินธุ์"/>
    <s v="รพช."/>
    <s v="F2"/>
    <n v="30"/>
    <n v="10225"/>
    <x v="4"/>
    <x v="4"/>
    <n v="33083662.59"/>
    <n v="2646817.0699999998"/>
    <n v="1624448.1"/>
    <n v="706547.61"/>
  </r>
  <r>
    <s v="12"/>
    <s v="สงขลา"/>
    <s v="11394"/>
    <s v="รพ.รัตภูมิ"/>
    <s v="รพช."/>
    <s v="F2"/>
    <n v="46"/>
    <n v="55734"/>
    <x v="2"/>
    <x v="2"/>
    <n v="65412955.070000008"/>
    <n v="8024113.9400000004"/>
    <n v="3693128.9"/>
    <n v="3108381.61"/>
  </r>
  <r>
    <s v="12"/>
    <s v="สงขลา"/>
    <s v="11395"/>
    <s v="รพ.สะเดา"/>
    <s v="รพช."/>
    <s v="F2"/>
    <n v="54"/>
    <n v="58226"/>
    <x v="2"/>
    <x v="2"/>
    <n v="72788465.939999998"/>
    <n v="15050391.439999999"/>
    <n v="3310721.5"/>
    <n v="3711098.25"/>
  </r>
  <r>
    <s v="12"/>
    <s v="สงขลา"/>
    <s v="11396"/>
    <s v="รพ.นาหม่อม"/>
    <s v="รพช."/>
    <s v="F2"/>
    <n v="28"/>
    <n v="15313"/>
    <x v="4"/>
    <x v="4"/>
    <n v="47047837.919999994"/>
    <n v="4081883.35"/>
    <n v="1798299.8"/>
    <n v="2063647.91"/>
  </r>
  <r>
    <s v="12"/>
    <s v="สงขลา"/>
    <s v="11397"/>
    <s v="รพ.ควนเนียง"/>
    <s v="รพช."/>
    <s v="F2"/>
    <n v="30"/>
    <n v="25372"/>
    <x v="4"/>
    <x v="4"/>
    <n v="45213112.82"/>
    <n v="3890062.55"/>
    <n v="1633148.6"/>
    <n v="1234507.48"/>
  </r>
  <r>
    <s v="12"/>
    <s v="สงขลา"/>
    <s v="11398"/>
    <s v="รพ.ปาดังเบซาร์"/>
    <s v="รพช."/>
    <s v="F2"/>
    <n v="33"/>
    <n v="34852"/>
    <x v="2"/>
    <x v="2"/>
    <n v="43611578.530000001"/>
    <n v="5195585.12"/>
    <n v="1634548.5"/>
    <n v="2156418.14"/>
  </r>
  <r>
    <s v="12"/>
    <s v="สงขลา"/>
    <s v="11399"/>
    <s v="รพ.บางกล่ำ"/>
    <s v="รพช."/>
    <s v="F2"/>
    <n v="24"/>
    <n v="21018"/>
    <x v="4"/>
    <x v="4"/>
    <n v="46867821.160000004"/>
    <n v="3469494.65"/>
    <n v="1074989.5"/>
    <n v="981842.69"/>
  </r>
  <r>
    <s v="12"/>
    <s v="สงขลา"/>
    <s v="11400"/>
    <s v="รพ.สิงหนคร"/>
    <s v="รพช."/>
    <s v="F2"/>
    <n v="30"/>
    <n v="36671"/>
    <x v="2"/>
    <x v="2"/>
    <n v="54747719.919999987"/>
    <n v="5744306.9100000001"/>
    <n v="1635346.2"/>
    <n v="2029901.06"/>
  </r>
  <r>
    <s v="12"/>
    <s v="สงขลา"/>
    <s v="11401"/>
    <s v="รพ.คลองหอยโข่ง"/>
    <s v="รพช."/>
    <s v="F2"/>
    <n v="30"/>
    <n v="17759"/>
    <x v="4"/>
    <x v="4"/>
    <n v="43310580.030000001"/>
    <n v="3852704.36"/>
    <n v="1531245.2"/>
    <n v="1920605.19"/>
  </r>
  <r>
    <s v="12"/>
    <s v="สตูล"/>
    <s v="10746"/>
    <s v="รพ.สตูล"/>
    <s v="รพท."/>
    <s v="S"/>
    <n v="240"/>
    <n v="94938"/>
    <x v="11"/>
    <x v="11"/>
    <n v="266136344.13999999"/>
    <n v="66872658.100000001"/>
    <n v="10626004.08"/>
    <n v="32009949.620000001"/>
  </r>
  <r>
    <s v="12"/>
    <s v="สตูล"/>
    <s v="11402"/>
    <s v="รพ.ควนโดน"/>
    <s v="รพช."/>
    <s v="F2"/>
    <n v="30"/>
    <n v="18868"/>
    <x v="4"/>
    <x v="4"/>
    <n v="55064073.520000018"/>
    <n v="3998936.98"/>
    <n v="2821784.3"/>
    <n v="1601419.64"/>
  </r>
  <r>
    <s v="12"/>
    <s v="สตูล"/>
    <s v="11403"/>
    <s v="รพ.ควนกาหลง"/>
    <s v="รพช."/>
    <s v="F2"/>
    <n v="33"/>
    <n v="26394"/>
    <x v="4"/>
    <x v="4"/>
    <n v="58226796.520000003"/>
    <n v="5920587.6600000001"/>
    <n v="2641469.15"/>
    <n v="1635313.07"/>
  </r>
  <r>
    <s v="12"/>
    <s v="สตูล"/>
    <s v="11404"/>
    <s v="รพ.ท่าแพ"/>
    <s v="รพช."/>
    <s v="F2"/>
    <n v="30"/>
    <n v="23809"/>
    <x v="4"/>
    <x v="4"/>
    <n v="52605622.210000001"/>
    <n v="3717418.89"/>
    <n v="3272821.2"/>
    <n v="2090112.95"/>
  </r>
  <r>
    <s v="12"/>
    <s v="สตูล"/>
    <s v="11405"/>
    <s v="รพ.ละงู"/>
    <s v="รพช."/>
    <s v="F1"/>
    <n v="90"/>
    <n v="56923"/>
    <x v="3"/>
    <x v="3"/>
    <n v="89291563.349999979"/>
    <n v="15910074.24"/>
    <n v="6897981.1100000003"/>
    <n v="5026456.58"/>
  </r>
  <r>
    <s v="12"/>
    <s v="สตูล"/>
    <s v="11406"/>
    <s v="รพ.ทุ่งหว้า"/>
    <s v="รพช."/>
    <s v="F2"/>
    <n v="30"/>
    <n v="19575"/>
    <x v="4"/>
    <x v="4"/>
    <n v="49829965.880000003"/>
    <n v="3797921.77"/>
    <n v="2165876.5499999998"/>
    <n v="1238601.6000000001"/>
  </r>
  <r>
    <s v="12"/>
    <s v="สตูล"/>
    <s v="28786"/>
    <s v="รพ.มะนัง"/>
    <s v="รพช."/>
    <s v="F3"/>
    <n v="30"/>
    <n v="15149"/>
    <x v="12"/>
    <x v="12"/>
    <n v="24014293.779999997"/>
    <n v="3452257.2"/>
    <n v="2128424.5"/>
    <n v="1248324.86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J2:M22" firstHeaderRow="1" firstDataRow="2" firstDataCol="2"/>
  <pivotFields count="14"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axis="axisRow" compact="0" outline="0" showAll="0" defaultSubtotal="0">
      <items count="18">
        <item x="13"/>
        <item x="7"/>
        <item x="12"/>
        <item x="15"/>
        <item x="4"/>
        <item x="2"/>
        <item x="9"/>
        <item x="6"/>
        <item x="3"/>
        <item x="14"/>
        <item x="5"/>
        <item x="17"/>
        <item x="1"/>
        <item x="11"/>
        <item x="10"/>
        <item x="0"/>
        <item x="8"/>
        <item x="16"/>
      </items>
    </pivotField>
    <pivotField axis="axisRow" compact="0" outline="0" showAll="0">
      <items count="19">
        <item x="14"/>
        <item x="5"/>
        <item x="6"/>
        <item x="3"/>
        <item x="4"/>
        <item x="2"/>
        <item x="9"/>
        <item x="7"/>
        <item x="15"/>
        <item x="12"/>
        <item x="13"/>
        <item x="17"/>
        <item x="1"/>
        <item x="11"/>
        <item x="10"/>
        <item x="0"/>
        <item x="16"/>
        <item x="8"/>
        <item t="default"/>
      </items>
    </pivotField>
    <pivotField dataField="1" compact="0" numFmtId="4" outline="0" showAll="0"/>
    <pivotField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19">
    <i>
      <x/>
      <x v="10"/>
    </i>
    <i>
      <x v="1"/>
      <x v="7"/>
    </i>
    <i>
      <x v="2"/>
      <x v="9"/>
    </i>
    <i>
      <x v="3"/>
      <x v="8"/>
    </i>
    <i>
      <x v="4"/>
      <x v="4"/>
    </i>
    <i>
      <x v="5"/>
      <x v="5"/>
    </i>
    <i>
      <x v="6"/>
      <x v="6"/>
    </i>
    <i>
      <x v="7"/>
      <x v="2"/>
    </i>
    <i>
      <x v="8"/>
      <x v="3"/>
    </i>
    <i>
      <x v="9"/>
      <x/>
    </i>
    <i>
      <x v="10"/>
      <x v="1"/>
    </i>
    <i>
      <x v="11"/>
      <x v="11"/>
    </i>
    <i>
      <x v="12"/>
      <x v="12"/>
    </i>
    <i>
      <x v="13"/>
      <x v="13"/>
    </i>
    <i>
      <x v="14"/>
      <x v="14"/>
    </i>
    <i>
      <x v="15"/>
      <x v="15"/>
    </i>
    <i>
      <x v="16"/>
      <x v="17"/>
    </i>
    <i>
      <x v="17"/>
      <x v="16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รพ." fld="3" subtotal="count" baseField="0" baseItem="0"/>
    <dataField name="ค่าเฉลี่ย ของ LC" fld="10" subtotal="average" baseField="9" baseItem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J997"/>
  <sheetViews>
    <sheetView zoomScale="90" zoomScaleNormal="90" workbookViewId="0">
      <pane xSplit="1" ySplit="1" topLeftCell="B883" activePane="bottomRight" state="frozen"/>
      <selection pane="topRight" activeCell="B1" sqref="B1"/>
      <selection pane="bottomLeft" activeCell="A4" sqref="A4"/>
      <selection pane="bottomRight" activeCell="F1" sqref="F1"/>
    </sheetView>
  </sheetViews>
  <sheetFormatPr defaultColWidth="14" defaultRowHeight="15" customHeight="1"/>
  <cols>
    <col min="1" max="1" width="5.7265625" style="53" customWidth="1"/>
    <col min="2" max="2" width="17.7265625" style="53" customWidth="1"/>
    <col min="3" max="3" width="6.08984375" style="53" customWidth="1"/>
    <col min="4" max="4" width="23" style="53" customWidth="1"/>
    <col min="5" max="5" width="8.90625" style="53" customWidth="1"/>
    <col min="6" max="6" width="10.36328125" style="53" customWidth="1"/>
    <col min="7" max="7" width="10.7265625" style="52" customWidth="1"/>
    <col min="8" max="8" width="15.1796875" style="53" customWidth="1"/>
    <col min="9" max="9" width="7.36328125" style="53" customWidth="1"/>
    <col min="10" max="10" width="29.7265625" style="53" customWidth="1"/>
    <col min="11" max="16384" width="14" style="53"/>
  </cols>
  <sheetData>
    <row r="1" spans="1:10" s="82" customFormat="1" ht="86" customHeight="1">
      <c r="A1" s="81" t="s">
        <v>927</v>
      </c>
      <c r="B1" s="81" t="s">
        <v>1</v>
      </c>
      <c r="C1" s="81" t="s">
        <v>2</v>
      </c>
      <c r="D1" s="81" t="s">
        <v>2872</v>
      </c>
      <c r="E1" s="46" t="s">
        <v>2861</v>
      </c>
      <c r="F1" s="47" t="s">
        <v>2873</v>
      </c>
      <c r="G1" s="47" t="s">
        <v>2874</v>
      </c>
      <c r="H1" s="74" t="s">
        <v>2875</v>
      </c>
      <c r="I1" s="75" t="s">
        <v>8</v>
      </c>
      <c r="J1" s="75" t="s">
        <v>2876</v>
      </c>
    </row>
    <row r="2" spans="1:10" ht="24" customHeight="1">
      <c r="A2" s="48" t="s">
        <v>2877</v>
      </c>
      <c r="B2" s="49" t="s">
        <v>968</v>
      </c>
      <c r="C2" s="48" t="s">
        <v>44</v>
      </c>
      <c r="D2" s="49" t="s">
        <v>1977</v>
      </c>
      <c r="E2" s="50" t="s">
        <v>2878</v>
      </c>
      <c r="F2" s="50" t="s">
        <v>936</v>
      </c>
      <c r="G2" s="50">
        <v>609</v>
      </c>
      <c r="H2" s="51">
        <v>114837</v>
      </c>
      <c r="I2" s="52">
        <v>18</v>
      </c>
      <c r="J2" s="53" t="s">
        <v>1957</v>
      </c>
    </row>
    <row r="3" spans="1:10" ht="24" customHeight="1">
      <c r="A3" s="48" t="s">
        <v>2877</v>
      </c>
      <c r="B3" s="49" t="s">
        <v>968</v>
      </c>
      <c r="C3" s="48" t="s">
        <v>45</v>
      </c>
      <c r="D3" s="49" t="s">
        <v>1978</v>
      </c>
      <c r="E3" s="50" t="s">
        <v>972</v>
      </c>
      <c r="F3" s="50" t="s">
        <v>973</v>
      </c>
      <c r="G3" s="50">
        <v>210</v>
      </c>
      <c r="H3" s="51">
        <v>52796</v>
      </c>
      <c r="I3" s="52">
        <v>15</v>
      </c>
      <c r="J3" s="53" t="s">
        <v>2867</v>
      </c>
    </row>
    <row r="4" spans="1:10" ht="24" customHeight="1">
      <c r="A4" s="54" t="s">
        <v>2877</v>
      </c>
      <c r="B4" s="55" t="s">
        <v>968</v>
      </c>
      <c r="C4" s="54" t="s">
        <v>46</v>
      </c>
      <c r="D4" s="55" t="s">
        <v>2879</v>
      </c>
      <c r="E4" s="50" t="s">
        <v>939</v>
      </c>
      <c r="F4" s="50" t="s">
        <v>944</v>
      </c>
      <c r="G4" s="50">
        <v>60</v>
      </c>
      <c r="H4" s="51">
        <v>41982</v>
      </c>
      <c r="I4" s="52">
        <v>6</v>
      </c>
      <c r="J4" s="53" t="s">
        <v>2865</v>
      </c>
    </row>
    <row r="5" spans="1:10" ht="24" customHeight="1">
      <c r="A5" s="48" t="s">
        <v>2877</v>
      </c>
      <c r="B5" s="49" t="s">
        <v>968</v>
      </c>
      <c r="C5" s="48" t="s">
        <v>47</v>
      </c>
      <c r="D5" s="49" t="s">
        <v>1979</v>
      </c>
      <c r="E5" s="50" t="s">
        <v>939</v>
      </c>
      <c r="F5" s="50" t="s">
        <v>940</v>
      </c>
      <c r="G5" s="50">
        <v>89</v>
      </c>
      <c r="H5" s="51">
        <v>58603</v>
      </c>
      <c r="I5" s="52">
        <v>10</v>
      </c>
      <c r="J5" s="53" t="s">
        <v>941</v>
      </c>
    </row>
    <row r="6" spans="1:10" ht="24" customHeight="1">
      <c r="A6" s="48" t="s">
        <v>2877</v>
      </c>
      <c r="B6" s="49" t="s">
        <v>968</v>
      </c>
      <c r="C6" s="48" t="s">
        <v>48</v>
      </c>
      <c r="D6" s="49" t="s">
        <v>1980</v>
      </c>
      <c r="E6" s="50" t="s">
        <v>939</v>
      </c>
      <c r="F6" s="50" t="s">
        <v>944</v>
      </c>
      <c r="G6" s="50">
        <v>60</v>
      </c>
      <c r="H6" s="51">
        <v>40835</v>
      </c>
      <c r="I6" s="52">
        <v>6</v>
      </c>
      <c r="J6" s="53" t="s">
        <v>2865</v>
      </c>
    </row>
    <row r="7" spans="1:10" ht="24" customHeight="1">
      <c r="A7" s="48" t="s">
        <v>2877</v>
      </c>
      <c r="B7" s="49" t="s">
        <v>968</v>
      </c>
      <c r="C7" s="48" t="s">
        <v>49</v>
      </c>
      <c r="D7" s="49" t="s">
        <v>1981</v>
      </c>
      <c r="E7" s="50" t="s">
        <v>939</v>
      </c>
      <c r="F7" s="50" t="s">
        <v>944</v>
      </c>
      <c r="G7" s="50">
        <v>62</v>
      </c>
      <c r="H7" s="51">
        <v>53234</v>
      </c>
      <c r="I7" s="52">
        <v>6</v>
      </c>
      <c r="J7" s="53" t="s">
        <v>2865</v>
      </c>
    </row>
    <row r="8" spans="1:10" ht="24" customHeight="1">
      <c r="A8" s="48" t="s">
        <v>2877</v>
      </c>
      <c r="B8" s="49" t="s">
        <v>968</v>
      </c>
      <c r="C8" s="48" t="s">
        <v>50</v>
      </c>
      <c r="D8" s="49" t="s">
        <v>1982</v>
      </c>
      <c r="E8" s="50" t="s">
        <v>939</v>
      </c>
      <c r="F8" s="50" t="s">
        <v>944</v>
      </c>
      <c r="G8" s="50">
        <v>32</v>
      </c>
      <c r="H8" s="51">
        <v>19113</v>
      </c>
      <c r="I8" s="52">
        <v>5</v>
      </c>
      <c r="J8" s="53" t="s">
        <v>945</v>
      </c>
    </row>
    <row r="9" spans="1:10" ht="24" customHeight="1">
      <c r="A9" s="48" t="s">
        <v>2877</v>
      </c>
      <c r="B9" s="49" t="s">
        <v>968</v>
      </c>
      <c r="C9" s="48" t="s">
        <v>51</v>
      </c>
      <c r="D9" s="49" t="s">
        <v>1983</v>
      </c>
      <c r="E9" s="50" t="s">
        <v>972</v>
      </c>
      <c r="F9" s="50" t="s">
        <v>973</v>
      </c>
      <c r="G9" s="50">
        <v>210</v>
      </c>
      <c r="H9" s="51">
        <v>68441</v>
      </c>
      <c r="I9" s="52">
        <v>15</v>
      </c>
      <c r="J9" s="53" t="s">
        <v>2867</v>
      </c>
    </row>
    <row r="10" spans="1:10" ht="24" customHeight="1">
      <c r="A10" s="48" t="s">
        <v>2877</v>
      </c>
      <c r="B10" s="49" t="s">
        <v>968</v>
      </c>
      <c r="C10" s="48" t="s">
        <v>52</v>
      </c>
      <c r="D10" s="49" t="s">
        <v>1984</v>
      </c>
      <c r="E10" s="50" t="s">
        <v>939</v>
      </c>
      <c r="F10" s="50" t="s">
        <v>944</v>
      </c>
      <c r="G10" s="50">
        <v>75</v>
      </c>
      <c r="H10" s="51">
        <v>52634</v>
      </c>
      <c r="I10" s="52">
        <v>6</v>
      </c>
      <c r="J10" s="53" t="s">
        <v>2865</v>
      </c>
    </row>
    <row r="11" spans="1:10" ht="24" customHeight="1">
      <c r="A11" s="48" t="s">
        <v>2877</v>
      </c>
      <c r="B11" s="49" t="s">
        <v>968</v>
      </c>
      <c r="C11" s="48" t="s">
        <v>53</v>
      </c>
      <c r="D11" s="49" t="s">
        <v>1985</v>
      </c>
      <c r="E11" s="50" t="s">
        <v>939</v>
      </c>
      <c r="F11" s="50" t="s">
        <v>944</v>
      </c>
      <c r="G11" s="50">
        <v>67</v>
      </c>
      <c r="H11" s="51">
        <v>35407</v>
      </c>
      <c r="I11" s="52">
        <v>6</v>
      </c>
      <c r="J11" s="53" t="s">
        <v>2865</v>
      </c>
    </row>
    <row r="12" spans="1:10" ht="24" customHeight="1">
      <c r="A12" s="48" t="s">
        <v>2877</v>
      </c>
      <c r="B12" s="49" t="s">
        <v>968</v>
      </c>
      <c r="C12" s="48" t="s">
        <v>54</v>
      </c>
      <c r="D12" s="49" t="s">
        <v>1986</v>
      </c>
      <c r="E12" s="50" t="s">
        <v>939</v>
      </c>
      <c r="F12" s="50" t="s">
        <v>947</v>
      </c>
      <c r="G12" s="50">
        <v>160</v>
      </c>
      <c r="H12" s="51">
        <v>52101</v>
      </c>
      <c r="I12" s="52">
        <v>13</v>
      </c>
      <c r="J12" s="53" t="s">
        <v>2864</v>
      </c>
    </row>
    <row r="13" spans="1:10" ht="24" customHeight="1">
      <c r="A13" s="48" t="s">
        <v>2877</v>
      </c>
      <c r="B13" s="49" t="s">
        <v>968</v>
      </c>
      <c r="C13" s="48" t="s">
        <v>55</v>
      </c>
      <c r="D13" s="49" t="s">
        <v>1987</v>
      </c>
      <c r="E13" s="50" t="s">
        <v>939</v>
      </c>
      <c r="F13" s="50" t="s">
        <v>944</v>
      </c>
      <c r="G13" s="50">
        <v>57</v>
      </c>
      <c r="H13" s="51">
        <v>41794</v>
      </c>
      <c r="I13" s="52">
        <v>6</v>
      </c>
      <c r="J13" s="53" t="s">
        <v>2865</v>
      </c>
    </row>
    <row r="14" spans="1:10" ht="24" customHeight="1">
      <c r="A14" s="48" t="s">
        <v>2877</v>
      </c>
      <c r="B14" s="49" t="s">
        <v>968</v>
      </c>
      <c r="C14" s="48" t="s">
        <v>56</v>
      </c>
      <c r="D14" s="49" t="s">
        <v>1988</v>
      </c>
      <c r="E14" s="50" t="s">
        <v>939</v>
      </c>
      <c r="F14" s="50" t="s">
        <v>947</v>
      </c>
      <c r="G14" s="50">
        <v>168</v>
      </c>
      <c r="H14" s="51">
        <v>77663</v>
      </c>
      <c r="I14" s="52">
        <v>13</v>
      </c>
      <c r="J14" s="53" t="s">
        <v>2864</v>
      </c>
    </row>
    <row r="15" spans="1:10" ht="24" customHeight="1">
      <c r="A15" s="48" t="s">
        <v>2877</v>
      </c>
      <c r="B15" s="49" t="s">
        <v>968</v>
      </c>
      <c r="C15" s="48" t="s">
        <v>57</v>
      </c>
      <c r="D15" s="49" t="s">
        <v>1989</v>
      </c>
      <c r="E15" s="50" t="s">
        <v>939</v>
      </c>
      <c r="F15" s="50" t="s">
        <v>940</v>
      </c>
      <c r="G15" s="50">
        <v>88</v>
      </c>
      <c r="H15" s="51">
        <v>46924</v>
      </c>
      <c r="I15" s="52">
        <v>9</v>
      </c>
      <c r="J15" s="53" t="s">
        <v>963</v>
      </c>
    </row>
    <row r="16" spans="1:10" ht="24" customHeight="1">
      <c r="A16" s="48" t="s">
        <v>2877</v>
      </c>
      <c r="B16" s="49" t="s">
        <v>968</v>
      </c>
      <c r="C16" s="48" t="s">
        <v>58</v>
      </c>
      <c r="D16" s="49" t="s">
        <v>1990</v>
      </c>
      <c r="E16" s="50" t="s">
        <v>939</v>
      </c>
      <c r="F16" s="50" t="s">
        <v>944</v>
      </c>
      <c r="G16" s="50">
        <v>77</v>
      </c>
      <c r="H16" s="51">
        <v>42211</v>
      </c>
      <c r="I16" s="52">
        <v>6</v>
      </c>
      <c r="J16" s="53" t="s">
        <v>2865</v>
      </c>
    </row>
    <row r="17" spans="1:10" ht="24" customHeight="1">
      <c r="A17" s="48" t="s">
        <v>2877</v>
      </c>
      <c r="B17" s="49" t="s">
        <v>968</v>
      </c>
      <c r="C17" s="48" t="s">
        <v>59</v>
      </c>
      <c r="D17" s="49" t="s">
        <v>1991</v>
      </c>
      <c r="E17" s="50" t="s">
        <v>939</v>
      </c>
      <c r="F17" s="50" t="s">
        <v>944</v>
      </c>
      <c r="G17" s="50">
        <v>30</v>
      </c>
      <c r="H17" s="51">
        <v>20173</v>
      </c>
      <c r="I17" s="52">
        <v>5</v>
      </c>
      <c r="J17" s="53" t="s">
        <v>945</v>
      </c>
    </row>
    <row r="18" spans="1:10" ht="24" customHeight="1">
      <c r="A18" s="48" t="s">
        <v>2877</v>
      </c>
      <c r="B18" s="49" t="s">
        <v>968</v>
      </c>
      <c r="C18" s="48" t="s">
        <v>60</v>
      </c>
      <c r="D18" s="49" t="s">
        <v>1992</v>
      </c>
      <c r="E18" s="50" t="s">
        <v>939</v>
      </c>
      <c r="F18" s="50" t="s">
        <v>944</v>
      </c>
      <c r="G18" s="50">
        <v>60</v>
      </c>
      <c r="H18" s="51">
        <v>54991</v>
      </c>
      <c r="I18" s="52">
        <v>6</v>
      </c>
      <c r="J18" s="53" t="s">
        <v>2865</v>
      </c>
    </row>
    <row r="19" spans="1:10" ht="24" customHeight="1">
      <c r="A19" s="48" t="s">
        <v>2877</v>
      </c>
      <c r="B19" s="49" t="s">
        <v>968</v>
      </c>
      <c r="C19" s="48" t="s">
        <v>61</v>
      </c>
      <c r="D19" s="49" t="s">
        <v>1993</v>
      </c>
      <c r="E19" s="50" t="s">
        <v>939</v>
      </c>
      <c r="F19" s="50" t="s">
        <v>944</v>
      </c>
      <c r="G19" s="50">
        <v>60</v>
      </c>
      <c r="H19" s="51">
        <v>41657</v>
      </c>
      <c r="I19" s="52">
        <v>6</v>
      </c>
      <c r="J19" s="53" t="s">
        <v>2865</v>
      </c>
    </row>
    <row r="20" spans="1:10" ht="24" customHeight="1">
      <c r="A20" s="48" t="s">
        <v>2877</v>
      </c>
      <c r="B20" s="49" t="s">
        <v>968</v>
      </c>
      <c r="C20" s="48" t="s">
        <v>62</v>
      </c>
      <c r="D20" s="49" t="s">
        <v>1994</v>
      </c>
      <c r="E20" s="50" t="s">
        <v>939</v>
      </c>
      <c r="F20" s="50" t="s">
        <v>944</v>
      </c>
      <c r="G20" s="50">
        <v>36</v>
      </c>
      <c r="H20" s="51">
        <v>14064</v>
      </c>
      <c r="I20" s="52">
        <v>5</v>
      </c>
      <c r="J20" s="53" t="s">
        <v>945</v>
      </c>
    </row>
    <row r="21" spans="1:10" ht="24" customHeight="1">
      <c r="A21" s="48" t="s">
        <v>2877</v>
      </c>
      <c r="B21" s="49" t="s">
        <v>968</v>
      </c>
      <c r="C21" s="48" t="s">
        <v>63</v>
      </c>
      <c r="D21" s="49" t="s">
        <v>1995</v>
      </c>
      <c r="E21" s="50" t="s">
        <v>939</v>
      </c>
      <c r="F21" s="50" t="s">
        <v>944</v>
      </c>
      <c r="G21" s="50">
        <v>45</v>
      </c>
      <c r="H21" s="51">
        <v>30458</v>
      </c>
      <c r="I21" s="52">
        <v>6</v>
      </c>
      <c r="J21" s="53" t="s">
        <v>2865</v>
      </c>
    </row>
    <row r="22" spans="1:10" ht="24" customHeight="1">
      <c r="A22" s="48" t="s">
        <v>2877</v>
      </c>
      <c r="B22" s="49" t="s">
        <v>968</v>
      </c>
      <c r="C22" s="48" t="s">
        <v>64</v>
      </c>
      <c r="D22" s="49" t="s">
        <v>1996</v>
      </c>
      <c r="E22" s="50" t="s">
        <v>939</v>
      </c>
      <c r="F22" s="50" t="s">
        <v>944</v>
      </c>
      <c r="G22" s="50">
        <v>30</v>
      </c>
      <c r="H22" s="51">
        <v>26036</v>
      </c>
      <c r="I22" s="52">
        <v>5</v>
      </c>
      <c r="J22" s="53" t="s">
        <v>945</v>
      </c>
    </row>
    <row r="23" spans="1:10" ht="24" customHeight="1">
      <c r="A23" s="48" t="s">
        <v>2877</v>
      </c>
      <c r="B23" s="49" t="s">
        <v>968</v>
      </c>
      <c r="C23" s="48" t="s">
        <v>65</v>
      </c>
      <c r="D23" s="49" t="s">
        <v>1997</v>
      </c>
      <c r="E23" s="50" t="s">
        <v>939</v>
      </c>
      <c r="F23" s="50" t="s">
        <v>944</v>
      </c>
      <c r="G23" s="50">
        <v>29</v>
      </c>
      <c r="H23" s="51">
        <v>16740</v>
      </c>
      <c r="I23" s="52">
        <v>5</v>
      </c>
      <c r="J23" s="53" t="s">
        <v>945</v>
      </c>
    </row>
    <row r="24" spans="1:10" ht="24" customHeight="1">
      <c r="A24" s="48" t="s">
        <v>2877</v>
      </c>
      <c r="B24" s="49" t="s">
        <v>968</v>
      </c>
      <c r="C24" s="48" t="s">
        <v>66</v>
      </c>
      <c r="D24" s="49" t="s">
        <v>1998</v>
      </c>
      <c r="E24" s="50" t="s">
        <v>939</v>
      </c>
      <c r="F24" s="50" t="s">
        <v>944</v>
      </c>
      <c r="G24" s="50">
        <v>30</v>
      </c>
      <c r="H24" s="51">
        <v>18190</v>
      </c>
      <c r="I24" s="52">
        <v>5</v>
      </c>
      <c r="J24" s="53" t="s">
        <v>945</v>
      </c>
    </row>
    <row r="25" spans="1:10" ht="24" customHeight="1">
      <c r="A25" s="48" t="s">
        <v>2877</v>
      </c>
      <c r="B25" s="49" t="s">
        <v>968</v>
      </c>
      <c r="C25" s="48" t="s">
        <v>67</v>
      </c>
      <c r="D25" s="49" t="s">
        <v>2880</v>
      </c>
      <c r="E25" s="50" t="s">
        <v>939</v>
      </c>
      <c r="F25" s="50" t="s">
        <v>966</v>
      </c>
      <c r="G25" s="50">
        <v>10</v>
      </c>
      <c r="H25" s="51">
        <v>10158</v>
      </c>
      <c r="I25" s="52">
        <v>2</v>
      </c>
      <c r="J25" s="53" t="s">
        <v>967</v>
      </c>
    </row>
    <row r="26" spans="1:10" ht="24" customHeight="1">
      <c r="A26" s="48" t="s">
        <v>2877</v>
      </c>
      <c r="B26" s="49" t="s">
        <v>933</v>
      </c>
      <c r="C26" s="48" t="s">
        <v>26</v>
      </c>
      <c r="D26" s="49" t="s">
        <v>1960</v>
      </c>
      <c r="E26" s="50" t="s">
        <v>2878</v>
      </c>
      <c r="F26" s="50" t="s">
        <v>936</v>
      </c>
      <c r="G26" s="50">
        <v>758</v>
      </c>
      <c r="H26" s="51">
        <v>161126</v>
      </c>
      <c r="I26" s="52">
        <v>19</v>
      </c>
      <c r="J26" s="53" t="s">
        <v>1956</v>
      </c>
    </row>
    <row r="27" spans="1:10" ht="24" customHeight="1">
      <c r="A27" s="48" t="s">
        <v>2877</v>
      </c>
      <c r="B27" s="49" t="s">
        <v>933</v>
      </c>
      <c r="C27" s="48" t="s">
        <v>27</v>
      </c>
      <c r="D27" s="49" t="s">
        <v>1961</v>
      </c>
      <c r="E27" s="50" t="s">
        <v>939</v>
      </c>
      <c r="F27" s="50" t="s">
        <v>940</v>
      </c>
      <c r="G27" s="50">
        <v>66</v>
      </c>
      <c r="H27" s="51">
        <v>62230</v>
      </c>
      <c r="I27" s="52">
        <v>10</v>
      </c>
      <c r="J27" s="53" t="s">
        <v>941</v>
      </c>
    </row>
    <row r="28" spans="1:10" ht="24" customHeight="1">
      <c r="A28" s="48" t="s">
        <v>2877</v>
      </c>
      <c r="B28" s="49" t="s">
        <v>933</v>
      </c>
      <c r="C28" s="48" t="s">
        <v>28</v>
      </c>
      <c r="D28" s="49" t="s">
        <v>1962</v>
      </c>
      <c r="E28" s="50" t="s">
        <v>939</v>
      </c>
      <c r="F28" s="50" t="s">
        <v>940</v>
      </c>
      <c r="G28" s="50">
        <v>118</v>
      </c>
      <c r="H28" s="51">
        <v>88226</v>
      </c>
      <c r="I28" s="52">
        <v>10</v>
      </c>
      <c r="J28" s="53" t="s">
        <v>941</v>
      </c>
    </row>
    <row r="29" spans="1:10" ht="24" customHeight="1">
      <c r="A29" s="48" t="s">
        <v>2877</v>
      </c>
      <c r="B29" s="49" t="s">
        <v>933</v>
      </c>
      <c r="C29" s="48" t="s">
        <v>29</v>
      </c>
      <c r="D29" s="49" t="s">
        <v>1963</v>
      </c>
      <c r="E29" s="50" t="s">
        <v>939</v>
      </c>
      <c r="F29" s="50" t="s">
        <v>944</v>
      </c>
      <c r="G29" s="50">
        <v>30</v>
      </c>
      <c r="H29" s="51">
        <v>19204</v>
      </c>
      <c r="I29" s="52">
        <v>5</v>
      </c>
      <c r="J29" s="53" t="s">
        <v>945</v>
      </c>
    </row>
    <row r="30" spans="1:10" ht="24" customHeight="1">
      <c r="A30" s="48" t="s">
        <v>2877</v>
      </c>
      <c r="B30" s="49" t="s">
        <v>933</v>
      </c>
      <c r="C30" s="48" t="s">
        <v>30</v>
      </c>
      <c r="D30" s="49" t="s">
        <v>1964</v>
      </c>
      <c r="E30" s="50" t="s">
        <v>939</v>
      </c>
      <c r="F30" s="50" t="s">
        <v>947</v>
      </c>
      <c r="G30" s="50">
        <v>107</v>
      </c>
      <c r="H30" s="51">
        <v>86586</v>
      </c>
      <c r="I30" s="52">
        <v>13</v>
      </c>
      <c r="J30" s="53" t="s">
        <v>2864</v>
      </c>
    </row>
    <row r="31" spans="1:10" ht="24" customHeight="1">
      <c r="A31" s="48" t="s">
        <v>2877</v>
      </c>
      <c r="B31" s="49" t="s">
        <v>933</v>
      </c>
      <c r="C31" s="48" t="s">
        <v>31</v>
      </c>
      <c r="D31" s="49" t="s">
        <v>1965</v>
      </c>
      <c r="E31" s="50" t="s">
        <v>939</v>
      </c>
      <c r="F31" s="50" t="s">
        <v>944</v>
      </c>
      <c r="G31" s="50">
        <v>52</v>
      </c>
      <c r="H31" s="51">
        <v>37754</v>
      </c>
      <c r="I31" s="52">
        <v>6</v>
      </c>
      <c r="J31" s="53" t="s">
        <v>2865</v>
      </c>
    </row>
    <row r="32" spans="1:10" ht="24" customHeight="1">
      <c r="A32" s="48" t="s">
        <v>2877</v>
      </c>
      <c r="B32" s="49" t="s">
        <v>933</v>
      </c>
      <c r="C32" s="48" t="s">
        <v>32</v>
      </c>
      <c r="D32" s="49" t="s">
        <v>1966</v>
      </c>
      <c r="E32" s="50" t="s">
        <v>939</v>
      </c>
      <c r="F32" s="50" t="s">
        <v>947</v>
      </c>
      <c r="G32" s="50">
        <v>98</v>
      </c>
      <c r="H32" s="51">
        <v>57584</v>
      </c>
      <c r="I32" s="52">
        <v>12</v>
      </c>
      <c r="J32" s="53" t="s">
        <v>2866</v>
      </c>
    </row>
    <row r="33" spans="1:10" ht="24" customHeight="1">
      <c r="A33" s="48" t="s">
        <v>2877</v>
      </c>
      <c r="B33" s="49" t="s">
        <v>933</v>
      </c>
      <c r="C33" s="48" t="s">
        <v>33</v>
      </c>
      <c r="D33" s="49" t="s">
        <v>1967</v>
      </c>
      <c r="E33" s="50" t="s">
        <v>939</v>
      </c>
      <c r="F33" s="50" t="s">
        <v>944</v>
      </c>
      <c r="G33" s="50">
        <v>59</v>
      </c>
      <c r="H33" s="51">
        <v>62636</v>
      </c>
      <c r="I33" s="52">
        <v>7</v>
      </c>
      <c r="J33" s="53" t="s">
        <v>954</v>
      </c>
    </row>
    <row r="34" spans="1:10" ht="24" customHeight="1">
      <c r="A34" s="48" t="s">
        <v>2877</v>
      </c>
      <c r="B34" s="49" t="s">
        <v>933</v>
      </c>
      <c r="C34" s="48" t="s">
        <v>34</v>
      </c>
      <c r="D34" s="49" t="s">
        <v>1968</v>
      </c>
      <c r="E34" s="50" t="s">
        <v>939</v>
      </c>
      <c r="F34" s="50" t="s">
        <v>940</v>
      </c>
      <c r="G34" s="50">
        <v>64</v>
      </c>
      <c r="H34" s="51">
        <v>51277</v>
      </c>
      <c r="I34" s="52">
        <v>10</v>
      </c>
      <c r="J34" s="53" t="s">
        <v>941</v>
      </c>
    </row>
    <row r="35" spans="1:10" ht="24" customHeight="1">
      <c r="A35" s="48" t="s">
        <v>2877</v>
      </c>
      <c r="B35" s="49" t="s">
        <v>933</v>
      </c>
      <c r="C35" s="48" t="s">
        <v>35</v>
      </c>
      <c r="D35" s="49" t="s">
        <v>1969</v>
      </c>
      <c r="E35" s="50" t="s">
        <v>939</v>
      </c>
      <c r="F35" s="50" t="s">
        <v>944</v>
      </c>
      <c r="G35" s="50">
        <v>48</v>
      </c>
      <c r="H35" s="51">
        <v>32083</v>
      </c>
      <c r="I35" s="52">
        <v>6</v>
      </c>
      <c r="J35" s="53" t="s">
        <v>2865</v>
      </c>
    </row>
    <row r="36" spans="1:10" ht="24" customHeight="1">
      <c r="A36" s="48" t="s">
        <v>2877</v>
      </c>
      <c r="B36" s="49" t="s">
        <v>933</v>
      </c>
      <c r="C36" s="48" t="s">
        <v>36</v>
      </c>
      <c r="D36" s="49" t="s">
        <v>1970</v>
      </c>
      <c r="E36" s="50" t="s">
        <v>939</v>
      </c>
      <c r="F36" s="50" t="s">
        <v>944</v>
      </c>
      <c r="G36" s="50">
        <v>30</v>
      </c>
      <c r="H36" s="51">
        <v>26404</v>
      </c>
      <c r="I36" s="52">
        <v>5</v>
      </c>
      <c r="J36" s="53" t="s">
        <v>945</v>
      </c>
    </row>
    <row r="37" spans="1:10" ht="24" customHeight="1">
      <c r="A37" s="48" t="s">
        <v>2877</v>
      </c>
      <c r="B37" s="49" t="s">
        <v>933</v>
      </c>
      <c r="C37" s="48" t="s">
        <v>37</v>
      </c>
      <c r="D37" s="49" t="s">
        <v>1971</v>
      </c>
      <c r="E37" s="50" t="s">
        <v>939</v>
      </c>
      <c r="F37" s="50" t="s">
        <v>944</v>
      </c>
      <c r="G37" s="50">
        <v>34</v>
      </c>
      <c r="H37" s="51">
        <v>22014</v>
      </c>
      <c r="I37" s="52">
        <v>5</v>
      </c>
      <c r="J37" s="53" t="s">
        <v>945</v>
      </c>
    </row>
    <row r="38" spans="1:10" ht="24" customHeight="1">
      <c r="A38" s="48" t="s">
        <v>2877</v>
      </c>
      <c r="B38" s="49" t="s">
        <v>933</v>
      </c>
      <c r="C38" s="48" t="s">
        <v>38</v>
      </c>
      <c r="D38" s="49" t="s">
        <v>1972</v>
      </c>
      <c r="E38" s="50" t="s">
        <v>939</v>
      </c>
      <c r="F38" s="50" t="s">
        <v>944</v>
      </c>
      <c r="G38" s="50">
        <v>30</v>
      </c>
      <c r="H38" s="51">
        <v>33166</v>
      </c>
      <c r="I38" s="52">
        <v>6</v>
      </c>
      <c r="J38" s="53" t="s">
        <v>2865</v>
      </c>
    </row>
    <row r="39" spans="1:10" ht="24" customHeight="1">
      <c r="A39" s="48" t="s">
        <v>2877</v>
      </c>
      <c r="B39" s="49" t="s">
        <v>933</v>
      </c>
      <c r="C39" s="48" t="s">
        <v>39</v>
      </c>
      <c r="D39" s="49" t="s">
        <v>1973</v>
      </c>
      <c r="E39" s="50" t="s">
        <v>939</v>
      </c>
      <c r="F39" s="50" t="s">
        <v>944</v>
      </c>
      <c r="G39" s="50">
        <v>30</v>
      </c>
      <c r="H39" s="51">
        <v>22242</v>
      </c>
      <c r="I39" s="52">
        <v>5</v>
      </c>
      <c r="J39" s="53" t="s">
        <v>945</v>
      </c>
    </row>
    <row r="40" spans="1:10" ht="24" customHeight="1">
      <c r="A40" s="48" t="s">
        <v>2877</v>
      </c>
      <c r="B40" s="49" t="s">
        <v>933</v>
      </c>
      <c r="C40" s="48" t="s">
        <v>40</v>
      </c>
      <c r="D40" s="49" t="s">
        <v>1974</v>
      </c>
      <c r="E40" s="50" t="s">
        <v>939</v>
      </c>
      <c r="F40" s="50" t="s">
        <v>944</v>
      </c>
      <c r="G40" s="50">
        <v>30</v>
      </c>
      <c r="H40" s="51">
        <v>21824</v>
      </c>
      <c r="I40" s="52">
        <v>5</v>
      </c>
      <c r="J40" s="53" t="s">
        <v>945</v>
      </c>
    </row>
    <row r="41" spans="1:10" ht="24" customHeight="1">
      <c r="A41" s="48" t="s">
        <v>2877</v>
      </c>
      <c r="B41" s="49" t="s">
        <v>933</v>
      </c>
      <c r="C41" s="48" t="s">
        <v>41</v>
      </c>
      <c r="D41" s="49" t="s">
        <v>2881</v>
      </c>
      <c r="E41" s="50" t="s">
        <v>939</v>
      </c>
      <c r="F41" s="50" t="s">
        <v>940</v>
      </c>
      <c r="G41" s="50">
        <v>68</v>
      </c>
      <c r="H41" s="51">
        <v>45438</v>
      </c>
      <c r="I41" s="52">
        <v>9</v>
      </c>
      <c r="J41" s="53" t="s">
        <v>963</v>
      </c>
    </row>
    <row r="42" spans="1:10" ht="24" customHeight="1">
      <c r="A42" s="48" t="s">
        <v>2877</v>
      </c>
      <c r="B42" s="49" t="s">
        <v>933</v>
      </c>
      <c r="C42" s="48" t="s">
        <v>42</v>
      </c>
      <c r="D42" s="49" t="s">
        <v>1975</v>
      </c>
      <c r="E42" s="50" t="s">
        <v>939</v>
      </c>
      <c r="F42" s="50" t="s">
        <v>944</v>
      </c>
      <c r="G42" s="50">
        <v>30</v>
      </c>
      <c r="H42" s="51">
        <v>32758</v>
      </c>
      <c r="I42" s="52">
        <v>6</v>
      </c>
      <c r="J42" s="53" t="s">
        <v>2865</v>
      </c>
    </row>
    <row r="43" spans="1:10" ht="24" customHeight="1">
      <c r="A43" s="48" t="s">
        <v>2877</v>
      </c>
      <c r="B43" s="49" t="s">
        <v>933</v>
      </c>
      <c r="C43" s="48" t="s">
        <v>43</v>
      </c>
      <c r="D43" s="49" t="s">
        <v>1976</v>
      </c>
      <c r="E43" s="50" t="s">
        <v>939</v>
      </c>
      <c r="F43" s="50" t="s">
        <v>966</v>
      </c>
      <c r="G43" s="50">
        <v>0</v>
      </c>
      <c r="H43" s="51">
        <v>14872</v>
      </c>
      <c r="I43" s="52">
        <v>2</v>
      </c>
      <c r="J43" s="53" t="s">
        <v>967</v>
      </c>
    </row>
    <row r="44" spans="1:10" ht="24" customHeight="1">
      <c r="A44" s="48" t="s">
        <v>2877</v>
      </c>
      <c r="B44" s="49" t="s">
        <v>1027</v>
      </c>
      <c r="C44" s="48" t="s">
        <v>92</v>
      </c>
      <c r="D44" s="49" t="s">
        <v>2022</v>
      </c>
      <c r="E44" s="50" t="s">
        <v>972</v>
      </c>
      <c r="F44" s="50" t="s">
        <v>999</v>
      </c>
      <c r="G44" s="50">
        <v>500</v>
      </c>
      <c r="H44" s="51">
        <v>77079</v>
      </c>
      <c r="I44" s="52">
        <v>17</v>
      </c>
      <c r="J44" s="53" t="s">
        <v>1000</v>
      </c>
    </row>
    <row r="45" spans="1:10" ht="24" customHeight="1">
      <c r="A45" s="48" t="s">
        <v>2877</v>
      </c>
      <c r="B45" s="49" t="s">
        <v>1027</v>
      </c>
      <c r="C45" s="48" t="s">
        <v>93</v>
      </c>
      <c r="D45" s="49" t="s">
        <v>2023</v>
      </c>
      <c r="E45" s="50" t="s">
        <v>939</v>
      </c>
      <c r="F45" s="50" t="s">
        <v>944</v>
      </c>
      <c r="G45" s="50">
        <v>54</v>
      </c>
      <c r="H45" s="51">
        <v>36467</v>
      </c>
      <c r="I45" s="52">
        <v>6</v>
      </c>
      <c r="J45" s="53" t="s">
        <v>2865</v>
      </c>
    </row>
    <row r="46" spans="1:10" ht="24" customHeight="1">
      <c r="A46" s="48" t="s">
        <v>2877</v>
      </c>
      <c r="B46" s="49" t="s">
        <v>1027</v>
      </c>
      <c r="C46" s="48" t="s">
        <v>94</v>
      </c>
      <c r="D46" s="49" t="s">
        <v>2024</v>
      </c>
      <c r="E46" s="50" t="s">
        <v>939</v>
      </c>
      <c r="F46" s="50" t="s">
        <v>944</v>
      </c>
      <c r="G46" s="50">
        <v>44</v>
      </c>
      <c r="H46" s="51">
        <v>39609</v>
      </c>
      <c r="I46" s="52">
        <v>6</v>
      </c>
      <c r="J46" s="53" t="s">
        <v>2865</v>
      </c>
    </row>
    <row r="47" spans="1:10" ht="24" customHeight="1">
      <c r="A47" s="48" t="s">
        <v>2877</v>
      </c>
      <c r="B47" s="49" t="s">
        <v>1027</v>
      </c>
      <c r="C47" s="48" t="s">
        <v>95</v>
      </c>
      <c r="D47" s="49" t="s">
        <v>2025</v>
      </c>
      <c r="E47" s="50" t="s">
        <v>939</v>
      </c>
      <c r="F47" s="50" t="s">
        <v>944</v>
      </c>
      <c r="G47" s="50">
        <v>43</v>
      </c>
      <c r="H47" s="51">
        <v>50270</v>
      </c>
      <c r="I47" s="52">
        <v>6</v>
      </c>
      <c r="J47" s="53" t="s">
        <v>2865</v>
      </c>
    </row>
    <row r="48" spans="1:10" ht="24" customHeight="1">
      <c r="A48" s="48" t="s">
        <v>2877</v>
      </c>
      <c r="B48" s="49" t="s">
        <v>1027</v>
      </c>
      <c r="C48" s="48" t="s">
        <v>96</v>
      </c>
      <c r="D48" s="49" t="s">
        <v>2026</v>
      </c>
      <c r="E48" s="50" t="s">
        <v>939</v>
      </c>
      <c r="F48" s="50" t="s">
        <v>944</v>
      </c>
      <c r="G48" s="50">
        <v>35</v>
      </c>
      <c r="H48" s="51">
        <v>35669</v>
      </c>
      <c r="I48" s="52">
        <v>6</v>
      </c>
      <c r="J48" s="53" t="s">
        <v>2865</v>
      </c>
    </row>
    <row r="49" spans="1:10" ht="24" customHeight="1">
      <c r="A49" s="48" t="s">
        <v>2877</v>
      </c>
      <c r="B49" s="49" t="s">
        <v>1027</v>
      </c>
      <c r="C49" s="48" t="s">
        <v>97</v>
      </c>
      <c r="D49" s="49" t="s">
        <v>2027</v>
      </c>
      <c r="E49" s="50" t="s">
        <v>939</v>
      </c>
      <c r="F49" s="50" t="s">
        <v>944</v>
      </c>
      <c r="G49" s="50">
        <v>30</v>
      </c>
      <c r="H49" s="51">
        <v>34857</v>
      </c>
      <c r="I49" s="52">
        <v>6</v>
      </c>
      <c r="J49" s="53" t="s">
        <v>2865</v>
      </c>
    </row>
    <row r="50" spans="1:10" ht="24" customHeight="1">
      <c r="A50" s="48" t="s">
        <v>2877</v>
      </c>
      <c r="B50" s="49" t="s">
        <v>1027</v>
      </c>
      <c r="C50" s="48" t="s">
        <v>98</v>
      </c>
      <c r="D50" s="49" t="s">
        <v>2028</v>
      </c>
      <c r="E50" s="50" t="s">
        <v>939</v>
      </c>
      <c r="F50" s="50" t="s">
        <v>944</v>
      </c>
      <c r="G50" s="50">
        <v>34</v>
      </c>
      <c r="H50" s="51">
        <v>11701</v>
      </c>
      <c r="I50" s="52">
        <v>5</v>
      </c>
      <c r="J50" s="53" t="s">
        <v>945</v>
      </c>
    </row>
    <row r="51" spans="1:10" ht="24" customHeight="1">
      <c r="A51" s="48" t="s">
        <v>2877</v>
      </c>
      <c r="B51" s="49" t="s">
        <v>1027</v>
      </c>
      <c r="C51" s="48" t="s">
        <v>99</v>
      </c>
      <c r="D51" s="49" t="s">
        <v>2882</v>
      </c>
      <c r="E51" s="50" t="s">
        <v>939</v>
      </c>
      <c r="F51" s="50" t="s">
        <v>940</v>
      </c>
      <c r="G51" s="50">
        <v>34</v>
      </c>
      <c r="H51" s="51">
        <v>26258</v>
      </c>
      <c r="I51" s="52">
        <v>9</v>
      </c>
      <c r="J51" s="53" t="s">
        <v>963</v>
      </c>
    </row>
    <row r="52" spans="1:10" ht="24" customHeight="1">
      <c r="A52" s="48" t="s">
        <v>2877</v>
      </c>
      <c r="B52" s="49" t="s">
        <v>1036</v>
      </c>
      <c r="C52" s="48" t="s">
        <v>100</v>
      </c>
      <c r="D52" s="49" t="s">
        <v>2029</v>
      </c>
      <c r="E52" s="50" t="s">
        <v>972</v>
      </c>
      <c r="F52" s="50" t="s">
        <v>999</v>
      </c>
      <c r="G52" s="50">
        <v>150</v>
      </c>
      <c r="H52" s="51">
        <v>31629</v>
      </c>
      <c r="I52" s="52">
        <v>16</v>
      </c>
      <c r="J52" s="53" t="s">
        <v>1038</v>
      </c>
    </row>
    <row r="53" spans="1:10" ht="24" customHeight="1">
      <c r="A53" s="48" t="s">
        <v>2877</v>
      </c>
      <c r="B53" s="49" t="s">
        <v>1036</v>
      </c>
      <c r="C53" s="48" t="s">
        <v>101</v>
      </c>
      <c r="D53" s="49" t="s">
        <v>2030</v>
      </c>
      <c r="E53" s="50" t="s">
        <v>939</v>
      </c>
      <c r="F53" s="50" t="s">
        <v>944</v>
      </c>
      <c r="G53" s="50">
        <v>34</v>
      </c>
      <c r="H53" s="51">
        <v>16410</v>
      </c>
      <c r="I53" s="52">
        <v>5</v>
      </c>
      <c r="J53" s="53" t="s">
        <v>945</v>
      </c>
    </row>
    <row r="54" spans="1:10" ht="24" customHeight="1">
      <c r="A54" s="48" t="s">
        <v>2877</v>
      </c>
      <c r="B54" s="49" t="s">
        <v>1036</v>
      </c>
      <c r="C54" s="48" t="s">
        <v>102</v>
      </c>
      <c r="D54" s="49" t="s">
        <v>2031</v>
      </c>
      <c r="E54" s="50" t="s">
        <v>939</v>
      </c>
      <c r="F54" s="50" t="s">
        <v>940</v>
      </c>
      <c r="G54" s="50">
        <v>60</v>
      </c>
      <c r="H54" s="51">
        <v>25746</v>
      </c>
      <c r="I54" s="52">
        <v>9</v>
      </c>
      <c r="J54" s="53" t="s">
        <v>963</v>
      </c>
    </row>
    <row r="55" spans="1:10" ht="24" customHeight="1">
      <c r="A55" s="48" t="s">
        <v>2877</v>
      </c>
      <c r="B55" s="49" t="s">
        <v>1036</v>
      </c>
      <c r="C55" s="48" t="s">
        <v>103</v>
      </c>
      <c r="D55" s="49" t="s">
        <v>2032</v>
      </c>
      <c r="E55" s="50" t="s">
        <v>939</v>
      </c>
      <c r="F55" s="50" t="s">
        <v>947</v>
      </c>
      <c r="G55" s="50">
        <v>114</v>
      </c>
      <c r="H55" s="51">
        <v>40927</v>
      </c>
      <c r="I55" s="52">
        <v>13</v>
      </c>
      <c r="J55" s="53" t="s">
        <v>2864</v>
      </c>
    </row>
    <row r="56" spans="1:10" ht="24" customHeight="1">
      <c r="A56" s="48" t="s">
        <v>2877</v>
      </c>
      <c r="B56" s="49" t="s">
        <v>1036</v>
      </c>
      <c r="C56" s="48" t="s">
        <v>104</v>
      </c>
      <c r="D56" s="49" t="s">
        <v>2033</v>
      </c>
      <c r="E56" s="50" t="s">
        <v>939</v>
      </c>
      <c r="F56" s="50" t="s">
        <v>944</v>
      </c>
      <c r="G56" s="50">
        <v>30</v>
      </c>
      <c r="H56" s="51">
        <v>27709</v>
      </c>
      <c r="I56" s="52">
        <v>5</v>
      </c>
      <c r="J56" s="53" t="s">
        <v>945</v>
      </c>
    </row>
    <row r="57" spans="1:10" ht="24" customHeight="1">
      <c r="A57" s="48" t="s">
        <v>2877</v>
      </c>
      <c r="B57" s="49" t="s">
        <v>1036</v>
      </c>
      <c r="C57" s="48" t="s">
        <v>105</v>
      </c>
      <c r="D57" s="49" t="s">
        <v>2034</v>
      </c>
      <c r="E57" s="50" t="s">
        <v>939</v>
      </c>
      <c r="F57" s="50" t="s">
        <v>944</v>
      </c>
      <c r="G57" s="50">
        <v>32</v>
      </c>
      <c r="H57" s="51">
        <v>31983</v>
      </c>
      <c r="I57" s="52">
        <v>6</v>
      </c>
      <c r="J57" s="53" t="s">
        <v>2865</v>
      </c>
    </row>
    <row r="58" spans="1:10" ht="24" customHeight="1">
      <c r="A58" s="48" t="s">
        <v>2877</v>
      </c>
      <c r="B58" s="49" t="s">
        <v>1036</v>
      </c>
      <c r="C58" s="48" t="s">
        <v>106</v>
      </c>
      <c r="D58" s="49" t="s">
        <v>2035</v>
      </c>
      <c r="E58" s="50" t="s">
        <v>939</v>
      </c>
      <c r="F58" s="50" t="s">
        <v>944</v>
      </c>
      <c r="G58" s="50">
        <v>34</v>
      </c>
      <c r="H58" s="51">
        <v>14215</v>
      </c>
      <c r="I58" s="52">
        <v>5</v>
      </c>
      <c r="J58" s="53" t="s">
        <v>945</v>
      </c>
    </row>
    <row r="59" spans="1:10" ht="24" customHeight="1">
      <c r="A59" s="48" t="s">
        <v>2877</v>
      </c>
      <c r="B59" s="49" t="s">
        <v>997</v>
      </c>
      <c r="C59" s="48" t="s">
        <v>68</v>
      </c>
      <c r="D59" s="49" t="s">
        <v>1999</v>
      </c>
      <c r="E59" s="50" t="s">
        <v>972</v>
      </c>
      <c r="F59" s="50" t="s">
        <v>999</v>
      </c>
      <c r="G59" s="50">
        <v>502</v>
      </c>
      <c r="H59" s="51">
        <v>64084</v>
      </c>
      <c r="I59" s="52">
        <v>17</v>
      </c>
      <c r="J59" s="53" t="s">
        <v>1000</v>
      </c>
    </row>
    <row r="60" spans="1:10" ht="24" customHeight="1">
      <c r="A60" s="48" t="s">
        <v>2877</v>
      </c>
      <c r="B60" s="49" t="s">
        <v>997</v>
      </c>
      <c r="C60" s="48" t="s">
        <v>69</v>
      </c>
      <c r="D60" s="49" t="s">
        <v>2000</v>
      </c>
      <c r="E60" s="50" t="s">
        <v>939</v>
      </c>
      <c r="F60" s="50" t="s">
        <v>944</v>
      </c>
      <c r="G60" s="50">
        <v>30</v>
      </c>
      <c r="H60" s="51">
        <v>12229</v>
      </c>
      <c r="I60" s="52">
        <v>5</v>
      </c>
      <c r="J60" s="53" t="s">
        <v>945</v>
      </c>
    </row>
    <row r="61" spans="1:10" ht="24" customHeight="1">
      <c r="A61" s="48" t="s">
        <v>2877</v>
      </c>
      <c r="B61" s="49" t="s">
        <v>997</v>
      </c>
      <c r="C61" s="48" t="s">
        <v>70</v>
      </c>
      <c r="D61" s="49" t="s">
        <v>2001</v>
      </c>
      <c r="E61" s="50" t="s">
        <v>939</v>
      </c>
      <c r="F61" s="50" t="s">
        <v>944</v>
      </c>
      <c r="G61" s="50">
        <v>30</v>
      </c>
      <c r="H61" s="51">
        <v>8333</v>
      </c>
      <c r="I61" s="52">
        <v>5</v>
      </c>
      <c r="J61" s="53" t="s">
        <v>945</v>
      </c>
    </row>
    <row r="62" spans="1:10" ht="24" customHeight="1">
      <c r="A62" s="48" t="s">
        <v>2877</v>
      </c>
      <c r="B62" s="49" t="s">
        <v>997</v>
      </c>
      <c r="C62" s="48" t="s">
        <v>71</v>
      </c>
      <c r="D62" s="49" t="s">
        <v>2002</v>
      </c>
      <c r="E62" s="50" t="s">
        <v>939</v>
      </c>
      <c r="F62" s="50" t="s">
        <v>944</v>
      </c>
      <c r="G62" s="50">
        <v>40</v>
      </c>
      <c r="H62" s="51">
        <v>24059</v>
      </c>
      <c r="I62" s="52">
        <v>5</v>
      </c>
      <c r="J62" s="53" t="s">
        <v>945</v>
      </c>
    </row>
    <row r="63" spans="1:10" ht="24" customHeight="1">
      <c r="A63" s="48" t="s">
        <v>2877</v>
      </c>
      <c r="B63" s="49" t="s">
        <v>997</v>
      </c>
      <c r="C63" s="48" t="s">
        <v>72</v>
      </c>
      <c r="D63" s="49" t="s">
        <v>2003</v>
      </c>
      <c r="E63" s="50" t="s">
        <v>939</v>
      </c>
      <c r="F63" s="50" t="s">
        <v>944</v>
      </c>
      <c r="G63" s="50">
        <v>49</v>
      </c>
      <c r="H63" s="51">
        <v>34115</v>
      </c>
      <c r="I63" s="52">
        <v>6</v>
      </c>
      <c r="J63" s="53" t="s">
        <v>2865</v>
      </c>
    </row>
    <row r="64" spans="1:10" ht="24" customHeight="1">
      <c r="A64" s="48" t="s">
        <v>2877</v>
      </c>
      <c r="B64" s="49" t="s">
        <v>997</v>
      </c>
      <c r="C64" s="48" t="s">
        <v>73</v>
      </c>
      <c r="D64" s="49" t="s">
        <v>2004</v>
      </c>
      <c r="E64" s="50" t="s">
        <v>939</v>
      </c>
      <c r="F64" s="50" t="s">
        <v>944</v>
      </c>
      <c r="G64" s="50">
        <v>84</v>
      </c>
      <c r="H64" s="51">
        <v>49230</v>
      </c>
      <c r="I64" s="52">
        <v>6</v>
      </c>
      <c r="J64" s="53" t="s">
        <v>2865</v>
      </c>
    </row>
    <row r="65" spans="1:10" ht="24" customHeight="1">
      <c r="A65" s="48" t="s">
        <v>2877</v>
      </c>
      <c r="B65" s="49" t="s">
        <v>997</v>
      </c>
      <c r="C65" s="48" t="s">
        <v>74</v>
      </c>
      <c r="D65" s="49" t="s">
        <v>2005</v>
      </c>
      <c r="E65" s="50" t="s">
        <v>939</v>
      </c>
      <c r="F65" s="50" t="s">
        <v>944</v>
      </c>
      <c r="G65" s="50">
        <v>30</v>
      </c>
      <c r="H65" s="51">
        <v>14053</v>
      </c>
      <c r="I65" s="52">
        <v>5</v>
      </c>
      <c r="J65" s="53" t="s">
        <v>945</v>
      </c>
    </row>
    <row r="66" spans="1:10" ht="24" customHeight="1">
      <c r="A66" s="48" t="s">
        <v>2877</v>
      </c>
      <c r="B66" s="49" t="s">
        <v>997</v>
      </c>
      <c r="C66" s="48" t="s">
        <v>75</v>
      </c>
      <c r="D66" s="49" t="s">
        <v>2006</v>
      </c>
      <c r="E66" s="50" t="s">
        <v>939</v>
      </c>
      <c r="F66" s="50" t="s">
        <v>944</v>
      </c>
      <c r="G66" s="50">
        <v>37</v>
      </c>
      <c r="H66" s="51">
        <v>18256</v>
      </c>
      <c r="I66" s="52">
        <v>5</v>
      </c>
      <c r="J66" s="53" t="s">
        <v>945</v>
      </c>
    </row>
    <row r="67" spans="1:10" ht="24" customHeight="1">
      <c r="A67" s="48" t="s">
        <v>2877</v>
      </c>
      <c r="B67" s="49" t="s">
        <v>997</v>
      </c>
      <c r="C67" s="48" t="s">
        <v>76</v>
      </c>
      <c r="D67" s="49" t="s">
        <v>2007</v>
      </c>
      <c r="E67" s="50" t="s">
        <v>939</v>
      </c>
      <c r="F67" s="50" t="s">
        <v>944</v>
      </c>
      <c r="G67" s="50">
        <v>30</v>
      </c>
      <c r="H67" s="51">
        <v>10225</v>
      </c>
      <c r="I67" s="52">
        <v>5</v>
      </c>
      <c r="J67" s="53" t="s">
        <v>945</v>
      </c>
    </row>
    <row r="68" spans="1:10" ht="24" customHeight="1">
      <c r="A68" s="48" t="s">
        <v>2877</v>
      </c>
      <c r="B68" s="49" t="s">
        <v>997</v>
      </c>
      <c r="C68" s="48" t="s">
        <v>77</v>
      </c>
      <c r="D68" s="49" t="s">
        <v>2008</v>
      </c>
      <c r="E68" s="50" t="s">
        <v>939</v>
      </c>
      <c r="F68" s="50" t="s">
        <v>944</v>
      </c>
      <c r="G68" s="50">
        <v>30</v>
      </c>
      <c r="H68" s="51">
        <v>11282</v>
      </c>
      <c r="I68" s="52">
        <v>5</v>
      </c>
      <c r="J68" s="53" t="s">
        <v>945</v>
      </c>
    </row>
    <row r="69" spans="1:10" ht="24" customHeight="1">
      <c r="A69" s="48" t="s">
        <v>2877</v>
      </c>
      <c r="B69" s="49" t="s">
        <v>997</v>
      </c>
      <c r="C69" s="48" t="s">
        <v>78</v>
      </c>
      <c r="D69" s="49" t="s">
        <v>2009</v>
      </c>
      <c r="E69" s="50" t="s">
        <v>939</v>
      </c>
      <c r="F69" s="50" t="s">
        <v>944</v>
      </c>
      <c r="G69" s="50">
        <v>20</v>
      </c>
      <c r="H69" s="51">
        <v>11955</v>
      </c>
      <c r="I69" s="52">
        <v>5</v>
      </c>
      <c r="J69" s="53" t="s">
        <v>945</v>
      </c>
    </row>
    <row r="70" spans="1:10" ht="24" customHeight="1">
      <c r="A70" s="48" t="s">
        <v>2877</v>
      </c>
      <c r="B70" s="49" t="s">
        <v>997</v>
      </c>
      <c r="C70" s="48" t="s">
        <v>79</v>
      </c>
      <c r="D70" s="49" t="s">
        <v>2010</v>
      </c>
      <c r="E70" s="50" t="s">
        <v>939</v>
      </c>
      <c r="F70" s="50" t="s">
        <v>944</v>
      </c>
      <c r="G70" s="50">
        <v>30</v>
      </c>
      <c r="H70" s="51">
        <v>8662</v>
      </c>
      <c r="I70" s="52">
        <v>5</v>
      </c>
      <c r="J70" s="53" t="s">
        <v>945</v>
      </c>
    </row>
    <row r="71" spans="1:10" ht="24" customHeight="1">
      <c r="A71" s="48" t="s">
        <v>2877</v>
      </c>
      <c r="B71" s="49" t="s">
        <v>997</v>
      </c>
      <c r="C71" s="48" t="s">
        <v>80</v>
      </c>
      <c r="D71" s="49" t="s">
        <v>2883</v>
      </c>
      <c r="E71" s="50" t="s">
        <v>939</v>
      </c>
      <c r="F71" s="50" t="s">
        <v>947</v>
      </c>
      <c r="G71" s="50">
        <v>125</v>
      </c>
      <c r="H71" s="51">
        <v>44093</v>
      </c>
      <c r="I71" s="52">
        <v>13</v>
      </c>
      <c r="J71" s="53" t="s">
        <v>2864</v>
      </c>
    </row>
    <row r="72" spans="1:10" ht="24" customHeight="1">
      <c r="A72" s="48" t="s">
        <v>2877</v>
      </c>
      <c r="B72" s="49" t="s">
        <v>997</v>
      </c>
      <c r="C72" s="48" t="s">
        <v>81</v>
      </c>
      <c r="D72" s="49" t="s">
        <v>2011</v>
      </c>
      <c r="E72" s="50" t="s">
        <v>939</v>
      </c>
      <c r="F72" s="50" t="s">
        <v>944</v>
      </c>
      <c r="G72" s="50">
        <v>30</v>
      </c>
      <c r="H72" s="51">
        <v>8508</v>
      </c>
      <c r="I72" s="52">
        <v>5</v>
      </c>
      <c r="J72" s="53" t="s">
        <v>945</v>
      </c>
    </row>
    <row r="73" spans="1:10" ht="24" customHeight="1">
      <c r="A73" s="48" t="s">
        <v>2877</v>
      </c>
      <c r="B73" s="49" t="s">
        <v>997</v>
      </c>
      <c r="C73" s="48" t="s">
        <v>82</v>
      </c>
      <c r="D73" s="49" t="s">
        <v>2012</v>
      </c>
      <c r="E73" s="50" t="s">
        <v>939</v>
      </c>
      <c r="F73" s="50" t="s">
        <v>966</v>
      </c>
      <c r="G73" s="50">
        <v>0</v>
      </c>
      <c r="H73" s="51">
        <v>15680</v>
      </c>
      <c r="I73" s="50">
        <v>3</v>
      </c>
      <c r="J73" s="56" t="s">
        <v>1015</v>
      </c>
    </row>
    <row r="74" spans="1:10" ht="24" customHeight="1">
      <c r="A74" s="48" t="s">
        <v>2877</v>
      </c>
      <c r="B74" s="49" t="s">
        <v>1016</v>
      </c>
      <c r="C74" s="48" t="s">
        <v>83</v>
      </c>
      <c r="D74" s="49" t="s">
        <v>2013</v>
      </c>
      <c r="E74" s="50" t="s">
        <v>972</v>
      </c>
      <c r="F74" s="50" t="s">
        <v>999</v>
      </c>
      <c r="G74" s="50">
        <v>400</v>
      </c>
      <c r="H74" s="51">
        <v>94605</v>
      </c>
      <c r="I74" s="52">
        <v>16</v>
      </c>
      <c r="J74" s="53" t="s">
        <v>1038</v>
      </c>
    </row>
    <row r="75" spans="1:10" ht="24" customHeight="1">
      <c r="A75" s="48" t="s">
        <v>2877</v>
      </c>
      <c r="B75" s="49" t="s">
        <v>1016</v>
      </c>
      <c r="C75" s="48" t="s">
        <v>84</v>
      </c>
      <c r="D75" s="49" t="s">
        <v>2014</v>
      </c>
      <c r="E75" s="50" t="s">
        <v>972</v>
      </c>
      <c r="F75" s="50" t="s">
        <v>973</v>
      </c>
      <c r="G75" s="50">
        <v>231</v>
      </c>
      <c r="H75" s="51">
        <v>77753</v>
      </c>
      <c r="I75" s="52">
        <v>15</v>
      </c>
      <c r="J75" s="53" t="s">
        <v>2867</v>
      </c>
    </row>
    <row r="76" spans="1:10" ht="24" customHeight="1">
      <c r="A76" s="48" t="s">
        <v>2877</v>
      </c>
      <c r="B76" s="49" t="s">
        <v>1016</v>
      </c>
      <c r="C76" s="48" t="s">
        <v>85</v>
      </c>
      <c r="D76" s="49" t="s">
        <v>2015</v>
      </c>
      <c r="E76" s="50" t="s">
        <v>939</v>
      </c>
      <c r="F76" s="50" t="s">
        <v>944</v>
      </c>
      <c r="G76" s="50">
        <v>59</v>
      </c>
      <c r="H76" s="51">
        <v>37074</v>
      </c>
      <c r="I76" s="52">
        <v>6</v>
      </c>
      <c r="J76" s="53" t="s">
        <v>2865</v>
      </c>
    </row>
    <row r="77" spans="1:10" ht="24" customHeight="1">
      <c r="A77" s="48" t="s">
        <v>2877</v>
      </c>
      <c r="B77" s="49" t="s">
        <v>1016</v>
      </c>
      <c r="C77" s="48" t="s">
        <v>86</v>
      </c>
      <c r="D77" s="49" t="s">
        <v>2016</v>
      </c>
      <c r="E77" s="50" t="s">
        <v>939</v>
      </c>
      <c r="F77" s="50" t="s">
        <v>944</v>
      </c>
      <c r="G77" s="50">
        <v>30</v>
      </c>
      <c r="H77" s="51">
        <v>13307</v>
      </c>
      <c r="I77" s="52">
        <v>5</v>
      </c>
      <c r="J77" s="53" t="s">
        <v>945</v>
      </c>
    </row>
    <row r="78" spans="1:10" ht="24" customHeight="1">
      <c r="A78" s="48" t="s">
        <v>2877</v>
      </c>
      <c r="B78" s="49" t="s">
        <v>1016</v>
      </c>
      <c r="C78" s="48" t="s">
        <v>87</v>
      </c>
      <c r="D78" s="49" t="s">
        <v>2017</v>
      </c>
      <c r="E78" s="50" t="s">
        <v>939</v>
      </c>
      <c r="F78" s="50" t="s">
        <v>944</v>
      </c>
      <c r="G78" s="50">
        <v>96</v>
      </c>
      <c r="H78" s="51">
        <v>49413</v>
      </c>
      <c r="I78" s="52">
        <v>6</v>
      </c>
      <c r="J78" s="53" t="s">
        <v>2865</v>
      </c>
    </row>
    <row r="79" spans="1:10" ht="24" customHeight="1">
      <c r="A79" s="48" t="s">
        <v>2877</v>
      </c>
      <c r="B79" s="49" t="s">
        <v>1016</v>
      </c>
      <c r="C79" s="48" t="s">
        <v>88</v>
      </c>
      <c r="D79" s="49" t="s">
        <v>2018</v>
      </c>
      <c r="E79" s="50" t="s">
        <v>939</v>
      </c>
      <c r="F79" s="50" t="s">
        <v>944</v>
      </c>
      <c r="G79" s="50">
        <v>42</v>
      </c>
      <c r="H79" s="51">
        <v>38907</v>
      </c>
      <c r="I79" s="52">
        <v>6</v>
      </c>
      <c r="J79" s="53" t="s">
        <v>2865</v>
      </c>
    </row>
    <row r="80" spans="1:10" ht="24" customHeight="1">
      <c r="A80" s="48" t="s">
        <v>2877</v>
      </c>
      <c r="B80" s="49" t="s">
        <v>1016</v>
      </c>
      <c r="C80" s="48" t="s">
        <v>89</v>
      </c>
      <c r="D80" s="49" t="s">
        <v>2019</v>
      </c>
      <c r="E80" s="50" t="s">
        <v>939</v>
      </c>
      <c r="F80" s="50" t="s">
        <v>944</v>
      </c>
      <c r="G80" s="50">
        <v>34</v>
      </c>
      <c r="H80" s="51">
        <v>23032</v>
      </c>
      <c r="I80" s="52">
        <v>5</v>
      </c>
      <c r="J80" s="53" t="s">
        <v>945</v>
      </c>
    </row>
    <row r="81" spans="1:10" ht="24" customHeight="1">
      <c r="A81" s="48" t="s">
        <v>2877</v>
      </c>
      <c r="B81" s="49" t="s">
        <v>1016</v>
      </c>
      <c r="C81" s="48" t="s">
        <v>90</v>
      </c>
      <c r="D81" s="49" t="s">
        <v>2020</v>
      </c>
      <c r="E81" s="50" t="s">
        <v>939</v>
      </c>
      <c r="F81" s="50" t="s">
        <v>966</v>
      </c>
      <c r="G81" s="50">
        <v>0</v>
      </c>
      <c r="H81" s="51">
        <v>0</v>
      </c>
      <c r="I81" s="52">
        <v>1</v>
      </c>
      <c r="J81" s="53" t="s">
        <v>1958</v>
      </c>
    </row>
    <row r="82" spans="1:10" ht="24" customHeight="1">
      <c r="A82" s="48" t="s">
        <v>2877</v>
      </c>
      <c r="B82" s="49" t="s">
        <v>1016</v>
      </c>
      <c r="C82" s="48" t="s">
        <v>91</v>
      </c>
      <c r="D82" s="49" t="s">
        <v>2021</v>
      </c>
      <c r="E82" s="50" t="s">
        <v>939</v>
      </c>
      <c r="F82" s="50" t="s">
        <v>966</v>
      </c>
      <c r="G82" s="50">
        <v>0</v>
      </c>
      <c r="H82" s="51">
        <v>0</v>
      </c>
      <c r="I82" s="52">
        <v>1</v>
      </c>
      <c r="J82" s="53" t="s">
        <v>1958</v>
      </c>
    </row>
    <row r="83" spans="1:10" ht="24" customHeight="1">
      <c r="A83" s="48" t="s">
        <v>2877</v>
      </c>
      <c r="B83" s="49" t="s">
        <v>1045</v>
      </c>
      <c r="C83" s="48" t="s">
        <v>107</v>
      </c>
      <c r="D83" s="49" t="s">
        <v>2036</v>
      </c>
      <c r="E83" s="50" t="s">
        <v>2878</v>
      </c>
      <c r="F83" s="50" t="s">
        <v>936</v>
      </c>
      <c r="G83" s="50">
        <v>755</v>
      </c>
      <c r="H83" s="51">
        <v>142553</v>
      </c>
      <c r="I83" s="52">
        <v>19</v>
      </c>
      <c r="J83" s="53" t="s">
        <v>1956</v>
      </c>
    </row>
    <row r="84" spans="1:10" ht="24" customHeight="1">
      <c r="A84" s="48" t="s">
        <v>2877</v>
      </c>
      <c r="B84" s="49" t="s">
        <v>1045</v>
      </c>
      <c r="C84" s="48" t="s">
        <v>108</v>
      </c>
      <c r="D84" s="49" t="s">
        <v>2037</v>
      </c>
      <c r="E84" s="50" t="s">
        <v>939</v>
      </c>
      <c r="F84" s="50" t="s">
        <v>944</v>
      </c>
      <c r="G84" s="50">
        <v>30</v>
      </c>
      <c r="H84" s="51">
        <v>25889</v>
      </c>
      <c r="I84" s="52">
        <v>5</v>
      </c>
      <c r="J84" s="53" t="s">
        <v>945</v>
      </c>
    </row>
    <row r="85" spans="1:10" ht="24" customHeight="1">
      <c r="A85" s="48" t="s">
        <v>2877</v>
      </c>
      <c r="B85" s="49" t="s">
        <v>1045</v>
      </c>
      <c r="C85" s="48" t="s">
        <v>109</v>
      </c>
      <c r="D85" s="49" t="s">
        <v>2038</v>
      </c>
      <c r="E85" s="50" t="s">
        <v>939</v>
      </c>
      <c r="F85" s="50" t="s">
        <v>947</v>
      </c>
      <c r="G85" s="50">
        <v>120</v>
      </c>
      <c r="H85" s="51">
        <v>39988</v>
      </c>
      <c r="I85" s="52">
        <v>13</v>
      </c>
      <c r="J85" s="53" t="s">
        <v>2864</v>
      </c>
    </row>
    <row r="86" spans="1:10" ht="24" customHeight="1">
      <c r="A86" s="48" t="s">
        <v>2877</v>
      </c>
      <c r="B86" s="49" t="s">
        <v>1045</v>
      </c>
      <c r="C86" s="48" t="s">
        <v>110</v>
      </c>
      <c r="D86" s="49" t="s">
        <v>2039</v>
      </c>
      <c r="E86" s="50" t="s">
        <v>939</v>
      </c>
      <c r="F86" s="50" t="s">
        <v>944</v>
      </c>
      <c r="G86" s="50">
        <v>30</v>
      </c>
      <c r="H86" s="51">
        <v>25056</v>
      </c>
      <c r="I86" s="52">
        <v>5</v>
      </c>
      <c r="J86" s="53" t="s">
        <v>945</v>
      </c>
    </row>
    <row r="87" spans="1:10" ht="24" customHeight="1">
      <c r="A87" s="48" t="s">
        <v>2877</v>
      </c>
      <c r="B87" s="49" t="s">
        <v>1045</v>
      </c>
      <c r="C87" s="48" t="s">
        <v>111</v>
      </c>
      <c r="D87" s="49" t="s">
        <v>2040</v>
      </c>
      <c r="E87" s="50" t="s">
        <v>939</v>
      </c>
      <c r="F87" s="50" t="s">
        <v>944</v>
      </c>
      <c r="G87" s="50">
        <v>29</v>
      </c>
      <c r="H87" s="51">
        <v>39846</v>
      </c>
      <c r="I87" s="52">
        <v>6</v>
      </c>
      <c r="J87" s="53" t="s">
        <v>2865</v>
      </c>
    </row>
    <row r="88" spans="1:10" ht="24" customHeight="1">
      <c r="A88" s="48" t="s">
        <v>2877</v>
      </c>
      <c r="B88" s="49" t="s">
        <v>1045</v>
      </c>
      <c r="C88" s="48" t="s">
        <v>112</v>
      </c>
      <c r="D88" s="49" t="s">
        <v>2041</v>
      </c>
      <c r="E88" s="50" t="s">
        <v>939</v>
      </c>
      <c r="F88" s="50" t="s">
        <v>944</v>
      </c>
      <c r="G88" s="50">
        <v>27</v>
      </c>
      <c r="H88" s="51">
        <v>27618</v>
      </c>
      <c r="I88" s="52">
        <v>5</v>
      </c>
      <c r="J88" s="53" t="s">
        <v>945</v>
      </c>
    </row>
    <row r="89" spans="1:10" ht="24" customHeight="1">
      <c r="A89" s="48" t="s">
        <v>2877</v>
      </c>
      <c r="B89" s="49" t="s">
        <v>1045</v>
      </c>
      <c r="C89" s="48" t="s">
        <v>113</v>
      </c>
      <c r="D89" s="49" t="s">
        <v>2042</v>
      </c>
      <c r="E89" s="50" t="s">
        <v>939</v>
      </c>
      <c r="F89" s="50" t="s">
        <v>944</v>
      </c>
      <c r="G89" s="50">
        <v>32</v>
      </c>
      <c r="H89" s="51">
        <v>33432</v>
      </c>
      <c r="I89" s="52">
        <v>6</v>
      </c>
      <c r="J89" s="53" t="s">
        <v>2865</v>
      </c>
    </row>
    <row r="90" spans="1:10" ht="24" customHeight="1">
      <c r="A90" s="48" t="s">
        <v>2877</v>
      </c>
      <c r="B90" s="49" t="s">
        <v>1045</v>
      </c>
      <c r="C90" s="48" t="s">
        <v>114</v>
      </c>
      <c r="D90" s="49" t="s">
        <v>2043</v>
      </c>
      <c r="E90" s="50" t="s">
        <v>939</v>
      </c>
      <c r="F90" s="50" t="s">
        <v>947</v>
      </c>
      <c r="G90" s="50">
        <v>60</v>
      </c>
      <c r="H90" s="51">
        <v>42941</v>
      </c>
      <c r="I90" s="52">
        <v>12</v>
      </c>
      <c r="J90" s="53" t="s">
        <v>2866</v>
      </c>
    </row>
    <row r="91" spans="1:10" ht="24" customHeight="1">
      <c r="A91" s="48" t="s">
        <v>2877</v>
      </c>
      <c r="B91" s="49" t="s">
        <v>1045</v>
      </c>
      <c r="C91" s="48" t="s">
        <v>115</v>
      </c>
      <c r="D91" s="49" t="s">
        <v>2044</v>
      </c>
      <c r="E91" s="50" t="s">
        <v>939</v>
      </c>
      <c r="F91" s="50" t="s">
        <v>944</v>
      </c>
      <c r="G91" s="50">
        <v>9</v>
      </c>
      <c r="H91" s="51">
        <v>11224</v>
      </c>
      <c r="I91" s="52">
        <v>5</v>
      </c>
      <c r="J91" s="53" t="s">
        <v>945</v>
      </c>
    </row>
    <row r="92" spans="1:10" ht="24" customHeight="1">
      <c r="A92" s="48" t="s">
        <v>2877</v>
      </c>
      <c r="B92" s="49" t="s">
        <v>1045</v>
      </c>
      <c r="C92" s="48" t="s">
        <v>116</v>
      </c>
      <c r="D92" s="49" t="s">
        <v>2045</v>
      </c>
      <c r="E92" s="50" t="s">
        <v>939</v>
      </c>
      <c r="F92" s="50" t="s">
        <v>944</v>
      </c>
      <c r="G92" s="50">
        <v>30</v>
      </c>
      <c r="H92" s="51">
        <v>40135</v>
      </c>
      <c r="I92" s="52">
        <v>6</v>
      </c>
      <c r="J92" s="53" t="s">
        <v>2865</v>
      </c>
    </row>
    <row r="93" spans="1:10" ht="24" customHeight="1">
      <c r="A93" s="48" t="s">
        <v>2877</v>
      </c>
      <c r="B93" s="49" t="s">
        <v>1045</v>
      </c>
      <c r="C93" s="48" t="s">
        <v>117</v>
      </c>
      <c r="D93" s="49" t="s">
        <v>2046</v>
      </c>
      <c r="E93" s="50" t="s">
        <v>939</v>
      </c>
      <c r="F93" s="50" t="s">
        <v>944</v>
      </c>
      <c r="G93" s="50">
        <v>30</v>
      </c>
      <c r="H93" s="51">
        <v>21476</v>
      </c>
      <c r="I93" s="52">
        <v>5</v>
      </c>
      <c r="J93" s="53" t="s">
        <v>945</v>
      </c>
    </row>
    <row r="94" spans="1:10" ht="24" customHeight="1">
      <c r="A94" s="48" t="s">
        <v>2877</v>
      </c>
      <c r="B94" s="49" t="s">
        <v>1045</v>
      </c>
      <c r="C94" s="48" t="s">
        <v>118</v>
      </c>
      <c r="D94" s="49" t="s">
        <v>2047</v>
      </c>
      <c r="E94" s="50" t="s">
        <v>939</v>
      </c>
      <c r="F94" s="50" t="s">
        <v>944</v>
      </c>
      <c r="G94" s="50">
        <v>30</v>
      </c>
      <c r="H94" s="51">
        <v>34368</v>
      </c>
      <c r="I94" s="52">
        <v>6</v>
      </c>
      <c r="J94" s="53" t="s">
        <v>2865</v>
      </c>
    </row>
    <row r="95" spans="1:10" ht="24" customHeight="1">
      <c r="A95" s="48" t="s">
        <v>2877</v>
      </c>
      <c r="B95" s="49" t="s">
        <v>1045</v>
      </c>
      <c r="C95" s="48" t="s">
        <v>119</v>
      </c>
      <c r="D95" s="49" t="s">
        <v>2048</v>
      </c>
      <c r="E95" s="50" t="s">
        <v>939</v>
      </c>
      <c r="F95" s="50" t="s">
        <v>944</v>
      </c>
      <c r="G95" s="50">
        <v>33</v>
      </c>
      <c r="H95" s="51">
        <v>24466</v>
      </c>
      <c r="I95" s="52">
        <v>5</v>
      </c>
      <c r="J95" s="53" t="s">
        <v>945</v>
      </c>
    </row>
    <row r="96" spans="1:10" ht="24" customHeight="1">
      <c r="A96" s="48" t="s">
        <v>2877</v>
      </c>
      <c r="B96" s="49" t="s">
        <v>1059</v>
      </c>
      <c r="C96" s="48" t="s">
        <v>120</v>
      </c>
      <c r="D96" s="49" t="s">
        <v>2049</v>
      </c>
      <c r="E96" s="50" t="s">
        <v>972</v>
      </c>
      <c r="F96" s="50" t="s">
        <v>999</v>
      </c>
      <c r="G96" s="50">
        <v>411</v>
      </c>
      <c r="H96" s="51">
        <v>77373</v>
      </c>
      <c r="I96" s="52">
        <v>17</v>
      </c>
      <c r="J96" s="53" t="s">
        <v>1000</v>
      </c>
    </row>
    <row r="97" spans="1:10" ht="24" customHeight="1">
      <c r="A97" s="48" t="s">
        <v>2877</v>
      </c>
      <c r="B97" s="49" t="s">
        <v>1059</v>
      </c>
      <c r="C97" s="48" t="s">
        <v>121</v>
      </c>
      <c r="D97" s="49" t="s">
        <v>2050</v>
      </c>
      <c r="E97" s="50" t="s">
        <v>939</v>
      </c>
      <c r="F97" s="50" t="s">
        <v>944</v>
      </c>
      <c r="G97" s="50">
        <v>31</v>
      </c>
      <c r="H97" s="51">
        <v>28556</v>
      </c>
      <c r="I97" s="52">
        <v>5</v>
      </c>
      <c r="J97" s="53" t="s">
        <v>945</v>
      </c>
    </row>
    <row r="98" spans="1:10" ht="24" customHeight="1">
      <c r="A98" s="48" t="s">
        <v>2877</v>
      </c>
      <c r="B98" s="49" t="s">
        <v>1059</v>
      </c>
      <c r="C98" s="48" t="s">
        <v>122</v>
      </c>
      <c r="D98" s="49" t="s">
        <v>2051</v>
      </c>
      <c r="E98" s="50" t="s">
        <v>939</v>
      </c>
      <c r="F98" s="50" t="s">
        <v>944</v>
      </c>
      <c r="G98" s="50">
        <v>30</v>
      </c>
      <c r="H98" s="51">
        <v>28917</v>
      </c>
      <c r="I98" s="52">
        <v>5</v>
      </c>
      <c r="J98" s="53" t="s">
        <v>945</v>
      </c>
    </row>
    <row r="99" spans="1:10" ht="24" customHeight="1">
      <c r="A99" s="48" t="s">
        <v>2877</v>
      </c>
      <c r="B99" s="49" t="s">
        <v>1059</v>
      </c>
      <c r="C99" s="48" t="s">
        <v>123</v>
      </c>
      <c r="D99" s="49" t="s">
        <v>2052</v>
      </c>
      <c r="E99" s="50" t="s">
        <v>939</v>
      </c>
      <c r="F99" s="50" t="s">
        <v>940</v>
      </c>
      <c r="G99" s="50">
        <v>60</v>
      </c>
      <c r="H99" s="51">
        <v>55118</v>
      </c>
      <c r="I99" s="52">
        <v>10</v>
      </c>
      <c r="J99" s="53" t="s">
        <v>941</v>
      </c>
    </row>
    <row r="100" spans="1:10" ht="24" customHeight="1">
      <c r="A100" s="48" t="s">
        <v>2877</v>
      </c>
      <c r="B100" s="49" t="s">
        <v>1059</v>
      </c>
      <c r="C100" s="48" t="s">
        <v>124</v>
      </c>
      <c r="D100" s="49" t="s">
        <v>2053</v>
      </c>
      <c r="E100" s="50" t="s">
        <v>939</v>
      </c>
      <c r="F100" s="50" t="s">
        <v>944</v>
      </c>
      <c r="G100" s="50">
        <v>30</v>
      </c>
      <c r="H100" s="51">
        <v>16985</v>
      </c>
      <c r="I100" s="52">
        <v>5</v>
      </c>
      <c r="J100" s="53" t="s">
        <v>945</v>
      </c>
    </row>
    <row r="101" spans="1:10" ht="24" customHeight="1">
      <c r="A101" s="48" t="s">
        <v>2877</v>
      </c>
      <c r="B101" s="49" t="s">
        <v>1059</v>
      </c>
      <c r="C101" s="48" t="s">
        <v>125</v>
      </c>
      <c r="D101" s="49" t="s">
        <v>2054</v>
      </c>
      <c r="E101" s="50" t="s">
        <v>939</v>
      </c>
      <c r="F101" s="50" t="s">
        <v>944</v>
      </c>
      <c r="G101" s="50">
        <v>75</v>
      </c>
      <c r="H101" s="51">
        <v>38971</v>
      </c>
      <c r="I101" s="52">
        <v>6</v>
      </c>
      <c r="J101" s="53" t="s">
        <v>2865</v>
      </c>
    </row>
    <row r="102" spans="1:10" ht="24" customHeight="1">
      <c r="A102" s="48" t="s">
        <v>2877</v>
      </c>
      <c r="B102" s="49" t="s">
        <v>1059</v>
      </c>
      <c r="C102" s="48" t="s">
        <v>126</v>
      </c>
      <c r="D102" s="49" t="s">
        <v>2055</v>
      </c>
      <c r="E102" s="50" t="s">
        <v>939</v>
      </c>
      <c r="F102" s="50" t="s">
        <v>944</v>
      </c>
      <c r="G102" s="50">
        <v>30</v>
      </c>
      <c r="H102" s="51">
        <v>11760</v>
      </c>
      <c r="I102" s="52">
        <v>5</v>
      </c>
      <c r="J102" s="53" t="s">
        <v>945</v>
      </c>
    </row>
    <row r="103" spans="1:10" ht="24" customHeight="1">
      <c r="A103" s="48" t="s">
        <v>2877</v>
      </c>
      <c r="B103" s="49" t="s">
        <v>1059</v>
      </c>
      <c r="C103" s="48" t="s">
        <v>127</v>
      </c>
      <c r="D103" s="49" t="s">
        <v>2056</v>
      </c>
      <c r="E103" s="50" t="s">
        <v>939</v>
      </c>
      <c r="F103" s="50" t="s">
        <v>966</v>
      </c>
      <c r="G103" s="50">
        <v>10</v>
      </c>
      <c r="H103" s="51">
        <v>13096</v>
      </c>
      <c r="I103" s="52">
        <v>2</v>
      </c>
      <c r="J103" s="53" t="s">
        <v>967</v>
      </c>
    </row>
    <row r="104" spans="1:10" ht="24" customHeight="1">
      <c r="A104" s="48" t="s">
        <v>2884</v>
      </c>
      <c r="B104" s="49" t="s">
        <v>1090</v>
      </c>
      <c r="C104" s="48" t="s">
        <v>146</v>
      </c>
      <c r="D104" s="49" t="s">
        <v>2074</v>
      </c>
      <c r="E104" s="50" t="s">
        <v>972</v>
      </c>
      <c r="F104" s="50" t="s">
        <v>999</v>
      </c>
      <c r="G104" s="50">
        <v>509</v>
      </c>
      <c r="H104" s="51">
        <v>151840</v>
      </c>
      <c r="I104" s="52">
        <v>17</v>
      </c>
      <c r="J104" s="53" t="s">
        <v>1000</v>
      </c>
    </row>
    <row r="105" spans="1:10" ht="24" customHeight="1">
      <c r="A105" s="48" t="s">
        <v>2884</v>
      </c>
      <c r="B105" s="49" t="s">
        <v>1090</v>
      </c>
      <c r="C105" s="48" t="s">
        <v>147</v>
      </c>
      <c r="D105" s="49" t="s">
        <v>2075</v>
      </c>
      <c r="E105" s="50" t="s">
        <v>939</v>
      </c>
      <c r="F105" s="50" t="s">
        <v>944</v>
      </c>
      <c r="G105" s="50">
        <v>60</v>
      </c>
      <c r="H105" s="51">
        <v>60797</v>
      </c>
      <c r="I105" s="52">
        <v>7</v>
      </c>
      <c r="J105" s="53" t="s">
        <v>954</v>
      </c>
    </row>
    <row r="106" spans="1:10" ht="24" customHeight="1">
      <c r="A106" s="48" t="s">
        <v>2884</v>
      </c>
      <c r="B106" s="49" t="s">
        <v>1090</v>
      </c>
      <c r="C106" s="48" t="s">
        <v>148</v>
      </c>
      <c r="D106" s="49" t="s">
        <v>2076</v>
      </c>
      <c r="E106" s="50" t="s">
        <v>939</v>
      </c>
      <c r="F106" s="50" t="s">
        <v>947</v>
      </c>
      <c r="G106" s="50">
        <v>190</v>
      </c>
      <c r="H106" s="51">
        <v>117436</v>
      </c>
      <c r="I106" s="52">
        <v>13</v>
      </c>
      <c r="J106" s="53" t="s">
        <v>2864</v>
      </c>
    </row>
    <row r="107" spans="1:10" ht="24" customHeight="1">
      <c r="A107" s="48" t="s">
        <v>2884</v>
      </c>
      <c r="B107" s="49" t="s">
        <v>1090</v>
      </c>
      <c r="C107" s="48" t="s">
        <v>149</v>
      </c>
      <c r="D107" s="49" t="s">
        <v>2077</v>
      </c>
      <c r="E107" s="50" t="s">
        <v>939</v>
      </c>
      <c r="F107" s="50" t="s">
        <v>947</v>
      </c>
      <c r="G107" s="50">
        <v>240</v>
      </c>
      <c r="H107" s="51">
        <v>102293</v>
      </c>
      <c r="I107" s="52">
        <v>13</v>
      </c>
      <c r="J107" s="53" t="s">
        <v>2864</v>
      </c>
    </row>
    <row r="108" spans="1:10" ht="24" customHeight="1">
      <c r="A108" s="48" t="s">
        <v>2884</v>
      </c>
      <c r="B108" s="49" t="s">
        <v>1090</v>
      </c>
      <c r="C108" s="48" t="s">
        <v>150</v>
      </c>
      <c r="D108" s="49" t="s">
        <v>2078</v>
      </c>
      <c r="E108" s="50" t="s">
        <v>939</v>
      </c>
      <c r="F108" s="50" t="s">
        <v>944</v>
      </c>
      <c r="G108" s="50">
        <v>58</v>
      </c>
      <c r="H108" s="51">
        <v>49159</v>
      </c>
      <c r="I108" s="52">
        <v>6</v>
      </c>
      <c r="J108" s="53" t="s">
        <v>2865</v>
      </c>
    </row>
    <row r="109" spans="1:10" ht="24" customHeight="1">
      <c r="A109" s="48" t="s">
        <v>2884</v>
      </c>
      <c r="B109" s="49" t="s">
        <v>1090</v>
      </c>
      <c r="C109" s="48" t="s">
        <v>151</v>
      </c>
      <c r="D109" s="49" t="s">
        <v>2079</v>
      </c>
      <c r="E109" s="50" t="s">
        <v>939</v>
      </c>
      <c r="F109" s="50" t="s">
        <v>940</v>
      </c>
      <c r="G109" s="50">
        <v>73</v>
      </c>
      <c r="H109" s="51">
        <v>80831</v>
      </c>
      <c r="I109" s="52">
        <v>10</v>
      </c>
      <c r="J109" s="53" t="s">
        <v>941</v>
      </c>
    </row>
    <row r="110" spans="1:10" ht="24" customHeight="1">
      <c r="A110" s="48" t="s">
        <v>2884</v>
      </c>
      <c r="B110" s="49" t="s">
        <v>1090</v>
      </c>
      <c r="C110" s="48" t="s">
        <v>152</v>
      </c>
      <c r="D110" s="49" t="s">
        <v>2080</v>
      </c>
      <c r="E110" s="50" t="s">
        <v>939</v>
      </c>
      <c r="F110" s="50" t="s">
        <v>944</v>
      </c>
      <c r="G110" s="50">
        <v>60</v>
      </c>
      <c r="H110" s="51">
        <v>52365</v>
      </c>
      <c r="I110" s="52">
        <v>6</v>
      </c>
      <c r="J110" s="53" t="s">
        <v>2865</v>
      </c>
    </row>
    <row r="111" spans="1:10" ht="24" customHeight="1">
      <c r="A111" s="48" t="s">
        <v>2884</v>
      </c>
      <c r="B111" s="49" t="s">
        <v>1090</v>
      </c>
      <c r="C111" s="48" t="s">
        <v>153</v>
      </c>
      <c r="D111" s="49" t="s">
        <v>2081</v>
      </c>
      <c r="E111" s="50" t="s">
        <v>939</v>
      </c>
      <c r="F111" s="50" t="s">
        <v>966</v>
      </c>
      <c r="G111" s="50">
        <v>14</v>
      </c>
      <c r="H111" s="51">
        <v>14345</v>
      </c>
      <c r="I111" s="52">
        <v>2</v>
      </c>
      <c r="J111" s="53" t="s">
        <v>967</v>
      </c>
    </row>
    <row r="112" spans="1:10" ht="24" customHeight="1">
      <c r="A112" s="48" t="s">
        <v>2884</v>
      </c>
      <c r="B112" s="49" t="s">
        <v>1090</v>
      </c>
      <c r="C112" s="48" t="s">
        <v>154</v>
      </c>
      <c r="D112" s="49" t="s">
        <v>2082</v>
      </c>
      <c r="E112" s="50" t="s">
        <v>939</v>
      </c>
      <c r="F112" s="50" t="s">
        <v>944</v>
      </c>
      <c r="G112" s="50">
        <v>30</v>
      </c>
      <c r="H112" s="51">
        <v>27777</v>
      </c>
      <c r="I112" s="52">
        <v>5</v>
      </c>
      <c r="J112" s="53" t="s">
        <v>945</v>
      </c>
    </row>
    <row r="113" spans="1:10" ht="24" customHeight="1">
      <c r="A113" s="48" t="s">
        <v>2884</v>
      </c>
      <c r="B113" s="49" t="s">
        <v>1090</v>
      </c>
      <c r="C113" s="48" t="s">
        <v>155</v>
      </c>
      <c r="D113" s="49" t="s">
        <v>2083</v>
      </c>
      <c r="E113" s="50" t="s">
        <v>939</v>
      </c>
      <c r="F113" s="50" t="s">
        <v>944</v>
      </c>
      <c r="G113" s="50">
        <v>30</v>
      </c>
      <c r="H113" s="51">
        <v>30282</v>
      </c>
      <c r="I113" s="52">
        <v>6</v>
      </c>
      <c r="J113" s="53" t="s">
        <v>2865</v>
      </c>
    </row>
    <row r="114" spans="1:10" ht="24" customHeight="1">
      <c r="A114" s="48" t="s">
        <v>2884</v>
      </c>
      <c r="B114" s="49" t="s">
        <v>1090</v>
      </c>
      <c r="C114" s="48" t="s">
        <v>156</v>
      </c>
      <c r="D114" s="49" t="s">
        <v>2885</v>
      </c>
      <c r="E114" s="50" t="s">
        <v>939</v>
      </c>
      <c r="F114" s="50" t="s">
        <v>940</v>
      </c>
      <c r="G114" s="50">
        <v>121</v>
      </c>
      <c r="H114" s="51">
        <v>50748</v>
      </c>
      <c r="I114" s="52">
        <v>10</v>
      </c>
      <c r="J114" s="53" t="s">
        <v>941</v>
      </c>
    </row>
    <row r="115" spans="1:10" ht="24" customHeight="1">
      <c r="A115" s="48" t="s">
        <v>2884</v>
      </c>
      <c r="B115" s="49" t="s">
        <v>1068</v>
      </c>
      <c r="C115" s="48" t="s">
        <v>128</v>
      </c>
      <c r="D115" s="49" t="s">
        <v>2057</v>
      </c>
      <c r="E115" s="50" t="s">
        <v>972</v>
      </c>
      <c r="F115" s="50" t="s">
        <v>999</v>
      </c>
      <c r="G115" s="50">
        <v>310</v>
      </c>
      <c r="H115" s="51">
        <v>69676</v>
      </c>
      <c r="I115" s="52">
        <v>16</v>
      </c>
      <c r="J115" s="53" t="s">
        <v>1038</v>
      </c>
    </row>
    <row r="116" spans="1:10" ht="24" customHeight="1">
      <c r="A116" s="48" t="s">
        <v>2884</v>
      </c>
      <c r="B116" s="49" t="s">
        <v>1068</v>
      </c>
      <c r="C116" s="48" t="s">
        <v>129</v>
      </c>
      <c r="D116" s="49" t="s">
        <v>2058</v>
      </c>
      <c r="E116" s="50" t="s">
        <v>972</v>
      </c>
      <c r="F116" s="50" t="s">
        <v>999</v>
      </c>
      <c r="G116" s="50">
        <v>365</v>
      </c>
      <c r="H116" s="51">
        <v>76154</v>
      </c>
      <c r="I116" s="52">
        <v>16</v>
      </c>
      <c r="J116" s="53" t="s">
        <v>1038</v>
      </c>
    </row>
    <row r="117" spans="1:10" ht="24" customHeight="1">
      <c r="A117" s="48" t="s">
        <v>2884</v>
      </c>
      <c r="B117" s="49" t="s">
        <v>1068</v>
      </c>
      <c r="C117" s="48" t="s">
        <v>130</v>
      </c>
      <c r="D117" s="49" t="s">
        <v>2059</v>
      </c>
      <c r="E117" s="50" t="s">
        <v>939</v>
      </c>
      <c r="F117" s="50" t="s">
        <v>944</v>
      </c>
      <c r="G117" s="50">
        <v>60</v>
      </c>
      <c r="H117" s="51">
        <v>34542</v>
      </c>
      <c r="I117" s="52">
        <v>6</v>
      </c>
      <c r="J117" s="53" t="s">
        <v>2865</v>
      </c>
    </row>
    <row r="118" spans="1:10" ht="24" customHeight="1">
      <c r="A118" s="48" t="s">
        <v>2884</v>
      </c>
      <c r="B118" s="49" t="s">
        <v>1068</v>
      </c>
      <c r="C118" s="48" t="s">
        <v>131</v>
      </c>
      <c r="D118" s="49" t="s">
        <v>2060</v>
      </c>
      <c r="E118" s="50" t="s">
        <v>939</v>
      </c>
      <c r="F118" s="50" t="s">
        <v>944</v>
      </c>
      <c r="G118" s="50">
        <v>36</v>
      </c>
      <c r="H118" s="51">
        <v>25027</v>
      </c>
      <c r="I118" s="52">
        <v>5</v>
      </c>
      <c r="J118" s="53" t="s">
        <v>945</v>
      </c>
    </row>
    <row r="119" spans="1:10" ht="24" customHeight="1">
      <c r="A119" s="48" t="s">
        <v>2884</v>
      </c>
      <c r="B119" s="49" t="s">
        <v>1068</v>
      </c>
      <c r="C119" s="48" t="s">
        <v>132</v>
      </c>
      <c r="D119" s="49" t="s">
        <v>2061</v>
      </c>
      <c r="E119" s="50" t="s">
        <v>939</v>
      </c>
      <c r="F119" s="50" t="s">
        <v>940</v>
      </c>
      <c r="G119" s="50">
        <v>100</v>
      </c>
      <c r="H119" s="51">
        <v>40304</v>
      </c>
      <c r="I119" s="52">
        <v>9</v>
      </c>
      <c r="J119" s="53" t="s">
        <v>963</v>
      </c>
    </row>
    <row r="120" spans="1:10" ht="24" customHeight="1">
      <c r="A120" s="48" t="s">
        <v>2884</v>
      </c>
      <c r="B120" s="49" t="s">
        <v>1068</v>
      </c>
      <c r="C120" s="48" t="s">
        <v>133</v>
      </c>
      <c r="D120" s="49" t="s">
        <v>2062</v>
      </c>
      <c r="E120" s="50" t="s">
        <v>939</v>
      </c>
      <c r="F120" s="50" t="s">
        <v>947</v>
      </c>
      <c r="G120" s="50">
        <v>78</v>
      </c>
      <c r="H120" s="51">
        <v>61443</v>
      </c>
      <c r="I120" s="52">
        <v>12</v>
      </c>
      <c r="J120" s="53" t="s">
        <v>2866</v>
      </c>
    </row>
    <row r="121" spans="1:10" ht="24" customHeight="1">
      <c r="A121" s="48" t="s">
        <v>2884</v>
      </c>
      <c r="B121" s="49" t="s">
        <v>1068</v>
      </c>
      <c r="C121" s="48" t="s">
        <v>134</v>
      </c>
      <c r="D121" s="49" t="s">
        <v>2063</v>
      </c>
      <c r="E121" s="50" t="s">
        <v>939</v>
      </c>
      <c r="F121" s="50" t="s">
        <v>940</v>
      </c>
      <c r="G121" s="50">
        <v>75</v>
      </c>
      <c r="H121" s="51">
        <v>49268</v>
      </c>
      <c r="I121" s="52">
        <v>9</v>
      </c>
      <c r="J121" s="53" t="s">
        <v>963</v>
      </c>
    </row>
    <row r="122" spans="1:10" ht="24" customHeight="1">
      <c r="A122" s="48" t="s">
        <v>2884</v>
      </c>
      <c r="B122" s="49" t="s">
        <v>1068</v>
      </c>
      <c r="C122" s="48" t="s">
        <v>135</v>
      </c>
      <c r="D122" s="49" t="s">
        <v>2064</v>
      </c>
      <c r="E122" s="50" t="s">
        <v>939</v>
      </c>
      <c r="F122" s="50" t="s">
        <v>947</v>
      </c>
      <c r="G122" s="50">
        <v>72</v>
      </c>
      <c r="H122" s="51">
        <v>24337</v>
      </c>
      <c r="I122" s="52">
        <v>12</v>
      </c>
      <c r="J122" s="53" t="s">
        <v>2866</v>
      </c>
    </row>
    <row r="123" spans="1:10" ht="24" customHeight="1">
      <c r="A123" s="48" t="s">
        <v>2884</v>
      </c>
      <c r="B123" s="49" t="s">
        <v>1068</v>
      </c>
      <c r="C123" s="48" t="s">
        <v>136</v>
      </c>
      <c r="D123" s="49" t="s">
        <v>2065</v>
      </c>
      <c r="E123" s="50" t="s">
        <v>939</v>
      </c>
      <c r="F123" s="50" t="s">
        <v>966</v>
      </c>
      <c r="G123" s="50">
        <v>0</v>
      </c>
      <c r="H123" s="51">
        <v>25762</v>
      </c>
      <c r="I123" s="52">
        <v>4</v>
      </c>
      <c r="J123" s="53" t="s">
        <v>1078</v>
      </c>
    </row>
    <row r="124" spans="1:10" ht="24" customHeight="1">
      <c r="A124" s="48" t="s">
        <v>2884</v>
      </c>
      <c r="B124" s="49" t="s">
        <v>1079</v>
      </c>
      <c r="C124" s="48" t="s">
        <v>137</v>
      </c>
      <c r="D124" s="49" t="s">
        <v>2066</v>
      </c>
      <c r="E124" s="50" t="s">
        <v>2878</v>
      </c>
      <c r="F124" s="50" t="s">
        <v>936</v>
      </c>
      <c r="G124" s="50">
        <v>1063</v>
      </c>
      <c r="H124" s="51">
        <v>145584</v>
      </c>
      <c r="I124" s="52">
        <v>20</v>
      </c>
      <c r="J124" s="53" t="s">
        <v>1081</v>
      </c>
    </row>
    <row r="125" spans="1:10" ht="24" customHeight="1">
      <c r="A125" s="48" t="s">
        <v>2884</v>
      </c>
      <c r="B125" s="49" t="s">
        <v>1079</v>
      </c>
      <c r="C125" s="48" t="s">
        <v>138</v>
      </c>
      <c r="D125" s="49" t="s">
        <v>2067</v>
      </c>
      <c r="E125" s="50" t="s">
        <v>939</v>
      </c>
      <c r="F125" s="50" t="s">
        <v>944</v>
      </c>
      <c r="G125" s="50">
        <v>30</v>
      </c>
      <c r="H125" s="51">
        <v>31446</v>
      </c>
      <c r="I125" s="52">
        <v>6</v>
      </c>
      <c r="J125" s="53" t="s">
        <v>2865</v>
      </c>
    </row>
    <row r="126" spans="1:10" ht="24" customHeight="1">
      <c r="A126" s="48" t="s">
        <v>2884</v>
      </c>
      <c r="B126" s="49" t="s">
        <v>1079</v>
      </c>
      <c r="C126" s="48" t="s">
        <v>139</v>
      </c>
      <c r="D126" s="49" t="s">
        <v>2068</v>
      </c>
      <c r="E126" s="50" t="s">
        <v>939</v>
      </c>
      <c r="F126" s="50" t="s">
        <v>944</v>
      </c>
      <c r="G126" s="50">
        <v>39</v>
      </c>
      <c r="H126" s="51">
        <v>72741</v>
      </c>
      <c r="I126" s="52">
        <v>7</v>
      </c>
      <c r="J126" s="53" t="s">
        <v>954</v>
      </c>
    </row>
    <row r="127" spans="1:10" ht="24" customHeight="1">
      <c r="A127" s="48" t="s">
        <v>2884</v>
      </c>
      <c r="B127" s="49" t="s">
        <v>1079</v>
      </c>
      <c r="C127" s="48" t="s">
        <v>140</v>
      </c>
      <c r="D127" s="49" t="s">
        <v>2069</v>
      </c>
      <c r="E127" s="50" t="s">
        <v>939</v>
      </c>
      <c r="F127" s="50" t="s">
        <v>944</v>
      </c>
      <c r="G127" s="50">
        <v>30</v>
      </c>
      <c r="H127" s="51">
        <v>35122</v>
      </c>
      <c r="I127" s="52">
        <v>6</v>
      </c>
      <c r="J127" s="53" t="s">
        <v>2865</v>
      </c>
    </row>
    <row r="128" spans="1:10" ht="24" customHeight="1">
      <c r="A128" s="48" t="s">
        <v>2884</v>
      </c>
      <c r="B128" s="49" t="s">
        <v>1079</v>
      </c>
      <c r="C128" s="48" t="s">
        <v>141</v>
      </c>
      <c r="D128" s="49" t="s">
        <v>2070</v>
      </c>
      <c r="E128" s="50" t="s">
        <v>939</v>
      </c>
      <c r="F128" s="50" t="s">
        <v>944</v>
      </c>
      <c r="G128" s="50">
        <v>30</v>
      </c>
      <c r="H128" s="51">
        <v>61837</v>
      </c>
      <c r="I128" s="52">
        <v>7</v>
      </c>
      <c r="J128" s="53" t="s">
        <v>954</v>
      </c>
    </row>
    <row r="129" spans="1:10" ht="24" customHeight="1">
      <c r="A129" s="48" t="s">
        <v>2884</v>
      </c>
      <c r="B129" s="49" t="s">
        <v>1079</v>
      </c>
      <c r="C129" s="48" t="s">
        <v>142</v>
      </c>
      <c r="D129" s="49" t="s">
        <v>2071</v>
      </c>
      <c r="E129" s="50" t="s">
        <v>939</v>
      </c>
      <c r="F129" s="50" t="s">
        <v>944</v>
      </c>
      <c r="G129" s="50">
        <v>30</v>
      </c>
      <c r="H129" s="51">
        <v>26958</v>
      </c>
      <c r="I129" s="52">
        <v>5</v>
      </c>
      <c r="J129" s="53" t="s">
        <v>945</v>
      </c>
    </row>
    <row r="130" spans="1:10" ht="24" customHeight="1">
      <c r="A130" s="48" t="s">
        <v>2884</v>
      </c>
      <c r="B130" s="49" t="s">
        <v>1079</v>
      </c>
      <c r="C130" s="48" t="s">
        <v>143</v>
      </c>
      <c r="D130" s="49" t="s">
        <v>2072</v>
      </c>
      <c r="E130" s="50" t="s">
        <v>939</v>
      </c>
      <c r="F130" s="50" t="s">
        <v>944</v>
      </c>
      <c r="G130" s="50">
        <v>120</v>
      </c>
      <c r="H130" s="51">
        <v>93469</v>
      </c>
      <c r="I130" s="57">
        <v>7</v>
      </c>
      <c r="J130" s="58" t="s">
        <v>954</v>
      </c>
    </row>
    <row r="131" spans="1:10" ht="24" customHeight="1">
      <c r="A131" s="48" t="s">
        <v>2884</v>
      </c>
      <c r="B131" s="49" t="s">
        <v>1079</v>
      </c>
      <c r="C131" s="48" t="s">
        <v>144</v>
      </c>
      <c r="D131" s="49" t="s">
        <v>2073</v>
      </c>
      <c r="E131" s="50" t="s">
        <v>939</v>
      </c>
      <c r="F131" s="50" t="s">
        <v>944</v>
      </c>
      <c r="G131" s="50">
        <v>30</v>
      </c>
      <c r="H131" s="51">
        <v>45555</v>
      </c>
      <c r="I131" s="52">
        <v>6</v>
      </c>
      <c r="J131" s="53" t="s">
        <v>2865</v>
      </c>
    </row>
    <row r="132" spans="1:10" ht="24" customHeight="1">
      <c r="A132" s="48" t="s">
        <v>2884</v>
      </c>
      <c r="B132" s="49" t="s">
        <v>1079</v>
      </c>
      <c r="C132" s="48" t="s">
        <v>145</v>
      </c>
      <c r="D132" s="49" t="s">
        <v>2886</v>
      </c>
      <c r="E132" s="50" t="s">
        <v>939</v>
      </c>
      <c r="F132" s="50" t="s">
        <v>947</v>
      </c>
      <c r="G132" s="50">
        <v>90</v>
      </c>
      <c r="H132" s="51">
        <v>67952</v>
      </c>
      <c r="I132" s="52">
        <v>12</v>
      </c>
      <c r="J132" s="53" t="s">
        <v>2866</v>
      </c>
    </row>
    <row r="133" spans="1:10" ht="24" customHeight="1">
      <c r="A133" s="48" t="s">
        <v>2884</v>
      </c>
      <c r="B133" s="49" t="s">
        <v>1102</v>
      </c>
      <c r="C133" s="48" t="s">
        <v>157</v>
      </c>
      <c r="D133" s="49" t="s">
        <v>2084</v>
      </c>
      <c r="E133" s="50" t="s">
        <v>972</v>
      </c>
      <c r="F133" s="50" t="s">
        <v>999</v>
      </c>
      <c r="G133" s="50">
        <v>320</v>
      </c>
      <c r="H133" s="51">
        <v>75958</v>
      </c>
      <c r="I133" s="52">
        <v>16</v>
      </c>
      <c r="J133" s="53" t="s">
        <v>1038</v>
      </c>
    </row>
    <row r="134" spans="1:10" ht="24" customHeight="1">
      <c r="A134" s="48" t="s">
        <v>2884</v>
      </c>
      <c r="B134" s="49" t="s">
        <v>1102</v>
      </c>
      <c r="C134" s="48" t="s">
        <v>158</v>
      </c>
      <c r="D134" s="49" t="s">
        <v>2085</v>
      </c>
      <c r="E134" s="50" t="s">
        <v>972</v>
      </c>
      <c r="F134" s="50" t="s">
        <v>973</v>
      </c>
      <c r="G134" s="50">
        <v>307</v>
      </c>
      <c r="H134" s="51">
        <v>55281</v>
      </c>
      <c r="I134" s="52">
        <v>15</v>
      </c>
      <c r="J134" s="53" t="s">
        <v>2867</v>
      </c>
    </row>
    <row r="135" spans="1:10" ht="24" customHeight="1">
      <c r="A135" s="48" t="s">
        <v>2884</v>
      </c>
      <c r="B135" s="49" t="s">
        <v>1102</v>
      </c>
      <c r="C135" s="48" t="s">
        <v>159</v>
      </c>
      <c r="D135" s="49" t="s">
        <v>2086</v>
      </c>
      <c r="E135" s="50" t="s">
        <v>939</v>
      </c>
      <c r="F135" s="50" t="s">
        <v>944</v>
      </c>
      <c r="G135" s="50">
        <v>35</v>
      </c>
      <c r="H135" s="51">
        <v>36386</v>
      </c>
      <c r="I135" s="52">
        <v>6</v>
      </c>
      <c r="J135" s="53" t="s">
        <v>2865</v>
      </c>
    </row>
    <row r="136" spans="1:10" ht="24" customHeight="1">
      <c r="A136" s="48" t="s">
        <v>2884</v>
      </c>
      <c r="B136" s="49" t="s">
        <v>1102</v>
      </c>
      <c r="C136" s="48" t="s">
        <v>160</v>
      </c>
      <c r="D136" s="49" t="s">
        <v>2087</v>
      </c>
      <c r="E136" s="50" t="s">
        <v>939</v>
      </c>
      <c r="F136" s="50" t="s">
        <v>944</v>
      </c>
      <c r="G136" s="50">
        <v>40</v>
      </c>
      <c r="H136" s="51">
        <v>43583</v>
      </c>
      <c r="I136" s="52">
        <v>6</v>
      </c>
      <c r="J136" s="53" t="s">
        <v>2865</v>
      </c>
    </row>
    <row r="137" spans="1:10" ht="24" customHeight="1">
      <c r="A137" s="48" t="s">
        <v>2884</v>
      </c>
      <c r="B137" s="49" t="s">
        <v>1102</v>
      </c>
      <c r="C137" s="48" t="s">
        <v>161</v>
      </c>
      <c r="D137" s="49" t="s">
        <v>2088</v>
      </c>
      <c r="E137" s="50" t="s">
        <v>939</v>
      </c>
      <c r="F137" s="50" t="s">
        <v>944</v>
      </c>
      <c r="G137" s="50">
        <v>34</v>
      </c>
      <c r="H137" s="51">
        <v>48551</v>
      </c>
      <c r="I137" s="52">
        <v>6</v>
      </c>
      <c r="J137" s="53" t="s">
        <v>2865</v>
      </c>
    </row>
    <row r="138" spans="1:10" ht="24" customHeight="1">
      <c r="A138" s="48" t="s">
        <v>2884</v>
      </c>
      <c r="B138" s="49" t="s">
        <v>1102</v>
      </c>
      <c r="C138" s="48" t="s">
        <v>162</v>
      </c>
      <c r="D138" s="49" t="s">
        <v>2089</v>
      </c>
      <c r="E138" s="50" t="s">
        <v>939</v>
      </c>
      <c r="F138" s="50" t="s">
        <v>944</v>
      </c>
      <c r="G138" s="50">
        <v>70</v>
      </c>
      <c r="H138" s="51">
        <v>68158</v>
      </c>
      <c r="I138" s="52">
        <v>7</v>
      </c>
      <c r="J138" s="53" t="s">
        <v>954</v>
      </c>
    </row>
    <row r="139" spans="1:10" ht="24" customHeight="1">
      <c r="A139" s="48" t="s">
        <v>2884</v>
      </c>
      <c r="B139" s="49" t="s">
        <v>1102</v>
      </c>
      <c r="C139" s="48" t="s">
        <v>163</v>
      </c>
      <c r="D139" s="49" t="s">
        <v>2090</v>
      </c>
      <c r="E139" s="50" t="s">
        <v>939</v>
      </c>
      <c r="F139" s="50" t="s">
        <v>947</v>
      </c>
      <c r="G139" s="50">
        <v>106</v>
      </c>
      <c r="H139" s="51">
        <v>62905</v>
      </c>
      <c r="I139" s="52">
        <v>13</v>
      </c>
      <c r="J139" s="53" t="s">
        <v>2864</v>
      </c>
    </row>
    <row r="140" spans="1:10" ht="24" customHeight="1">
      <c r="A140" s="48" t="s">
        <v>2884</v>
      </c>
      <c r="B140" s="49" t="s">
        <v>1102</v>
      </c>
      <c r="C140" s="48" t="s">
        <v>164</v>
      </c>
      <c r="D140" s="49" t="s">
        <v>2091</v>
      </c>
      <c r="E140" s="50" t="s">
        <v>939</v>
      </c>
      <c r="F140" s="50" t="s">
        <v>944</v>
      </c>
      <c r="G140" s="50">
        <v>31</v>
      </c>
      <c r="H140" s="51">
        <v>20592</v>
      </c>
      <c r="I140" s="52">
        <v>5</v>
      </c>
      <c r="J140" s="53" t="s">
        <v>945</v>
      </c>
    </row>
    <row r="141" spans="1:10" ht="24" customHeight="1">
      <c r="A141" s="48" t="s">
        <v>2884</v>
      </c>
      <c r="B141" s="49" t="s">
        <v>1102</v>
      </c>
      <c r="C141" s="48" t="s">
        <v>165</v>
      </c>
      <c r="D141" s="49" t="s">
        <v>2092</v>
      </c>
      <c r="E141" s="50" t="s">
        <v>939</v>
      </c>
      <c r="F141" s="50" t="s">
        <v>944</v>
      </c>
      <c r="G141" s="50">
        <v>43</v>
      </c>
      <c r="H141" s="51">
        <v>35356</v>
      </c>
      <c r="I141" s="52">
        <v>6</v>
      </c>
      <c r="J141" s="53" t="s">
        <v>2865</v>
      </c>
    </row>
    <row r="142" spans="1:10" ht="24" customHeight="1">
      <c r="A142" s="48" t="s">
        <v>2884</v>
      </c>
      <c r="B142" s="49" t="s">
        <v>1112</v>
      </c>
      <c r="C142" s="48" t="s">
        <v>166</v>
      </c>
      <c r="D142" s="49" t="s">
        <v>2093</v>
      </c>
      <c r="E142" s="50" t="s">
        <v>2878</v>
      </c>
      <c r="F142" s="50" t="s">
        <v>936</v>
      </c>
      <c r="G142" s="50">
        <v>620</v>
      </c>
      <c r="H142" s="51">
        <v>99936</v>
      </c>
      <c r="I142" s="52">
        <v>18</v>
      </c>
      <c r="J142" s="53" t="s">
        <v>1957</v>
      </c>
    </row>
    <row r="143" spans="1:10" ht="24" customHeight="1">
      <c r="A143" s="48" t="s">
        <v>2884</v>
      </c>
      <c r="B143" s="49" t="s">
        <v>1112</v>
      </c>
      <c r="C143" s="48" t="s">
        <v>167</v>
      </c>
      <c r="D143" s="49" t="s">
        <v>2094</v>
      </c>
      <c r="E143" s="50" t="s">
        <v>939</v>
      </c>
      <c r="F143" s="50" t="s">
        <v>944</v>
      </c>
      <c r="G143" s="50">
        <v>34</v>
      </c>
      <c r="H143" s="51">
        <v>25144</v>
      </c>
      <c r="I143" s="52">
        <v>5</v>
      </c>
      <c r="J143" s="53" t="s">
        <v>945</v>
      </c>
    </row>
    <row r="144" spans="1:10" ht="24" customHeight="1">
      <c r="A144" s="48" t="s">
        <v>2884</v>
      </c>
      <c r="B144" s="49" t="s">
        <v>1112</v>
      </c>
      <c r="C144" s="48" t="s">
        <v>168</v>
      </c>
      <c r="D144" s="49" t="s">
        <v>2095</v>
      </c>
      <c r="E144" s="50" t="s">
        <v>939</v>
      </c>
      <c r="F144" s="50" t="s">
        <v>944</v>
      </c>
      <c r="G144" s="50">
        <v>35</v>
      </c>
      <c r="H144" s="51">
        <v>30720</v>
      </c>
      <c r="I144" s="52">
        <v>6</v>
      </c>
      <c r="J144" s="53" t="s">
        <v>2865</v>
      </c>
    </row>
    <row r="145" spans="1:10" ht="24" customHeight="1">
      <c r="A145" s="48" t="s">
        <v>2884</v>
      </c>
      <c r="B145" s="49" t="s">
        <v>1112</v>
      </c>
      <c r="C145" s="48" t="s">
        <v>169</v>
      </c>
      <c r="D145" s="49" t="s">
        <v>2096</v>
      </c>
      <c r="E145" s="50" t="s">
        <v>939</v>
      </c>
      <c r="F145" s="50" t="s">
        <v>940</v>
      </c>
      <c r="G145" s="50">
        <v>34</v>
      </c>
      <c r="H145" s="51">
        <v>26684</v>
      </c>
      <c r="I145" s="52">
        <v>9</v>
      </c>
      <c r="J145" s="53" t="s">
        <v>963</v>
      </c>
    </row>
    <row r="146" spans="1:10" ht="24" customHeight="1">
      <c r="A146" s="48" t="s">
        <v>2884</v>
      </c>
      <c r="B146" s="49" t="s">
        <v>1112</v>
      </c>
      <c r="C146" s="48" t="s">
        <v>170</v>
      </c>
      <c r="D146" s="49" t="s">
        <v>2097</v>
      </c>
      <c r="E146" s="50" t="s">
        <v>939</v>
      </c>
      <c r="F146" s="50" t="s">
        <v>944</v>
      </c>
      <c r="G146" s="50">
        <v>30</v>
      </c>
      <c r="H146" s="51">
        <v>9892</v>
      </c>
      <c r="I146" s="52">
        <v>5</v>
      </c>
      <c r="J146" s="53" t="s">
        <v>945</v>
      </c>
    </row>
    <row r="147" spans="1:10" ht="24" customHeight="1">
      <c r="A147" s="48" t="s">
        <v>2884</v>
      </c>
      <c r="B147" s="49" t="s">
        <v>1112</v>
      </c>
      <c r="C147" s="48" t="s">
        <v>171</v>
      </c>
      <c r="D147" s="49" t="s">
        <v>2098</v>
      </c>
      <c r="E147" s="50" t="s">
        <v>939</v>
      </c>
      <c r="F147" s="50" t="s">
        <v>944</v>
      </c>
      <c r="G147" s="50">
        <v>30</v>
      </c>
      <c r="H147" s="51">
        <v>10338</v>
      </c>
      <c r="I147" s="52">
        <v>5</v>
      </c>
      <c r="J147" s="53" t="s">
        <v>945</v>
      </c>
    </row>
    <row r="148" spans="1:10" ht="24" customHeight="1">
      <c r="A148" s="48" t="s">
        <v>2884</v>
      </c>
      <c r="B148" s="49" t="s">
        <v>1112</v>
      </c>
      <c r="C148" s="48" t="s">
        <v>172</v>
      </c>
      <c r="D148" s="49" t="s">
        <v>2099</v>
      </c>
      <c r="E148" s="50" t="s">
        <v>939</v>
      </c>
      <c r="F148" s="50" t="s">
        <v>944</v>
      </c>
      <c r="G148" s="50">
        <v>60</v>
      </c>
      <c r="H148" s="51">
        <v>54938</v>
      </c>
      <c r="I148" s="52">
        <v>6</v>
      </c>
      <c r="J148" s="53" t="s">
        <v>2865</v>
      </c>
    </row>
    <row r="149" spans="1:10" ht="24" customHeight="1">
      <c r="A149" s="48" t="s">
        <v>2884</v>
      </c>
      <c r="B149" s="49" t="s">
        <v>1112</v>
      </c>
      <c r="C149" s="48" t="s">
        <v>173</v>
      </c>
      <c r="D149" s="49" t="s">
        <v>2100</v>
      </c>
      <c r="E149" s="50" t="s">
        <v>939</v>
      </c>
      <c r="F149" s="50" t="s">
        <v>944</v>
      </c>
      <c r="G149" s="50">
        <v>30</v>
      </c>
      <c r="H149" s="51">
        <v>39676</v>
      </c>
      <c r="I149" s="52">
        <v>6</v>
      </c>
      <c r="J149" s="53" t="s">
        <v>2865</v>
      </c>
    </row>
    <row r="150" spans="1:10" ht="24" customHeight="1">
      <c r="A150" s="48" t="s">
        <v>2884</v>
      </c>
      <c r="B150" s="49" t="s">
        <v>1112</v>
      </c>
      <c r="C150" s="48" t="s">
        <v>174</v>
      </c>
      <c r="D150" s="49" t="s">
        <v>2101</v>
      </c>
      <c r="E150" s="50" t="s">
        <v>939</v>
      </c>
      <c r="F150" s="50" t="s">
        <v>944</v>
      </c>
      <c r="G150" s="50">
        <v>35</v>
      </c>
      <c r="H150" s="51">
        <v>23231</v>
      </c>
      <c r="I150" s="52">
        <v>5</v>
      </c>
      <c r="J150" s="53" t="s">
        <v>945</v>
      </c>
    </row>
    <row r="151" spans="1:10" ht="24" customHeight="1">
      <c r="A151" s="48" t="s">
        <v>2887</v>
      </c>
      <c r="B151" s="49" t="s">
        <v>2888</v>
      </c>
      <c r="C151" s="48" t="s">
        <v>175</v>
      </c>
      <c r="D151" s="49" t="s">
        <v>2102</v>
      </c>
      <c r="E151" s="50" t="s">
        <v>972</v>
      </c>
      <c r="F151" s="50" t="s">
        <v>999</v>
      </c>
      <c r="G151" s="50">
        <v>410</v>
      </c>
      <c r="H151" s="51">
        <v>152486</v>
      </c>
      <c r="I151" s="52">
        <v>17</v>
      </c>
      <c r="J151" s="53" t="s">
        <v>1000</v>
      </c>
    </row>
    <row r="152" spans="1:10" ht="24" customHeight="1">
      <c r="A152" s="48" t="s">
        <v>2887</v>
      </c>
      <c r="B152" s="49" t="s">
        <v>2888</v>
      </c>
      <c r="C152" s="48" t="s">
        <v>176</v>
      </c>
      <c r="D152" s="49" t="s">
        <v>2103</v>
      </c>
      <c r="E152" s="50" t="s">
        <v>939</v>
      </c>
      <c r="F152" s="50" t="s">
        <v>966</v>
      </c>
      <c r="G152" s="50">
        <v>18</v>
      </c>
      <c r="H152" s="51">
        <v>12755</v>
      </c>
      <c r="I152" s="52">
        <v>2</v>
      </c>
      <c r="J152" s="53" t="s">
        <v>967</v>
      </c>
    </row>
    <row r="153" spans="1:10" ht="24" customHeight="1">
      <c r="A153" s="48" t="s">
        <v>2887</v>
      </c>
      <c r="B153" s="49" t="s">
        <v>2888</v>
      </c>
      <c r="C153" s="48" t="s">
        <v>177</v>
      </c>
      <c r="D153" s="49" t="s">
        <v>2104</v>
      </c>
      <c r="E153" s="50" t="s">
        <v>939</v>
      </c>
      <c r="F153" s="50" t="s">
        <v>944</v>
      </c>
      <c r="G153" s="50">
        <v>43</v>
      </c>
      <c r="H153" s="51">
        <v>34755</v>
      </c>
      <c r="I153" s="52">
        <v>6</v>
      </c>
      <c r="J153" s="53" t="s">
        <v>2865</v>
      </c>
    </row>
    <row r="154" spans="1:10" ht="24" customHeight="1">
      <c r="A154" s="48" t="s">
        <v>2887</v>
      </c>
      <c r="B154" s="49" t="s">
        <v>2888</v>
      </c>
      <c r="C154" s="48" t="s">
        <v>178</v>
      </c>
      <c r="D154" s="49" t="s">
        <v>2105</v>
      </c>
      <c r="E154" s="50" t="s">
        <v>939</v>
      </c>
      <c r="F154" s="50" t="s">
        <v>944</v>
      </c>
      <c r="G154" s="50">
        <v>75</v>
      </c>
      <c r="H154" s="51">
        <v>46580</v>
      </c>
      <c r="I154" s="52">
        <v>6</v>
      </c>
      <c r="J154" s="53" t="s">
        <v>2865</v>
      </c>
    </row>
    <row r="155" spans="1:10" ht="24" customHeight="1">
      <c r="A155" s="48" t="s">
        <v>2887</v>
      </c>
      <c r="B155" s="49" t="s">
        <v>2888</v>
      </c>
      <c r="C155" s="48" t="s">
        <v>179</v>
      </c>
      <c r="D155" s="49" t="s">
        <v>2106</v>
      </c>
      <c r="E155" s="50" t="s">
        <v>939</v>
      </c>
      <c r="F155" s="50" t="s">
        <v>947</v>
      </c>
      <c r="G155" s="50">
        <v>98</v>
      </c>
      <c r="H155" s="51">
        <v>71550</v>
      </c>
      <c r="I155" s="52">
        <v>12</v>
      </c>
      <c r="J155" s="53" t="s">
        <v>2866</v>
      </c>
    </row>
    <row r="156" spans="1:10" ht="24" customHeight="1">
      <c r="A156" s="48" t="s">
        <v>2887</v>
      </c>
      <c r="B156" s="49" t="s">
        <v>2888</v>
      </c>
      <c r="C156" s="48" t="s">
        <v>180</v>
      </c>
      <c r="D156" s="49" t="s">
        <v>2107</v>
      </c>
      <c r="E156" s="50" t="s">
        <v>939</v>
      </c>
      <c r="F156" s="50" t="s">
        <v>940</v>
      </c>
      <c r="G156" s="50">
        <v>98</v>
      </c>
      <c r="H156" s="51">
        <v>56254</v>
      </c>
      <c r="I156" s="52">
        <v>10</v>
      </c>
      <c r="J156" s="53" t="s">
        <v>941</v>
      </c>
    </row>
    <row r="157" spans="1:10" ht="24" customHeight="1">
      <c r="A157" s="48" t="s">
        <v>2887</v>
      </c>
      <c r="B157" s="49" t="s">
        <v>2888</v>
      </c>
      <c r="C157" s="48" t="s">
        <v>181</v>
      </c>
      <c r="D157" s="49" t="s">
        <v>2108</v>
      </c>
      <c r="E157" s="50" t="s">
        <v>939</v>
      </c>
      <c r="F157" s="50" t="s">
        <v>944</v>
      </c>
      <c r="G157" s="50">
        <v>76</v>
      </c>
      <c r="H157" s="51">
        <v>52669</v>
      </c>
      <c r="I157" s="52">
        <v>6</v>
      </c>
      <c r="J157" s="53" t="s">
        <v>2865</v>
      </c>
    </row>
    <row r="158" spans="1:10" ht="24" customHeight="1">
      <c r="A158" s="48" t="s">
        <v>2887</v>
      </c>
      <c r="B158" s="49" t="s">
        <v>2888</v>
      </c>
      <c r="C158" s="48" t="s">
        <v>182</v>
      </c>
      <c r="D158" s="49" t="s">
        <v>2109</v>
      </c>
      <c r="E158" s="50" t="s">
        <v>939</v>
      </c>
      <c r="F158" s="50" t="s">
        <v>944</v>
      </c>
      <c r="G158" s="50">
        <v>39</v>
      </c>
      <c r="H158" s="51">
        <v>30333</v>
      </c>
      <c r="I158" s="52">
        <v>6</v>
      </c>
      <c r="J158" s="53" t="s">
        <v>2865</v>
      </c>
    </row>
    <row r="159" spans="1:10" ht="24" customHeight="1">
      <c r="A159" s="48" t="s">
        <v>2887</v>
      </c>
      <c r="B159" s="49" t="s">
        <v>2888</v>
      </c>
      <c r="C159" s="48" t="s">
        <v>183</v>
      </c>
      <c r="D159" s="49" t="s">
        <v>2110</v>
      </c>
      <c r="E159" s="50" t="s">
        <v>939</v>
      </c>
      <c r="F159" s="50" t="s">
        <v>944</v>
      </c>
      <c r="G159" s="50">
        <v>34</v>
      </c>
      <c r="H159" s="51">
        <v>21647</v>
      </c>
      <c r="I159" s="52">
        <v>5</v>
      </c>
      <c r="J159" s="53" t="s">
        <v>945</v>
      </c>
    </row>
    <row r="160" spans="1:10" ht="24" customHeight="1">
      <c r="A160" s="48" t="s">
        <v>2887</v>
      </c>
      <c r="B160" s="49" t="s">
        <v>2888</v>
      </c>
      <c r="C160" s="48" t="s">
        <v>184</v>
      </c>
      <c r="D160" s="49" t="s">
        <v>2111</v>
      </c>
      <c r="E160" s="50" t="s">
        <v>939</v>
      </c>
      <c r="F160" s="50" t="s">
        <v>944</v>
      </c>
      <c r="G160" s="50">
        <v>33</v>
      </c>
      <c r="H160" s="51">
        <v>24187</v>
      </c>
      <c r="I160" s="52">
        <v>5</v>
      </c>
      <c r="J160" s="53" t="s">
        <v>945</v>
      </c>
    </row>
    <row r="161" spans="1:10" ht="24" customHeight="1">
      <c r="A161" s="48" t="s">
        <v>2887</v>
      </c>
      <c r="B161" s="49" t="s">
        <v>2888</v>
      </c>
      <c r="C161" s="48" t="s">
        <v>185</v>
      </c>
      <c r="D161" s="49" t="s">
        <v>2112</v>
      </c>
      <c r="E161" s="50" t="s">
        <v>939</v>
      </c>
      <c r="F161" s="50" t="s">
        <v>944</v>
      </c>
      <c r="G161" s="50">
        <v>36</v>
      </c>
      <c r="H161" s="51">
        <v>20020</v>
      </c>
      <c r="I161" s="52">
        <v>5</v>
      </c>
      <c r="J161" s="53" t="s">
        <v>945</v>
      </c>
    </row>
    <row r="162" spans="1:10" ht="24" customHeight="1">
      <c r="A162" s="48" t="s">
        <v>2887</v>
      </c>
      <c r="B162" s="49" t="s">
        <v>2888</v>
      </c>
      <c r="C162" s="48" t="s">
        <v>186</v>
      </c>
      <c r="D162" s="49" t="s">
        <v>2113</v>
      </c>
      <c r="E162" s="50" t="s">
        <v>939</v>
      </c>
      <c r="F162" s="50" t="s">
        <v>966</v>
      </c>
      <c r="G162" s="50">
        <v>0</v>
      </c>
      <c r="H162" s="51">
        <v>23186</v>
      </c>
      <c r="I162" s="50">
        <v>3</v>
      </c>
      <c r="J162" s="56" t="s">
        <v>1015</v>
      </c>
    </row>
    <row r="163" spans="1:10" ht="24" customHeight="1">
      <c r="A163" s="48" t="s">
        <v>2887</v>
      </c>
      <c r="B163" s="49" t="s">
        <v>1135</v>
      </c>
      <c r="C163" s="48" t="s">
        <v>187</v>
      </c>
      <c r="D163" s="49" t="s">
        <v>2114</v>
      </c>
      <c r="E163" s="50" t="s">
        <v>972</v>
      </c>
      <c r="F163" s="50" t="s">
        <v>999</v>
      </c>
      <c r="G163" s="50">
        <v>348</v>
      </c>
      <c r="H163" s="51">
        <v>50737</v>
      </c>
      <c r="I163" s="52">
        <v>16</v>
      </c>
      <c r="J163" s="53" t="s">
        <v>1038</v>
      </c>
    </row>
    <row r="164" spans="1:10" ht="24" customHeight="1">
      <c r="A164" s="48" t="s">
        <v>2887</v>
      </c>
      <c r="B164" s="49" t="s">
        <v>1135</v>
      </c>
      <c r="C164" s="48" t="s">
        <v>188</v>
      </c>
      <c r="D164" s="49" t="s">
        <v>2115</v>
      </c>
      <c r="E164" s="50" t="s">
        <v>939</v>
      </c>
      <c r="F164" s="50" t="s">
        <v>944</v>
      </c>
      <c r="G164" s="50">
        <v>30</v>
      </c>
      <c r="H164" s="51">
        <v>23522</v>
      </c>
      <c r="I164" s="52">
        <v>5</v>
      </c>
      <c r="J164" s="53" t="s">
        <v>945</v>
      </c>
    </row>
    <row r="165" spans="1:10" ht="24" customHeight="1">
      <c r="A165" s="48" t="s">
        <v>2887</v>
      </c>
      <c r="B165" s="49" t="s">
        <v>1135</v>
      </c>
      <c r="C165" s="48" t="s">
        <v>189</v>
      </c>
      <c r="D165" s="49" t="s">
        <v>2116</v>
      </c>
      <c r="E165" s="50" t="s">
        <v>939</v>
      </c>
      <c r="F165" s="50" t="s">
        <v>944</v>
      </c>
      <c r="G165" s="50">
        <v>38</v>
      </c>
      <c r="H165" s="51">
        <v>18884</v>
      </c>
      <c r="I165" s="52">
        <v>5</v>
      </c>
      <c r="J165" s="53" t="s">
        <v>945</v>
      </c>
    </row>
    <row r="166" spans="1:10" ht="24" customHeight="1">
      <c r="A166" s="48" t="s">
        <v>2887</v>
      </c>
      <c r="B166" s="49" t="s">
        <v>1135</v>
      </c>
      <c r="C166" s="48" t="s">
        <v>190</v>
      </c>
      <c r="D166" s="49" t="s">
        <v>2117</v>
      </c>
      <c r="E166" s="50" t="s">
        <v>939</v>
      </c>
      <c r="F166" s="50" t="s">
        <v>944</v>
      </c>
      <c r="G166" s="50">
        <v>30</v>
      </c>
      <c r="H166" s="51">
        <v>28022</v>
      </c>
      <c r="I166" s="52">
        <v>5</v>
      </c>
      <c r="J166" s="53" t="s">
        <v>945</v>
      </c>
    </row>
    <row r="167" spans="1:10" ht="24" customHeight="1">
      <c r="A167" s="48" t="s">
        <v>2887</v>
      </c>
      <c r="B167" s="49" t="s">
        <v>1135</v>
      </c>
      <c r="C167" s="48" t="s">
        <v>191</v>
      </c>
      <c r="D167" s="49" t="s">
        <v>2118</v>
      </c>
      <c r="E167" s="50" t="s">
        <v>939</v>
      </c>
      <c r="F167" s="50" t="s">
        <v>944</v>
      </c>
      <c r="G167" s="50">
        <v>60</v>
      </c>
      <c r="H167" s="51">
        <v>47220</v>
      </c>
      <c r="I167" s="52">
        <v>6</v>
      </c>
      <c r="J167" s="53" t="s">
        <v>2865</v>
      </c>
    </row>
    <row r="168" spans="1:10" ht="24" customHeight="1">
      <c r="A168" s="48" t="s">
        <v>2887</v>
      </c>
      <c r="B168" s="49" t="s">
        <v>1135</v>
      </c>
      <c r="C168" s="48" t="s">
        <v>192</v>
      </c>
      <c r="D168" s="49" t="s">
        <v>2119</v>
      </c>
      <c r="E168" s="50" t="s">
        <v>939</v>
      </c>
      <c r="F168" s="50" t="s">
        <v>944</v>
      </c>
      <c r="G168" s="50">
        <v>30</v>
      </c>
      <c r="H168" s="51">
        <v>46112</v>
      </c>
      <c r="I168" s="52">
        <v>6</v>
      </c>
      <c r="J168" s="53" t="s">
        <v>2865</v>
      </c>
    </row>
    <row r="169" spans="1:10" ht="24" customHeight="1">
      <c r="A169" s="48" t="s">
        <v>2887</v>
      </c>
      <c r="B169" s="49" t="s">
        <v>1135</v>
      </c>
      <c r="C169" s="48" t="s">
        <v>193</v>
      </c>
      <c r="D169" s="49" t="s">
        <v>2120</v>
      </c>
      <c r="E169" s="50" t="s">
        <v>939</v>
      </c>
      <c r="F169" s="50" t="s">
        <v>966</v>
      </c>
      <c r="G169" s="50">
        <v>0</v>
      </c>
      <c r="H169" s="51">
        <v>14992</v>
      </c>
      <c r="I169" s="52">
        <v>2</v>
      </c>
      <c r="J169" s="53" t="s">
        <v>967</v>
      </c>
    </row>
    <row r="170" spans="1:10" ht="24" customHeight="1">
      <c r="A170" s="48" t="s">
        <v>2887</v>
      </c>
      <c r="B170" s="49" t="s">
        <v>1135</v>
      </c>
      <c r="C170" s="48" t="s">
        <v>194</v>
      </c>
      <c r="D170" s="49" t="s">
        <v>2121</v>
      </c>
      <c r="E170" s="50" t="s">
        <v>939</v>
      </c>
      <c r="F170" s="50" t="s">
        <v>966</v>
      </c>
      <c r="G170" s="50">
        <v>0</v>
      </c>
      <c r="H170" s="51">
        <v>9419</v>
      </c>
      <c r="I170" s="52">
        <v>2</v>
      </c>
      <c r="J170" s="53" t="s">
        <v>967</v>
      </c>
    </row>
    <row r="171" spans="1:10" ht="24" customHeight="1">
      <c r="A171" s="48" t="s">
        <v>2887</v>
      </c>
      <c r="B171" s="49" t="s">
        <v>1144</v>
      </c>
      <c r="C171" s="48" t="s">
        <v>195</v>
      </c>
      <c r="D171" s="49" t="s">
        <v>2122</v>
      </c>
      <c r="E171" s="50" t="s">
        <v>2878</v>
      </c>
      <c r="F171" s="50" t="s">
        <v>936</v>
      </c>
      <c r="G171" s="50">
        <v>659</v>
      </c>
      <c r="H171" s="51">
        <v>172573</v>
      </c>
      <c r="I171" s="52">
        <v>18</v>
      </c>
      <c r="J171" s="53" t="s">
        <v>1957</v>
      </c>
    </row>
    <row r="172" spans="1:10" ht="24" customHeight="1">
      <c r="A172" s="48" t="s">
        <v>2887</v>
      </c>
      <c r="B172" s="49" t="s">
        <v>1144</v>
      </c>
      <c r="C172" s="48" t="s">
        <v>196</v>
      </c>
      <c r="D172" s="49" t="s">
        <v>2123</v>
      </c>
      <c r="E172" s="50" t="s">
        <v>939</v>
      </c>
      <c r="F172" s="50" t="s">
        <v>944</v>
      </c>
      <c r="G172" s="50">
        <v>30</v>
      </c>
      <c r="H172" s="51">
        <v>25682</v>
      </c>
      <c r="I172" s="52">
        <v>5</v>
      </c>
      <c r="J172" s="53" t="s">
        <v>945</v>
      </c>
    </row>
    <row r="173" spans="1:10" ht="24" customHeight="1">
      <c r="A173" s="48" t="s">
        <v>2887</v>
      </c>
      <c r="B173" s="49" t="s">
        <v>1144</v>
      </c>
      <c r="C173" s="48" t="s">
        <v>197</v>
      </c>
      <c r="D173" s="49" t="s">
        <v>2124</v>
      </c>
      <c r="E173" s="50" t="s">
        <v>939</v>
      </c>
      <c r="F173" s="50" t="s">
        <v>940</v>
      </c>
      <c r="G173" s="50">
        <v>60</v>
      </c>
      <c r="H173" s="51">
        <v>47737</v>
      </c>
      <c r="I173" s="52">
        <v>9</v>
      </c>
      <c r="J173" s="53" t="s">
        <v>963</v>
      </c>
    </row>
    <row r="174" spans="1:10" ht="24" customHeight="1">
      <c r="A174" s="48" t="s">
        <v>2887</v>
      </c>
      <c r="B174" s="49" t="s">
        <v>1144</v>
      </c>
      <c r="C174" s="48" t="s">
        <v>198</v>
      </c>
      <c r="D174" s="49" t="s">
        <v>2125</v>
      </c>
      <c r="E174" s="50" t="s">
        <v>939</v>
      </c>
      <c r="F174" s="50" t="s">
        <v>944</v>
      </c>
      <c r="G174" s="50">
        <v>60</v>
      </c>
      <c r="H174" s="51">
        <v>52512</v>
      </c>
      <c r="I174" s="52">
        <v>6</v>
      </c>
      <c r="J174" s="53" t="s">
        <v>2865</v>
      </c>
    </row>
    <row r="175" spans="1:10" ht="24" customHeight="1">
      <c r="A175" s="48" t="s">
        <v>2887</v>
      </c>
      <c r="B175" s="49" t="s">
        <v>1144</v>
      </c>
      <c r="C175" s="48" t="s">
        <v>199</v>
      </c>
      <c r="D175" s="49" t="s">
        <v>2126</v>
      </c>
      <c r="E175" s="50" t="s">
        <v>939</v>
      </c>
      <c r="F175" s="50" t="s">
        <v>940</v>
      </c>
      <c r="G175" s="50">
        <v>98</v>
      </c>
      <c r="H175" s="51">
        <v>63936</v>
      </c>
      <c r="I175" s="52">
        <v>10</v>
      </c>
      <c r="J175" s="53" t="s">
        <v>941</v>
      </c>
    </row>
    <row r="176" spans="1:10" ht="24" customHeight="1">
      <c r="A176" s="48" t="s">
        <v>2887</v>
      </c>
      <c r="B176" s="49" t="s">
        <v>1144</v>
      </c>
      <c r="C176" s="48" t="s">
        <v>200</v>
      </c>
      <c r="D176" s="49" t="s">
        <v>2127</v>
      </c>
      <c r="E176" s="50" t="s">
        <v>939</v>
      </c>
      <c r="F176" s="50" t="s">
        <v>944</v>
      </c>
      <c r="G176" s="50">
        <v>33</v>
      </c>
      <c r="H176" s="51">
        <v>25832</v>
      </c>
      <c r="I176" s="52">
        <v>5</v>
      </c>
      <c r="J176" s="53" t="s">
        <v>945</v>
      </c>
    </row>
    <row r="177" spans="1:10" ht="24" customHeight="1">
      <c r="A177" s="48" t="s">
        <v>2887</v>
      </c>
      <c r="B177" s="49" t="s">
        <v>1144</v>
      </c>
      <c r="C177" s="48" t="s">
        <v>201</v>
      </c>
      <c r="D177" s="49" t="s">
        <v>2128</v>
      </c>
      <c r="E177" s="50" t="s">
        <v>939</v>
      </c>
      <c r="F177" s="50" t="s">
        <v>947</v>
      </c>
      <c r="G177" s="50">
        <v>105</v>
      </c>
      <c r="H177" s="51">
        <v>75489</v>
      </c>
      <c r="I177" s="52">
        <v>13</v>
      </c>
      <c r="J177" s="53" t="s">
        <v>2864</v>
      </c>
    </row>
    <row r="178" spans="1:10" ht="24" customHeight="1">
      <c r="A178" s="48" t="s">
        <v>2887</v>
      </c>
      <c r="B178" s="49" t="s">
        <v>1144</v>
      </c>
      <c r="C178" s="48" t="s">
        <v>202</v>
      </c>
      <c r="D178" s="49" t="s">
        <v>2129</v>
      </c>
      <c r="E178" s="50" t="s">
        <v>939</v>
      </c>
      <c r="F178" s="50" t="s">
        <v>940</v>
      </c>
      <c r="G178" s="50">
        <v>68</v>
      </c>
      <c r="H178" s="51">
        <v>51076</v>
      </c>
      <c r="I178" s="52">
        <v>10</v>
      </c>
      <c r="J178" s="53" t="s">
        <v>941</v>
      </c>
    </row>
    <row r="179" spans="1:10" ht="24" customHeight="1">
      <c r="A179" s="48" t="s">
        <v>2887</v>
      </c>
      <c r="B179" s="49" t="s">
        <v>1144</v>
      </c>
      <c r="C179" s="48" t="s">
        <v>203</v>
      </c>
      <c r="D179" s="49" t="s">
        <v>2130</v>
      </c>
      <c r="E179" s="50" t="s">
        <v>939</v>
      </c>
      <c r="F179" s="50" t="s">
        <v>944</v>
      </c>
      <c r="G179" s="50">
        <v>60</v>
      </c>
      <c r="H179" s="51">
        <v>55014</v>
      </c>
      <c r="I179" s="52">
        <v>6</v>
      </c>
      <c r="J179" s="53" t="s">
        <v>2865</v>
      </c>
    </row>
    <row r="180" spans="1:10" ht="24" customHeight="1">
      <c r="A180" s="48" t="s">
        <v>2887</v>
      </c>
      <c r="B180" s="49" t="s">
        <v>1144</v>
      </c>
      <c r="C180" s="48" t="s">
        <v>204</v>
      </c>
      <c r="D180" s="49" t="s">
        <v>2131</v>
      </c>
      <c r="E180" s="50" t="s">
        <v>939</v>
      </c>
      <c r="F180" s="50" t="s">
        <v>944</v>
      </c>
      <c r="G180" s="50">
        <v>30</v>
      </c>
      <c r="H180" s="51">
        <v>43670</v>
      </c>
      <c r="I180" s="52">
        <v>6</v>
      </c>
      <c r="J180" s="53" t="s">
        <v>2865</v>
      </c>
    </row>
    <row r="181" spans="1:10" ht="24" customHeight="1">
      <c r="A181" s="48" t="s">
        <v>2887</v>
      </c>
      <c r="B181" s="49" t="s">
        <v>1144</v>
      </c>
      <c r="C181" s="48" t="s">
        <v>205</v>
      </c>
      <c r="D181" s="49" t="s">
        <v>2132</v>
      </c>
      <c r="E181" s="50" t="s">
        <v>939</v>
      </c>
      <c r="F181" s="50" t="s">
        <v>947</v>
      </c>
      <c r="G181" s="50">
        <v>90</v>
      </c>
      <c r="H181" s="51">
        <v>83608</v>
      </c>
      <c r="I181" s="52">
        <v>13</v>
      </c>
      <c r="J181" s="53" t="s">
        <v>2864</v>
      </c>
    </row>
    <row r="182" spans="1:10" ht="24" customHeight="1">
      <c r="A182" s="48" t="s">
        <v>2887</v>
      </c>
      <c r="B182" s="49" t="s">
        <v>1144</v>
      </c>
      <c r="C182" s="48" t="s">
        <v>206</v>
      </c>
      <c r="D182" s="49" t="s">
        <v>2133</v>
      </c>
      <c r="E182" s="50" t="s">
        <v>939</v>
      </c>
      <c r="F182" s="50" t="s">
        <v>944</v>
      </c>
      <c r="G182" s="50">
        <v>34</v>
      </c>
      <c r="H182" s="51">
        <v>30450</v>
      </c>
      <c r="I182" s="52">
        <v>6</v>
      </c>
      <c r="J182" s="53" t="s">
        <v>2865</v>
      </c>
    </row>
    <row r="183" spans="1:10" ht="24" customHeight="1">
      <c r="A183" s="48" t="s">
        <v>2887</v>
      </c>
      <c r="B183" s="49" t="s">
        <v>1144</v>
      </c>
      <c r="C183" s="48" t="s">
        <v>207</v>
      </c>
      <c r="D183" s="49" t="s">
        <v>2134</v>
      </c>
      <c r="E183" s="50" t="s">
        <v>939</v>
      </c>
      <c r="F183" s="50" t="s">
        <v>944</v>
      </c>
      <c r="G183" s="50">
        <v>35</v>
      </c>
      <c r="H183" s="51">
        <v>40151</v>
      </c>
      <c r="I183" s="52">
        <v>6</v>
      </c>
      <c r="J183" s="53" t="s">
        <v>2865</v>
      </c>
    </row>
    <row r="184" spans="1:10" ht="24" customHeight="1">
      <c r="A184" s="48" t="s">
        <v>2887</v>
      </c>
      <c r="B184" s="49" t="s">
        <v>1144</v>
      </c>
      <c r="C184" s="48" t="s">
        <v>208</v>
      </c>
      <c r="D184" s="49" t="s">
        <v>2135</v>
      </c>
      <c r="E184" s="50" t="s">
        <v>939</v>
      </c>
      <c r="F184" s="50" t="s">
        <v>966</v>
      </c>
      <c r="G184" s="50">
        <v>0</v>
      </c>
      <c r="H184" s="51">
        <v>14824</v>
      </c>
      <c r="I184" s="52">
        <v>2</v>
      </c>
      <c r="J184" s="53" t="s">
        <v>967</v>
      </c>
    </row>
    <row r="185" spans="1:10" ht="24" customHeight="1">
      <c r="A185" s="48" t="s">
        <v>2887</v>
      </c>
      <c r="B185" s="49" t="s">
        <v>1159</v>
      </c>
      <c r="C185" s="48" t="s">
        <v>209</v>
      </c>
      <c r="D185" s="49" t="s">
        <v>2136</v>
      </c>
      <c r="E185" s="50" t="s">
        <v>972</v>
      </c>
      <c r="F185" s="50" t="s">
        <v>999</v>
      </c>
      <c r="G185" s="50">
        <v>456</v>
      </c>
      <c r="H185" s="51">
        <v>79334</v>
      </c>
      <c r="I185" s="52">
        <v>17</v>
      </c>
      <c r="J185" s="53" t="s">
        <v>1000</v>
      </c>
    </row>
    <row r="186" spans="1:10" ht="24" customHeight="1">
      <c r="A186" s="48" t="s">
        <v>2887</v>
      </c>
      <c r="B186" s="49" t="s">
        <v>1159</v>
      </c>
      <c r="C186" s="48" t="s">
        <v>210</v>
      </c>
      <c r="D186" s="49" t="s">
        <v>2137</v>
      </c>
      <c r="E186" s="50" t="s">
        <v>939</v>
      </c>
      <c r="F186" s="50" t="s">
        <v>944</v>
      </c>
      <c r="G186" s="50">
        <v>35</v>
      </c>
      <c r="H186" s="51">
        <v>16501</v>
      </c>
      <c r="I186" s="52">
        <v>5</v>
      </c>
      <c r="J186" s="53" t="s">
        <v>945</v>
      </c>
    </row>
    <row r="187" spans="1:10" ht="24" customHeight="1">
      <c r="A187" s="48" t="s">
        <v>2887</v>
      </c>
      <c r="B187" s="49" t="s">
        <v>1159</v>
      </c>
      <c r="C187" s="48" t="s">
        <v>211</v>
      </c>
      <c r="D187" s="49" t="s">
        <v>2138</v>
      </c>
      <c r="E187" s="50" t="s">
        <v>939</v>
      </c>
      <c r="F187" s="50" t="s">
        <v>944</v>
      </c>
      <c r="G187" s="50">
        <v>35</v>
      </c>
      <c r="H187" s="51">
        <v>32631</v>
      </c>
      <c r="I187" s="52">
        <v>6</v>
      </c>
      <c r="J187" s="53" t="s">
        <v>2865</v>
      </c>
    </row>
    <row r="188" spans="1:10" ht="24" customHeight="1">
      <c r="A188" s="48" t="s">
        <v>2887</v>
      </c>
      <c r="B188" s="49" t="s">
        <v>1159</v>
      </c>
      <c r="C188" s="48" t="s">
        <v>212</v>
      </c>
      <c r="D188" s="49" t="s">
        <v>2139</v>
      </c>
      <c r="E188" s="50" t="s">
        <v>939</v>
      </c>
      <c r="F188" s="50" t="s">
        <v>947</v>
      </c>
      <c r="G188" s="59">
        <v>82</v>
      </c>
      <c r="H188" s="51">
        <v>43099</v>
      </c>
      <c r="I188" s="57">
        <v>12</v>
      </c>
      <c r="J188" s="60" t="s">
        <v>2866</v>
      </c>
    </row>
    <row r="189" spans="1:10" ht="24" customHeight="1">
      <c r="A189" s="48" t="s">
        <v>2887</v>
      </c>
      <c r="B189" s="49" t="s">
        <v>1159</v>
      </c>
      <c r="C189" s="48" t="s">
        <v>213</v>
      </c>
      <c r="D189" s="49" t="s">
        <v>2140</v>
      </c>
      <c r="E189" s="50" t="s">
        <v>939</v>
      </c>
      <c r="F189" s="50" t="s">
        <v>944</v>
      </c>
      <c r="G189" s="50">
        <v>45</v>
      </c>
      <c r="H189" s="51">
        <v>34706</v>
      </c>
      <c r="I189" s="52">
        <v>6</v>
      </c>
      <c r="J189" s="53" t="s">
        <v>2865</v>
      </c>
    </row>
    <row r="190" spans="1:10" ht="24" customHeight="1">
      <c r="A190" s="48" t="s">
        <v>2887</v>
      </c>
      <c r="B190" s="49" t="s">
        <v>1159</v>
      </c>
      <c r="C190" s="48" t="s">
        <v>214</v>
      </c>
      <c r="D190" s="49" t="s">
        <v>2141</v>
      </c>
      <c r="E190" s="50" t="s">
        <v>939</v>
      </c>
      <c r="F190" s="50" t="s">
        <v>944</v>
      </c>
      <c r="G190" s="50">
        <v>43</v>
      </c>
      <c r="H190" s="51">
        <v>31181</v>
      </c>
      <c r="I190" s="52">
        <v>6</v>
      </c>
      <c r="J190" s="53" t="s">
        <v>2865</v>
      </c>
    </row>
    <row r="191" spans="1:10" ht="24" customHeight="1">
      <c r="A191" s="48" t="s">
        <v>2887</v>
      </c>
      <c r="B191" s="49" t="s">
        <v>1159</v>
      </c>
      <c r="C191" s="48" t="s">
        <v>215</v>
      </c>
      <c r="D191" s="49" t="s">
        <v>2142</v>
      </c>
      <c r="E191" s="50" t="s">
        <v>939</v>
      </c>
      <c r="F191" s="50" t="s">
        <v>944</v>
      </c>
      <c r="G191" s="50">
        <v>34</v>
      </c>
      <c r="H191" s="51">
        <v>30931</v>
      </c>
      <c r="I191" s="52">
        <v>6</v>
      </c>
      <c r="J191" s="53" t="s">
        <v>2865</v>
      </c>
    </row>
    <row r="192" spans="1:10" ht="24" customHeight="1">
      <c r="A192" s="48" t="s">
        <v>2887</v>
      </c>
      <c r="B192" s="49" t="s">
        <v>1159</v>
      </c>
      <c r="C192" s="48" t="s">
        <v>216</v>
      </c>
      <c r="D192" s="49" t="s">
        <v>2889</v>
      </c>
      <c r="E192" s="50" t="s">
        <v>939</v>
      </c>
      <c r="F192" s="50" t="s">
        <v>947</v>
      </c>
      <c r="G192" s="50">
        <v>100</v>
      </c>
      <c r="H192" s="51">
        <v>59322</v>
      </c>
      <c r="I192" s="52">
        <v>12</v>
      </c>
      <c r="J192" s="53" t="s">
        <v>2866</v>
      </c>
    </row>
    <row r="193" spans="1:10" ht="24" customHeight="1">
      <c r="A193" s="48" t="s">
        <v>2887</v>
      </c>
      <c r="B193" s="49" t="s">
        <v>1159</v>
      </c>
      <c r="C193" s="48" t="s">
        <v>217</v>
      </c>
      <c r="D193" s="49" t="s">
        <v>2143</v>
      </c>
      <c r="E193" s="50" t="s">
        <v>939</v>
      </c>
      <c r="F193" s="50" t="s">
        <v>944</v>
      </c>
      <c r="G193" s="50">
        <v>34</v>
      </c>
      <c r="H193" s="51">
        <v>23991</v>
      </c>
      <c r="I193" s="52">
        <v>5</v>
      </c>
      <c r="J193" s="53" t="s">
        <v>945</v>
      </c>
    </row>
    <row r="194" spans="1:10" ht="24" customHeight="1">
      <c r="A194" s="48" t="s">
        <v>2887</v>
      </c>
      <c r="B194" s="49" t="s">
        <v>1159</v>
      </c>
      <c r="C194" s="48" t="s">
        <v>218</v>
      </c>
      <c r="D194" s="49" t="s">
        <v>2144</v>
      </c>
      <c r="E194" s="50" t="s">
        <v>939</v>
      </c>
      <c r="F194" s="50" t="s">
        <v>966</v>
      </c>
      <c r="G194" s="50">
        <v>0</v>
      </c>
      <c r="H194" s="51">
        <v>17520</v>
      </c>
      <c r="I194" s="50">
        <v>3</v>
      </c>
      <c r="J194" s="56" t="s">
        <v>1015</v>
      </c>
    </row>
    <row r="195" spans="1:10" ht="24" customHeight="1">
      <c r="A195" s="48" t="s">
        <v>2887</v>
      </c>
      <c r="B195" s="49" t="s">
        <v>1159</v>
      </c>
      <c r="C195" s="48" t="s">
        <v>219</v>
      </c>
      <c r="D195" s="49" t="s">
        <v>2145</v>
      </c>
      <c r="E195" s="50" t="s">
        <v>939</v>
      </c>
      <c r="F195" s="50" t="s">
        <v>966</v>
      </c>
      <c r="G195" s="50">
        <v>0</v>
      </c>
      <c r="H195" s="51">
        <v>13985</v>
      </c>
      <c r="I195" s="52">
        <v>2</v>
      </c>
      <c r="J195" s="53" t="s">
        <v>967</v>
      </c>
    </row>
    <row r="196" spans="1:10" ht="24" customHeight="1">
      <c r="A196" s="48" t="s">
        <v>2887</v>
      </c>
      <c r="B196" s="49" t="s">
        <v>1159</v>
      </c>
      <c r="C196" s="48" t="s">
        <v>220</v>
      </c>
      <c r="D196" s="49" t="s">
        <v>2146</v>
      </c>
      <c r="E196" s="50" t="s">
        <v>939</v>
      </c>
      <c r="F196" s="50" t="s">
        <v>966</v>
      </c>
      <c r="G196" s="50">
        <v>0</v>
      </c>
      <c r="H196" s="51">
        <v>13144</v>
      </c>
      <c r="I196" s="52">
        <v>2</v>
      </c>
      <c r="J196" s="53" t="s">
        <v>967</v>
      </c>
    </row>
    <row r="197" spans="1:10" ht="24" customHeight="1">
      <c r="A197" s="48" t="s">
        <v>2887</v>
      </c>
      <c r="B197" s="49" t="s">
        <v>1172</v>
      </c>
      <c r="C197" s="48" t="s">
        <v>221</v>
      </c>
      <c r="D197" s="49" t="s">
        <v>2147</v>
      </c>
      <c r="E197" s="50" t="s">
        <v>972</v>
      </c>
      <c r="F197" s="50" t="s">
        <v>999</v>
      </c>
      <c r="G197" s="50">
        <v>345</v>
      </c>
      <c r="H197" s="51">
        <v>37341</v>
      </c>
      <c r="I197" s="52">
        <v>16</v>
      </c>
      <c r="J197" s="53" t="s">
        <v>1038</v>
      </c>
    </row>
    <row r="198" spans="1:10" ht="24" customHeight="1">
      <c r="A198" s="48" t="s">
        <v>2887</v>
      </c>
      <c r="B198" s="49" t="s">
        <v>1172</v>
      </c>
      <c r="C198" s="48" t="s">
        <v>222</v>
      </c>
      <c r="D198" s="49" t="s">
        <v>2148</v>
      </c>
      <c r="E198" s="50" t="s">
        <v>939</v>
      </c>
      <c r="F198" s="50" t="s">
        <v>944</v>
      </c>
      <c r="G198" s="50">
        <v>105</v>
      </c>
      <c r="H198" s="51">
        <v>31882</v>
      </c>
      <c r="I198" s="52">
        <v>6</v>
      </c>
      <c r="J198" s="53" t="s">
        <v>2865</v>
      </c>
    </row>
    <row r="199" spans="1:10" ht="24" customHeight="1">
      <c r="A199" s="48" t="s">
        <v>2887</v>
      </c>
      <c r="B199" s="49" t="s">
        <v>1172</v>
      </c>
      <c r="C199" s="48" t="s">
        <v>223</v>
      </c>
      <c r="D199" s="49" t="s">
        <v>2149</v>
      </c>
      <c r="E199" s="50" t="s">
        <v>939</v>
      </c>
      <c r="F199" s="50" t="s">
        <v>944</v>
      </c>
      <c r="G199" s="50">
        <v>44</v>
      </c>
      <c r="H199" s="51">
        <v>24629</v>
      </c>
      <c r="I199" s="52">
        <v>5</v>
      </c>
      <c r="J199" s="53" t="s">
        <v>945</v>
      </c>
    </row>
    <row r="200" spans="1:10" ht="24" customHeight="1">
      <c r="A200" s="48" t="s">
        <v>2887</v>
      </c>
      <c r="B200" s="49" t="s">
        <v>1172</v>
      </c>
      <c r="C200" s="48" t="s">
        <v>224</v>
      </c>
      <c r="D200" s="49" t="s">
        <v>2150</v>
      </c>
      <c r="E200" s="50" t="s">
        <v>939</v>
      </c>
      <c r="F200" s="50" t="s">
        <v>940</v>
      </c>
      <c r="G200" s="50">
        <v>90</v>
      </c>
      <c r="H200" s="51">
        <v>41099</v>
      </c>
      <c r="I200" s="52">
        <v>9</v>
      </c>
      <c r="J200" s="53" t="s">
        <v>963</v>
      </c>
    </row>
    <row r="201" spans="1:10" ht="24" customHeight="1">
      <c r="A201" s="48" t="s">
        <v>2887</v>
      </c>
      <c r="B201" s="49" t="s">
        <v>1172</v>
      </c>
      <c r="C201" s="48" t="s">
        <v>225</v>
      </c>
      <c r="D201" s="49" t="s">
        <v>2151</v>
      </c>
      <c r="E201" s="50" t="s">
        <v>939</v>
      </c>
      <c r="F201" s="50" t="s">
        <v>966</v>
      </c>
      <c r="G201" s="50">
        <v>10</v>
      </c>
      <c r="H201" s="51">
        <v>9472</v>
      </c>
      <c r="I201" s="52">
        <v>2</v>
      </c>
      <c r="J201" s="53" t="s">
        <v>967</v>
      </c>
    </row>
    <row r="202" spans="1:10" ht="24" customHeight="1">
      <c r="A202" s="48" t="s">
        <v>2887</v>
      </c>
      <c r="B202" s="49" t="s">
        <v>1172</v>
      </c>
      <c r="C202" s="48" t="s">
        <v>226</v>
      </c>
      <c r="D202" s="49" t="s">
        <v>2152</v>
      </c>
      <c r="E202" s="50" t="s">
        <v>939</v>
      </c>
      <c r="F202" s="50" t="s">
        <v>944</v>
      </c>
      <c r="G202" s="50">
        <v>65</v>
      </c>
      <c r="H202" s="51">
        <v>44308</v>
      </c>
      <c r="I202" s="52">
        <v>6</v>
      </c>
      <c r="J202" s="53" t="s">
        <v>2865</v>
      </c>
    </row>
    <row r="203" spans="1:10" ht="24" customHeight="1">
      <c r="A203" s="48" t="s">
        <v>2887</v>
      </c>
      <c r="B203" s="49" t="s">
        <v>1172</v>
      </c>
      <c r="C203" s="48" t="s">
        <v>227</v>
      </c>
      <c r="D203" s="49" t="s">
        <v>2153</v>
      </c>
      <c r="E203" s="50" t="s">
        <v>939</v>
      </c>
      <c r="F203" s="50" t="s">
        <v>944</v>
      </c>
      <c r="G203" s="50">
        <v>60</v>
      </c>
      <c r="H203" s="51">
        <v>42369</v>
      </c>
      <c r="I203" s="52">
        <v>6</v>
      </c>
      <c r="J203" s="53" t="s">
        <v>2865</v>
      </c>
    </row>
    <row r="204" spans="1:10" ht="24" customHeight="1">
      <c r="A204" s="48" t="s">
        <v>2887</v>
      </c>
      <c r="B204" s="49" t="s">
        <v>1172</v>
      </c>
      <c r="C204" s="48" t="s">
        <v>228</v>
      </c>
      <c r="D204" s="49" t="s">
        <v>2154</v>
      </c>
      <c r="E204" s="50" t="s">
        <v>939</v>
      </c>
      <c r="F204" s="50" t="s">
        <v>944</v>
      </c>
      <c r="G204" s="50">
        <v>30</v>
      </c>
      <c r="H204" s="51">
        <v>15946</v>
      </c>
      <c r="I204" s="52">
        <v>5</v>
      </c>
      <c r="J204" s="53" t="s">
        <v>945</v>
      </c>
    </row>
    <row r="205" spans="1:10" ht="24" customHeight="1">
      <c r="A205" s="48" t="s">
        <v>2890</v>
      </c>
      <c r="B205" s="49" t="s">
        <v>1181</v>
      </c>
      <c r="C205" s="48" t="s">
        <v>229</v>
      </c>
      <c r="D205" s="49" t="s">
        <v>2155</v>
      </c>
      <c r="E205" s="50" t="s">
        <v>972</v>
      </c>
      <c r="F205" s="50" t="s">
        <v>999</v>
      </c>
      <c r="G205" s="50">
        <v>314</v>
      </c>
      <c r="H205" s="51">
        <v>64636</v>
      </c>
      <c r="I205" s="52">
        <v>16</v>
      </c>
      <c r="J205" s="53" t="s">
        <v>1038</v>
      </c>
    </row>
    <row r="206" spans="1:10" ht="24" customHeight="1">
      <c r="A206" s="48" t="s">
        <v>2890</v>
      </c>
      <c r="B206" s="49" t="s">
        <v>1181</v>
      </c>
      <c r="C206" s="48" t="s">
        <v>230</v>
      </c>
      <c r="D206" s="49" t="s">
        <v>2156</v>
      </c>
      <c r="E206" s="50" t="s">
        <v>939</v>
      </c>
      <c r="F206" s="50" t="s">
        <v>966</v>
      </c>
      <c r="G206" s="50">
        <v>10</v>
      </c>
      <c r="H206" s="51">
        <v>14616</v>
      </c>
      <c r="I206" s="52">
        <v>2</v>
      </c>
      <c r="J206" s="53" t="s">
        <v>967</v>
      </c>
    </row>
    <row r="207" spans="1:10" ht="24" customHeight="1">
      <c r="A207" s="48" t="s">
        <v>2890</v>
      </c>
      <c r="B207" s="49" t="s">
        <v>1181</v>
      </c>
      <c r="C207" s="48" t="s">
        <v>231</v>
      </c>
      <c r="D207" s="49" t="s">
        <v>2157</v>
      </c>
      <c r="E207" s="50" t="s">
        <v>939</v>
      </c>
      <c r="F207" s="50" t="s">
        <v>944</v>
      </c>
      <c r="G207" s="50">
        <v>70</v>
      </c>
      <c r="H207" s="51">
        <v>45137</v>
      </c>
      <c r="I207" s="52">
        <v>6</v>
      </c>
      <c r="J207" s="53" t="s">
        <v>2865</v>
      </c>
    </row>
    <row r="208" spans="1:10" ht="24" customHeight="1">
      <c r="A208" s="48" t="s">
        <v>2890</v>
      </c>
      <c r="B208" s="49" t="s">
        <v>1181</v>
      </c>
      <c r="C208" s="48" t="s">
        <v>232</v>
      </c>
      <c r="D208" s="49" t="s">
        <v>2158</v>
      </c>
      <c r="E208" s="50" t="s">
        <v>939</v>
      </c>
      <c r="F208" s="50" t="s">
        <v>944</v>
      </c>
      <c r="G208" s="50">
        <v>33</v>
      </c>
      <c r="H208" s="51">
        <v>29368</v>
      </c>
      <c r="I208" s="52">
        <v>5</v>
      </c>
      <c r="J208" s="53" t="s">
        <v>945</v>
      </c>
    </row>
    <row r="209" spans="1:10" ht="24" customHeight="1">
      <c r="A209" s="48" t="s">
        <v>2890</v>
      </c>
      <c r="B209" s="49" t="s">
        <v>1186</v>
      </c>
      <c r="C209" s="48" t="s">
        <v>233</v>
      </c>
      <c r="D209" s="49" t="s">
        <v>2159</v>
      </c>
      <c r="E209" s="50" t="s">
        <v>2878</v>
      </c>
      <c r="F209" s="50" t="s">
        <v>936</v>
      </c>
      <c r="G209" s="50">
        <v>515</v>
      </c>
      <c r="H209" s="51">
        <v>221376</v>
      </c>
      <c r="I209" s="52">
        <v>18</v>
      </c>
      <c r="J209" s="53" t="s">
        <v>1957</v>
      </c>
    </row>
    <row r="210" spans="1:10" ht="24" customHeight="1">
      <c r="A210" s="48" t="s">
        <v>2890</v>
      </c>
      <c r="B210" s="49" t="s">
        <v>1186</v>
      </c>
      <c r="C210" s="48" t="s">
        <v>234</v>
      </c>
      <c r="D210" s="49" t="s">
        <v>2160</v>
      </c>
      <c r="E210" s="50" t="s">
        <v>939</v>
      </c>
      <c r="F210" s="50" t="s">
        <v>940</v>
      </c>
      <c r="G210" s="50">
        <v>20</v>
      </c>
      <c r="H210" s="51">
        <v>49296</v>
      </c>
      <c r="I210" s="52">
        <v>9</v>
      </c>
      <c r="J210" s="53" t="s">
        <v>963</v>
      </c>
    </row>
    <row r="211" spans="1:10" ht="24" customHeight="1">
      <c r="A211" s="48" t="s">
        <v>2890</v>
      </c>
      <c r="B211" s="49" t="s">
        <v>1186</v>
      </c>
      <c r="C211" s="48" t="s">
        <v>235</v>
      </c>
      <c r="D211" s="49" t="s">
        <v>2161</v>
      </c>
      <c r="E211" s="50" t="s">
        <v>939</v>
      </c>
      <c r="F211" s="50" t="s">
        <v>947</v>
      </c>
      <c r="G211" s="50">
        <v>63</v>
      </c>
      <c r="H211" s="51">
        <v>71853</v>
      </c>
      <c r="I211" s="52">
        <v>12</v>
      </c>
      <c r="J211" s="53" t="s">
        <v>2866</v>
      </c>
    </row>
    <row r="212" spans="1:10" ht="24" customHeight="1">
      <c r="A212" s="48" t="s">
        <v>2890</v>
      </c>
      <c r="B212" s="49" t="s">
        <v>1186</v>
      </c>
      <c r="C212" s="48" t="s">
        <v>236</v>
      </c>
      <c r="D212" s="49" t="s">
        <v>2162</v>
      </c>
      <c r="E212" s="50" t="s">
        <v>939</v>
      </c>
      <c r="F212" s="50" t="s">
        <v>947</v>
      </c>
      <c r="G212" s="50">
        <v>30</v>
      </c>
      <c r="H212" s="51">
        <v>72592</v>
      </c>
      <c r="I212" s="52">
        <v>12</v>
      </c>
      <c r="J212" s="53" t="s">
        <v>2866</v>
      </c>
    </row>
    <row r="213" spans="1:10" ht="24" customHeight="1">
      <c r="A213" s="48" t="s">
        <v>2890</v>
      </c>
      <c r="B213" s="49" t="s">
        <v>1186</v>
      </c>
      <c r="C213" s="48" t="s">
        <v>237</v>
      </c>
      <c r="D213" s="49" t="s">
        <v>2163</v>
      </c>
      <c r="E213" s="50" t="s">
        <v>939</v>
      </c>
      <c r="F213" s="50" t="s">
        <v>944</v>
      </c>
      <c r="G213" s="50">
        <v>54</v>
      </c>
      <c r="H213" s="51">
        <v>50310</v>
      </c>
      <c r="I213" s="52">
        <v>6</v>
      </c>
      <c r="J213" s="53" t="s">
        <v>2865</v>
      </c>
    </row>
    <row r="214" spans="1:10" ht="24" customHeight="1">
      <c r="A214" s="48" t="s">
        <v>2890</v>
      </c>
      <c r="B214" s="49" t="s">
        <v>1186</v>
      </c>
      <c r="C214" s="48" t="s">
        <v>238</v>
      </c>
      <c r="D214" s="49" t="s">
        <v>2164</v>
      </c>
      <c r="E214" s="50" t="s">
        <v>939</v>
      </c>
      <c r="F214" s="50" t="s">
        <v>940</v>
      </c>
      <c r="G214" s="50">
        <v>35</v>
      </c>
      <c r="H214" s="51">
        <v>59652</v>
      </c>
      <c r="I214" s="52">
        <v>10</v>
      </c>
      <c r="J214" s="53" t="s">
        <v>941</v>
      </c>
    </row>
    <row r="215" spans="1:10" ht="24" customHeight="1">
      <c r="A215" s="48" t="s">
        <v>2890</v>
      </c>
      <c r="B215" s="49" t="s">
        <v>1186</v>
      </c>
      <c r="C215" s="48" t="s">
        <v>239</v>
      </c>
      <c r="D215" s="49" t="s">
        <v>2165</v>
      </c>
      <c r="E215" s="50" t="s">
        <v>939</v>
      </c>
      <c r="F215" s="50" t="s">
        <v>966</v>
      </c>
      <c r="G215" s="50">
        <v>30</v>
      </c>
      <c r="H215" s="51">
        <v>11445</v>
      </c>
      <c r="I215" s="52">
        <v>2</v>
      </c>
      <c r="J215" s="53" t="s">
        <v>967</v>
      </c>
    </row>
    <row r="216" spans="1:10" ht="24" customHeight="1">
      <c r="A216" s="48" t="s">
        <v>2890</v>
      </c>
      <c r="B216" s="49" t="s">
        <v>1194</v>
      </c>
      <c r="C216" s="48" t="s">
        <v>240</v>
      </c>
      <c r="D216" s="49" t="s">
        <v>2166</v>
      </c>
      <c r="E216" s="50" t="s">
        <v>972</v>
      </c>
      <c r="F216" s="50" t="s">
        <v>999</v>
      </c>
      <c r="G216" s="50">
        <v>380</v>
      </c>
      <c r="H216" s="51">
        <v>135687</v>
      </c>
      <c r="I216" s="52">
        <v>16</v>
      </c>
      <c r="J216" s="53" t="s">
        <v>1038</v>
      </c>
    </row>
    <row r="217" spans="1:10" ht="24" customHeight="1">
      <c r="A217" s="48" t="s">
        <v>2890</v>
      </c>
      <c r="B217" s="49" t="s">
        <v>1194</v>
      </c>
      <c r="C217" s="48" t="s">
        <v>241</v>
      </c>
      <c r="D217" s="49" t="s">
        <v>2167</v>
      </c>
      <c r="E217" s="50" t="s">
        <v>939</v>
      </c>
      <c r="F217" s="50" t="s">
        <v>944</v>
      </c>
      <c r="G217" s="50">
        <v>34</v>
      </c>
      <c r="H217" s="51">
        <v>84841</v>
      </c>
      <c r="I217" s="52">
        <v>7</v>
      </c>
      <c r="J217" s="53" t="s">
        <v>954</v>
      </c>
    </row>
    <row r="218" spans="1:10" ht="24" customHeight="1">
      <c r="A218" s="48" t="s">
        <v>2890</v>
      </c>
      <c r="B218" s="49" t="s">
        <v>1194</v>
      </c>
      <c r="C218" s="48" t="s">
        <v>242</v>
      </c>
      <c r="D218" s="49" t="s">
        <v>2168</v>
      </c>
      <c r="E218" s="50" t="s">
        <v>939</v>
      </c>
      <c r="F218" s="50" t="s">
        <v>947</v>
      </c>
      <c r="G218" s="50">
        <v>66</v>
      </c>
      <c r="H218" s="51">
        <v>76231</v>
      </c>
      <c r="I218" s="52">
        <v>12</v>
      </c>
      <c r="J218" s="53" t="s">
        <v>2866</v>
      </c>
    </row>
    <row r="219" spans="1:10" ht="24" customHeight="1">
      <c r="A219" s="48" t="s">
        <v>2890</v>
      </c>
      <c r="B219" s="49" t="s">
        <v>1194</v>
      </c>
      <c r="C219" s="48" t="s">
        <v>243</v>
      </c>
      <c r="D219" s="49" t="s">
        <v>2169</v>
      </c>
      <c r="E219" s="50" t="s">
        <v>939</v>
      </c>
      <c r="F219" s="50" t="s">
        <v>944</v>
      </c>
      <c r="G219" s="50">
        <v>30</v>
      </c>
      <c r="H219" s="51">
        <v>43693</v>
      </c>
      <c r="I219" s="52">
        <v>6</v>
      </c>
      <c r="J219" s="53" t="s">
        <v>2865</v>
      </c>
    </row>
    <row r="220" spans="1:10" ht="24" customHeight="1">
      <c r="A220" s="48" t="s">
        <v>2890</v>
      </c>
      <c r="B220" s="49" t="s">
        <v>1194</v>
      </c>
      <c r="C220" s="48" t="s">
        <v>244</v>
      </c>
      <c r="D220" s="49" t="s">
        <v>2170</v>
      </c>
      <c r="E220" s="50" t="s">
        <v>939</v>
      </c>
      <c r="F220" s="50" t="s">
        <v>944</v>
      </c>
      <c r="G220" s="50">
        <v>36</v>
      </c>
      <c r="H220" s="51">
        <v>32420</v>
      </c>
      <c r="I220" s="52">
        <v>6</v>
      </c>
      <c r="J220" s="53" t="s">
        <v>2865</v>
      </c>
    </row>
    <row r="221" spans="1:10" ht="24" customHeight="1">
      <c r="A221" s="48" t="s">
        <v>2890</v>
      </c>
      <c r="B221" s="49" t="s">
        <v>1194</v>
      </c>
      <c r="C221" s="48" t="s">
        <v>245</v>
      </c>
      <c r="D221" s="49" t="s">
        <v>2171</v>
      </c>
      <c r="E221" s="50" t="s">
        <v>939</v>
      </c>
      <c r="F221" s="50" t="s">
        <v>944</v>
      </c>
      <c r="G221" s="50">
        <v>31</v>
      </c>
      <c r="H221" s="51">
        <v>28935</v>
      </c>
      <c r="I221" s="52">
        <v>5</v>
      </c>
      <c r="J221" s="53" t="s">
        <v>945</v>
      </c>
    </row>
    <row r="222" spans="1:10" ht="24" customHeight="1">
      <c r="A222" s="48" t="s">
        <v>2890</v>
      </c>
      <c r="B222" s="49" t="s">
        <v>1194</v>
      </c>
      <c r="C222" s="48" t="s">
        <v>246</v>
      </c>
      <c r="D222" s="49" t="s">
        <v>2172</v>
      </c>
      <c r="E222" s="50" t="s">
        <v>939</v>
      </c>
      <c r="F222" s="50" t="s">
        <v>944</v>
      </c>
      <c r="G222" s="50">
        <v>36</v>
      </c>
      <c r="H222" s="51">
        <v>62129</v>
      </c>
      <c r="I222" s="52">
        <v>7</v>
      </c>
      <c r="J222" s="53" t="s">
        <v>954</v>
      </c>
    </row>
    <row r="223" spans="1:10" ht="24" customHeight="1">
      <c r="A223" s="48" t="s">
        <v>2890</v>
      </c>
      <c r="B223" s="49" t="s">
        <v>1194</v>
      </c>
      <c r="C223" s="48" t="s">
        <v>247</v>
      </c>
      <c r="D223" s="49" t="s">
        <v>2173</v>
      </c>
      <c r="E223" s="50" t="s">
        <v>939</v>
      </c>
      <c r="F223" s="50" t="s">
        <v>966</v>
      </c>
      <c r="G223" s="50">
        <v>30</v>
      </c>
      <c r="H223" s="51">
        <v>23109</v>
      </c>
      <c r="I223" s="50">
        <v>3</v>
      </c>
      <c r="J223" s="56" t="s">
        <v>1015</v>
      </c>
    </row>
    <row r="224" spans="1:10" ht="24" customHeight="1">
      <c r="A224" s="48" t="s">
        <v>2890</v>
      </c>
      <c r="B224" s="49" t="s">
        <v>1203</v>
      </c>
      <c r="C224" s="48" t="s">
        <v>248</v>
      </c>
      <c r="D224" s="49" t="s">
        <v>2174</v>
      </c>
      <c r="E224" s="50" t="s">
        <v>2878</v>
      </c>
      <c r="F224" s="50" t="s">
        <v>936</v>
      </c>
      <c r="G224" s="50">
        <v>524</v>
      </c>
      <c r="H224" s="51">
        <v>113344</v>
      </c>
      <c r="I224" s="52">
        <v>18</v>
      </c>
      <c r="J224" s="53" t="s">
        <v>1957</v>
      </c>
    </row>
    <row r="225" spans="1:10" ht="24" customHeight="1">
      <c r="A225" s="48" t="s">
        <v>2890</v>
      </c>
      <c r="B225" s="49" t="s">
        <v>1203</v>
      </c>
      <c r="C225" s="48" t="s">
        <v>249</v>
      </c>
      <c r="D225" s="49" t="s">
        <v>2175</v>
      </c>
      <c r="E225" s="50" t="s">
        <v>972</v>
      </c>
      <c r="F225" s="50" t="s">
        <v>973</v>
      </c>
      <c r="G225" s="50">
        <v>180</v>
      </c>
      <c r="H225" s="51">
        <v>58178</v>
      </c>
      <c r="I225" s="52">
        <v>15</v>
      </c>
      <c r="J225" s="53" t="s">
        <v>2867</v>
      </c>
    </row>
    <row r="226" spans="1:10" ht="24" customHeight="1">
      <c r="A226" s="48" t="s">
        <v>2890</v>
      </c>
      <c r="B226" s="49" t="s">
        <v>1203</v>
      </c>
      <c r="C226" s="48" t="s">
        <v>250</v>
      </c>
      <c r="D226" s="49" t="s">
        <v>2176</v>
      </c>
      <c r="E226" s="50" t="s">
        <v>939</v>
      </c>
      <c r="F226" s="50" t="s">
        <v>944</v>
      </c>
      <c r="G226" s="50">
        <v>30</v>
      </c>
      <c r="H226" s="51">
        <v>28808</v>
      </c>
      <c r="I226" s="52">
        <v>5</v>
      </c>
      <c r="J226" s="53" t="s">
        <v>945</v>
      </c>
    </row>
    <row r="227" spans="1:10" ht="24" customHeight="1">
      <c r="A227" s="48" t="s">
        <v>2890</v>
      </c>
      <c r="B227" s="49" t="s">
        <v>1203</v>
      </c>
      <c r="C227" s="48" t="s">
        <v>251</v>
      </c>
      <c r="D227" s="49" t="s">
        <v>2177</v>
      </c>
      <c r="E227" s="50" t="s">
        <v>939</v>
      </c>
      <c r="F227" s="50" t="s">
        <v>944</v>
      </c>
      <c r="G227" s="50">
        <v>45</v>
      </c>
      <c r="H227" s="51">
        <v>24964</v>
      </c>
      <c r="I227" s="52">
        <v>5</v>
      </c>
      <c r="J227" s="53" t="s">
        <v>945</v>
      </c>
    </row>
    <row r="228" spans="1:10" ht="24" customHeight="1">
      <c r="A228" s="48" t="s">
        <v>2890</v>
      </c>
      <c r="B228" s="49" t="s">
        <v>1203</v>
      </c>
      <c r="C228" s="48" t="s">
        <v>252</v>
      </c>
      <c r="D228" s="49" t="s">
        <v>2178</v>
      </c>
      <c r="E228" s="50" t="s">
        <v>939</v>
      </c>
      <c r="F228" s="50" t="s">
        <v>944</v>
      </c>
      <c r="G228" s="50">
        <v>30</v>
      </c>
      <c r="H228" s="51">
        <v>20572</v>
      </c>
      <c r="I228" s="52">
        <v>5</v>
      </c>
      <c r="J228" s="53" t="s">
        <v>945</v>
      </c>
    </row>
    <row r="229" spans="1:10" ht="24" customHeight="1">
      <c r="A229" s="48" t="s">
        <v>2890</v>
      </c>
      <c r="B229" s="49" t="s">
        <v>1203</v>
      </c>
      <c r="C229" s="48" t="s">
        <v>253</v>
      </c>
      <c r="D229" s="49" t="s">
        <v>2179</v>
      </c>
      <c r="E229" s="50" t="s">
        <v>939</v>
      </c>
      <c r="F229" s="50" t="s">
        <v>944</v>
      </c>
      <c r="G229" s="50">
        <v>30</v>
      </c>
      <c r="H229" s="51">
        <v>17477</v>
      </c>
      <c r="I229" s="52">
        <v>5</v>
      </c>
      <c r="J229" s="53" t="s">
        <v>945</v>
      </c>
    </row>
    <row r="230" spans="1:10" ht="24" customHeight="1">
      <c r="A230" s="48" t="s">
        <v>2890</v>
      </c>
      <c r="B230" s="49" t="s">
        <v>1203</v>
      </c>
      <c r="C230" s="48" t="s">
        <v>254</v>
      </c>
      <c r="D230" s="49" t="s">
        <v>2180</v>
      </c>
      <c r="E230" s="50" t="s">
        <v>939</v>
      </c>
      <c r="F230" s="50" t="s">
        <v>947</v>
      </c>
      <c r="G230" s="50">
        <v>60</v>
      </c>
      <c r="H230" s="51">
        <v>55070</v>
      </c>
      <c r="I230" s="52">
        <v>12</v>
      </c>
      <c r="J230" s="53" t="s">
        <v>2866</v>
      </c>
    </row>
    <row r="231" spans="1:10" ht="24" customHeight="1">
      <c r="A231" s="48" t="s">
        <v>2890</v>
      </c>
      <c r="B231" s="49" t="s">
        <v>1203</v>
      </c>
      <c r="C231" s="48" t="s">
        <v>255</v>
      </c>
      <c r="D231" s="49" t="s">
        <v>2181</v>
      </c>
      <c r="E231" s="50" t="s">
        <v>939</v>
      </c>
      <c r="F231" s="50" t="s">
        <v>944</v>
      </c>
      <c r="G231" s="50">
        <v>30</v>
      </c>
      <c r="H231" s="51">
        <v>22836</v>
      </c>
      <c r="I231" s="52">
        <v>5</v>
      </c>
      <c r="J231" s="53" t="s">
        <v>945</v>
      </c>
    </row>
    <row r="232" spans="1:10" ht="24" customHeight="1">
      <c r="A232" s="48" t="s">
        <v>2890</v>
      </c>
      <c r="B232" s="49" t="s">
        <v>1203</v>
      </c>
      <c r="C232" s="48" t="s">
        <v>256</v>
      </c>
      <c r="D232" s="49" t="s">
        <v>2182</v>
      </c>
      <c r="E232" s="50" t="s">
        <v>939</v>
      </c>
      <c r="F232" s="50" t="s">
        <v>944</v>
      </c>
      <c r="G232" s="50">
        <v>30</v>
      </c>
      <c r="H232" s="51">
        <v>25975</v>
      </c>
      <c r="I232" s="52">
        <v>5</v>
      </c>
      <c r="J232" s="53" t="s">
        <v>945</v>
      </c>
    </row>
    <row r="233" spans="1:10" ht="24" customHeight="1">
      <c r="A233" s="48" t="s">
        <v>2890</v>
      </c>
      <c r="B233" s="49" t="s">
        <v>1203</v>
      </c>
      <c r="C233" s="48" t="s">
        <v>257</v>
      </c>
      <c r="D233" s="49" t="s">
        <v>2183</v>
      </c>
      <c r="E233" s="50" t="s">
        <v>939</v>
      </c>
      <c r="F233" s="50" t="s">
        <v>944</v>
      </c>
      <c r="G233" s="50">
        <v>46</v>
      </c>
      <c r="H233" s="51">
        <v>21458</v>
      </c>
      <c r="I233" s="52">
        <v>5</v>
      </c>
      <c r="J233" s="53" t="s">
        <v>945</v>
      </c>
    </row>
    <row r="234" spans="1:10" ht="24" customHeight="1">
      <c r="A234" s="48" t="s">
        <v>2890</v>
      </c>
      <c r="B234" s="49" t="s">
        <v>1203</v>
      </c>
      <c r="C234" s="48" t="s">
        <v>258</v>
      </c>
      <c r="D234" s="49" t="s">
        <v>2184</v>
      </c>
      <c r="E234" s="50" t="s">
        <v>939</v>
      </c>
      <c r="F234" s="50" t="s">
        <v>944</v>
      </c>
      <c r="G234" s="50">
        <v>30</v>
      </c>
      <c r="H234" s="51">
        <v>23636</v>
      </c>
      <c r="I234" s="52">
        <v>5</v>
      </c>
      <c r="J234" s="53" t="s">
        <v>945</v>
      </c>
    </row>
    <row r="235" spans="1:10" ht="24" customHeight="1">
      <c r="A235" s="48" t="s">
        <v>2890</v>
      </c>
      <c r="B235" s="49" t="s">
        <v>1203</v>
      </c>
      <c r="C235" s="48" t="s">
        <v>259</v>
      </c>
      <c r="D235" s="49" t="s">
        <v>2185</v>
      </c>
      <c r="E235" s="50" t="s">
        <v>939</v>
      </c>
      <c r="F235" s="50" t="s">
        <v>940</v>
      </c>
      <c r="G235" s="50">
        <v>46</v>
      </c>
      <c r="H235" s="51">
        <v>41867</v>
      </c>
      <c r="I235" s="52">
        <v>9</v>
      </c>
      <c r="J235" s="53" t="s">
        <v>963</v>
      </c>
    </row>
    <row r="236" spans="1:10" ht="24" customHeight="1">
      <c r="A236" s="48" t="s">
        <v>2890</v>
      </c>
      <c r="B236" s="49" t="s">
        <v>1203</v>
      </c>
      <c r="C236" s="48" t="s">
        <v>260</v>
      </c>
      <c r="D236" s="49" t="s">
        <v>2186</v>
      </c>
      <c r="E236" s="50" t="s">
        <v>939</v>
      </c>
      <c r="F236" s="50" t="s">
        <v>966</v>
      </c>
      <c r="G236" s="50">
        <v>10</v>
      </c>
      <c r="H236" s="51">
        <v>11006</v>
      </c>
      <c r="I236" s="52">
        <v>2</v>
      </c>
      <c r="J236" s="53" t="s">
        <v>967</v>
      </c>
    </row>
    <row r="237" spans="1:10" ht="24" customHeight="1">
      <c r="A237" s="48" t="s">
        <v>2890</v>
      </c>
      <c r="B237" s="49" t="s">
        <v>1203</v>
      </c>
      <c r="C237" s="48" t="s">
        <v>261</v>
      </c>
      <c r="D237" s="49" t="s">
        <v>2187</v>
      </c>
      <c r="E237" s="50" t="s">
        <v>939</v>
      </c>
      <c r="F237" s="50" t="s">
        <v>944</v>
      </c>
      <c r="G237" s="50">
        <v>30</v>
      </c>
      <c r="H237" s="51">
        <v>30124</v>
      </c>
      <c r="I237" s="52">
        <v>6</v>
      </c>
      <c r="J237" s="53" t="s">
        <v>2865</v>
      </c>
    </row>
    <row r="238" spans="1:10" ht="24" customHeight="1">
      <c r="A238" s="48" t="s">
        <v>2890</v>
      </c>
      <c r="B238" s="49" t="s">
        <v>1203</v>
      </c>
      <c r="C238" s="48" t="s">
        <v>262</v>
      </c>
      <c r="D238" s="49" t="s">
        <v>2188</v>
      </c>
      <c r="E238" s="50" t="s">
        <v>939</v>
      </c>
      <c r="F238" s="50" t="s">
        <v>966</v>
      </c>
      <c r="G238" s="50">
        <v>10</v>
      </c>
      <c r="H238" s="51">
        <v>13942</v>
      </c>
      <c r="I238" s="52">
        <v>2</v>
      </c>
      <c r="J238" s="53" t="s">
        <v>967</v>
      </c>
    </row>
    <row r="239" spans="1:10" ht="24" customHeight="1">
      <c r="A239" s="48" t="s">
        <v>2890</v>
      </c>
      <c r="B239" s="49" t="s">
        <v>1203</v>
      </c>
      <c r="C239" s="48" t="s">
        <v>263</v>
      </c>
      <c r="D239" s="49" t="s">
        <v>2189</v>
      </c>
      <c r="E239" s="50" t="s">
        <v>939</v>
      </c>
      <c r="F239" s="50" t="s">
        <v>966</v>
      </c>
      <c r="G239" s="50">
        <v>10</v>
      </c>
      <c r="H239" s="51">
        <v>5800</v>
      </c>
      <c r="I239" s="52">
        <v>2</v>
      </c>
      <c r="J239" s="53" t="s">
        <v>967</v>
      </c>
    </row>
    <row r="240" spans="1:10" ht="24" customHeight="1">
      <c r="A240" s="48" t="s">
        <v>2890</v>
      </c>
      <c r="B240" s="49" t="s">
        <v>1221</v>
      </c>
      <c r="C240" s="48" t="s">
        <v>264</v>
      </c>
      <c r="D240" s="49" t="s">
        <v>2190</v>
      </c>
      <c r="E240" s="50" t="s">
        <v>972</v>
      </c>
      <c r="F240" s="50" t="s">
        <v>999</v>
      </c>
      <c r="G240" s="50">
        <v>536</v>
      </c>
      <c r="H240" s="51">
        <v>132292</v>
      </c>
      <c r="I240" s="52">
        <v>17</v>
      </c>
      <c r="J240" s="53" t="s">
        <v>1000</v>
      </c>
    </row>
    <row r="241" spans="1:10" ht="24" customHeight="1">
      <c r="A241" s="48" t="s">
        <v>2890</v>
      </c>
      <c r="B241" s="49" t="s">
        <v>1221</v>
      </c>
      <c r="C241" s="48" t="s">
        <v>265</v>
      </c>
      <c r="D241" s="49" t="s">
        <v>2191</v>
      </c>
      <c r="E241" s="50" t="s">
        <v>972</v>
      </c>
      <c r="F241" s="50" t="s">
        <v>973</v>
      </c>
      <c r="G241" s="50">
        <v>258</v>
      </c>
      <c r="H241" s="51">
        <v>49696</v>
      </c>
      <c r="I241" s="52">
        <v>15</v>
      </c>
      <c r="J241" s="53" t="s">
        <v>2867</v>
      </c>
    </row>
    <row r="242" spans="1:10" ht="24" customHeight="1">
      <c r="A242" s="48" t="s">
        <v>2890</v>
      </c>
      <c r="B242" s="49" t="s">
        <v>1221</v>
      </c>
      <c r="C242" s="48" t="s">
        <v>266</v>
      </c>
      <c r="D242" s="49" t="s">
        <v>2192</v>
      </c>
      <c r="E242" s="50" t="s">
        <v>939</v>
      </c>
      <c r="F242" s="50" t="s">
        <v>944</v>
      </c>
      <c r="G242" s="50">
        <v>66</v>
      </c>
      <c r="H242" s="51">
        <v>47269</v>
      </c>
      <c r="I242" s="52">
        <v>6</v>
      </c>
      <c r="J242" s="53" t="s">
        <v>2865</v>
      </c>
    </row>
    <row r="243" spans="1:10" ht="24" customHeight="1">
      <c r="A243" s="48" t="s">
        <v>2890</v>
      </c>
      <c r="B243" s="49" t="s">
        <v>1221</v>
      </c>
      <c r="C243" s="48" t="s">
        <v>267</v>
      </c>
      <c r="D243" s="49" t="s">
        <v>2193</v>
      </c>
      <c r="E243" s="50" t="s">
        <v>939</v>
      </c>
      <c r="F243" s="50" t="s">
        <v>947</v>
      </c>
      <c r="G243" s="50">
        <v>123</v>
      </c>
      <c r="H243" s="51">
        <v>57001</v>
      </c>
      <c r="I243" s="52">
        <v>13</v>
      </c>
      <c r="J243" s="53" t="s">
        <v>2864</v>
      </c>
    </row>
    <row r="244" spans="1:10" ht="24" customHeight="1">
      <c r="A244" s="48" t="s">
        <v>2890</v>
      </c>
      <c r="B244" s="49" t="s">
        <v>1221</v>
      </c>
      <c r="C244" s="48" t="s">
        <v>268</v>
      </c>
      <c r="D244" s="49" t="s">
        <v>2194</v>
      </c>
      <c r="E244" s="50" t="s">
        <v>939</v>
      </c>
      <c r="F244" s="50" t="s">
        <v>947</v>
      </c>
      <c r="G244" s="50">
        <v>154</v>
      </c>
      <c r="H244" s="51">
        <v>67873</v>
      </c>
      <c r="I244" s="52">
        <v>13</v>
      </c>
      <c r="J244" s="53" t="s">
        <v>2864</v>
      </c>
    </row>
    <row r="245" spans="1:10" ht="24" customHeight="1">
      <c r="A245" s="48" t="s">
        <v>2890</v>
      </c>
      <c r="B245" s="49" t="s">
        <v>1221</v>
      </c>
      <c r="C245" s="48" t="s">
        <v>269</v>
      </c>
      <c r="D245" s="49" t="s">
        <v>2195</v>
      </c>
      <c r="E245" s="50" t="s">
        <v>939</v>
      </c>
      <c r="F245" s="50" t="s">
        <v>944</v>
      </c>
      <c r="G245" s="50">
        <v>53</v>
      </c>
      <c r="H245" s="51">
        <v>30911</v>
      </c>
      <c r="I245" s="52">
        <v>6</v>
      </c>
      <c r="J245" s="53" t="s">
        <v>2865</v>
      </c>
    </row>
    <row r="246" spans="1:10" ht="24" customHeight="1">
      <c r="A246" s="48" t="s">
        <v>2890</v>
      </c>
      <c r="B246" s="49" t="s">
        <v>1221</v>
      </c>
      <c r="C246" s="48" t="s">
        <v>270</v>
      </c>
      <c r="D246" s="49" t="s">
        <v>2196</v>
      </c>
      <c r="E246" s="50" t="s">
        <v>939</v>
      </c>
      <c r="F246" s="50" t="s">
        <v>944</v>
      </c>
      <c r="G246" s="50">
        <v>31</v>
      </c>
      <c r="H246" s="51">
        <v>22358</v>
      </c>
      <c r="I246" s="52">
        <v>5</v>
      </c>
      <c r="J246" s="53" t="s">
        <v>945</v>
      </c>
    </row>
    <row r="247" spans="1:10" ht="24" customHeight="1">
      <c r="A247" s="48" t="s">
        <v>2890</v>
      </c>
      <c r="B247" s="49" t="s">
        <v>1221</v>
      </c>
      <c r="C247" s="48" t="s">
        <v>271</v>
      </c>
      <c r="D247" s="49" t="s">
        <v>2197</v>
      </c>
      <c r="E247" s="50" t="s">
        <v>939</v>
      </c>
      <c r="F247" s="50" t="s">
        <v>966</v>
      </c>
      <c r="G247" s="50">
        <v>30</v>
      </c>
      <c r="H247" s="51">
        <v>14838</v>
      </c>
      <c r="I247" s="52">
        <v>2</v>
      </c>
      <c r="J247" s="53" t="s">
        <v>967</v>
      </c>
    </row>
    <row r="248" spans="1:10" ht="24" customHeight="1">
      <c r="A248" s="48" t="s">
        <v>2890</v>
      </c>
      <c r="B248" s="49" t="s">
        <v>1221</v>
      </c>
      <c r="C248" s="48" t="s">
        <v>272</v>
      </c>
      <c r="D248" s="49" t="s">
        <v>2198</v>
      </c>
      <c r="E248" s="50" t="s">
        <v>939</v>
      </c>
      <c r="F248" s="50" t="s">
        <v>966</v>
      </c>
      <c r="G248" s="50">
        <v>30</v>
      </c>
      <c r="H248" s="51">
        <v>18267</v>
      </c>
      <c r="I248" s="50">
        <v>3</v>
      </c>
      <c r="J248" s="56" t="s">
        <v>1015</v>
      </c>
    </row>
    <row r="249" spans="1:10" ht="24" customHeight="1">
      <c r="A249" s="48" t="s">
        <v>2890</v>
      </c>
      <c r="B249" s="49" t="s">
        <v>1221</v>
      </c>
      <c r="C249" s="48" t="s">
        <v>273</v>
      </c>
      <c r="D249" s="49" t="s">
        <v>2199</v>
      </c>
      <c r="E249" s="50" t="s">
        <v>939</v>
      </c>
      <c r="F249" s="50" t="s">
        <v>944</v>
      </c>
      <c r="G249" s="50">
        <v>30</v>
      </c>
      <c r="H249" s="51">
        <v>20580</v>
      </c>
      <c r="I249" s="52">
        <v>5</v>
      </c>
      <c r="J249" s="53" t="s">
        <v>945</v>
      </c>
    </row>
    <row r="250" spans="1:10" ht="24" customHeight="1">
      <c r="A250" s="48" t="s">
        <v>2890</v>
      </c>
      <c r="B250" s="49" t="s">
        <v>1221</v>
      </c>
      <c r="C250" s="48" t="s">
        <v>274</v>
      </c>
      <c r="D250" s="49" t="s">
        <v>2200</v>
      </c>
      <c r="E250" s="50" t="s">
        <v>939</v>
      </c>
      <c r="F250" s="50" t="s">
        <v>944</v>
      </c>
      <c r="G250" s="50">
        <v>35</v>
      </c>
      <c r="H250" s="51">
        <v>25676</v>
      </c>
      <c r="I250" s="52">
        <v>5</v>
      </c>
      <c r="J250" s="53" t="s">
        <v>945</v>
      </c>
    </row>
    <row r="251" spans="1:10" ht="24" customHeight="1">
      <c r="A251" s="48" t="s">
        <v>2890</v>
      </c>
      <c r="B251" s="49" t="s">
        <v>1233</v>
      </c>
      <c r="C251" s="48" t="s">
        <v>275</v>
      </c>
      <c r="D251" s="49" t="s">
        <v>2201</v>
      </c>
      <c r="E251" s="50" t="s">
        <v>2878</v>
      </c>
      <c r="F251" s="50" t="s">
        <v>936</v>
      </c>
      <c r="G251" s="50">
        <v>700</v>
      </c>
      <c r="H251" s="51">
        <v>127193</v>
      </c>
      <c r="I251" s="52">
        <v>18</v>
      </c>
      <c r="J251" s="53" t="s">
        <v>1957</v>
      </c>
    </row>
    <row r="252" spans="1:10" ht="24" customHeight="1">
      <c r="A252" s="48" t="s">
        <v>2890</v>
      </c>
      <c r="B252" s="49" t="s">
        <v>1233</v>
      </c>
      <c r="C252" s="48" t="s">
        <v>276</v>
      </c>
      <c r="D252" s="49" t="s">
        <v>2202</v>
      </c>
      <c r="E252" s="50" t="s">
        <v>972</v>
      </c>
      <c r="F252" s="50" t="s">
        <v>973</v>
      </c>
      <c r="G252" s="50">
        <v>315</v>
      </c>
      <c r="H252" s="51">
        <v>58695</v>
      </c>
      <c r="I252" s="52">
        <v>15</v>
      </c>
      <c r="J252" s="53" t="s">
        <v>2867</v>
      </c>
    </row>
    <row r="253" spans="1:10" ht="24" customHeight="1">
      <c r="A253" s="48" t="s">
        <v>2890</v>
      </c>
      <c r="B253" s="49" t="s">
        <v>1233</v>
      </c>
      <c r="C253" s="48" t="s">
        <v>277</v>
      </c>
      <c r="D253" s="49" t="s">
        <v>2203</v>
      </c>
      <c r="E253" s="50" t="s">
        <v>939</v>
      </c>
      <c r="F253" s="50" t="s">
        <v>940</v>
      </c>
      <c r="G253" s="50">
        <v>80</v>
      </c>
      <c r="H253" s="51">
        <v>51606</v>
      </c>
      <c r="I253" s="52">
        <v>10</v>
      </c>
      <c r="J253" s="53" t="s">
        <v>941</v>
      </c>
    </row>
    <row r="254" spans="1:10" ht="24" customHeight="1">
      <c r="A254" s="48" t="s">
        <v>2890</v>
      </c>
      <c r="B254" s="49" t="s">
        <v>1233</v>
      </c>
      <c r="C254" s="48" t="s">
        <v>278</v>
      </c>
      <c r="D254" s="49" t="s">
        <v>2204</v>
      </c>
      <c r="E254" s="50" t="s">
        <v>939</v>
      </c>
      <c r="F254" s="50" t="s">
        <v>944</v>
      </c>
      <c r="G254" s="50">
        <v>69</v>
      </c>
      <c r="H254" s="51">
        <v>34834</v>
      </c>
      <c r="I254" s="52">
        <v>6</v>
      </c>
      <c r="J254" s="53" t="s">
        <v>2865</v>
      </c>
    </row>
    <row r="255" spans="1:10" ht="24" customHeight="1">
      <c r="A255" s="48" t="s">
        <v>2890</v>
      </c>
      <c r="B255" s="49" t="s">
        <v>1233</v>
      </c>
      <c r="C255" s="48" t="s">
        <v>279</v>
      </c>
      <c r="D255" s="49" t="s">
        <v>2205</v>
      </c>
      <c r="E255" s="50" t="s">
        <v>939</v>
      </c>
      <c r="F255" s="50" t="s">
        <v>944</v>
      </c>
      <c r="G255" s="50">
        <v>49</v>
      </c>
      <c r="H255" s="51">
        <v>25932</v>
      </c>
      <c r="I255" s="52">
        <v>5</v>
      </c>
      <c r="J255" s="53" t="s">
        <v>945</v>
      </c>
    </row>
    <row r="256" spans="1:10" ht="24" customHeight="1">
      <c r="A256" s="48" t="s">
        <v>2890</v>
      </c>
      <c r="B256" s="49" t="s">
        <v>1233</v>
      </c>
      <c r="C256" s="48" t="s">
        <v>280</v>
      </c>
      <c r="D256" s="49" t="s">
        <v>2206</v>
      </c>
      <c r="E256" s="50" t="s">
        <v>939</v>
      </c>
      <c r="F256" s="50" t="s">
        <v>944</v>
      </c>
      <c r="G256" s="50">
        <v>24</v>
      </c>
      <c r="H256" s="51">
        <v>10045</v>
      </c>
      <c r="I256" s="52">
        <v>5</v>
      </c>
      <c r="J256" s="53" t="s">
        <v>945</v>
      </c>
    </row>
    <row r="257" spans="1:10" ht="24" customHeight="1">
      <c r="A257" s="48" t="s">
        <v>2890</v>
      </c>
      <c r="B257" s="49" t="s">
        <v>1233</v>
      </c>
      <c r="C257" s="48" t="s">
        <v>281</v>
      </c>
      <c r="D257" s="49" t="s">
        <v>2207</v>
      </c>
      <c r="E257" s="50" t="s">
        <v>939</v>
      </c>
      <c r="F257" s="50" t="s">
        <v>944</v>
      </c>
      <c r="G257" s="50">
        <v>34</v>
      </c>
      <c r="H257" s="51">
        <v>26278</v>
      </c>
      <c r="I257" s="52">
        <v>5</v>
      </c>
      <c r="J257" s="53" t="s">
        <v>945</v>
      </c>
    </row>
    <row r="258" spans="1:10" ht="24" customHeight="1">
      <c r="A258" s="48" t="s">
        <v>2890</v>
      </c>
      <c r="B258" s="49" t="s">
        <v>1233</v>
      </c>
      <c r="C258" s="48" t="s">
        <v>282</v>
      </c>
      <c r="D258" s="49" t="s">
        <v>2208</v>
      </c>
      <c r="E258" s="50" t="s">
        <v>939</v>
      </c>
      <c r="F258" s="50" t="s">
        <v>966</v>
      </c>
      <c r="G258" s="50">
        <v>15</v>
      </c>
      <c r="H258" s="51">
        <v>5555</v>
      </c>
      <c r="I258" s="52">
        <v>2</v>
      </c>
      <c r="J258" s="53" t="s">
        <v>967</v>
      </c>
    </row>
    <row r="259" spans="1:10" ht="24" customHeight="1">
      <c r="A259" s="48" t="s">
        <v>2890</v>
      </c>
      <c r="B259" s="49" t="s">
        <v>1233</v>
      </c>
      <c r="C259" s="48" t="s">
        <v>283</v>
      </c>
      <c r="D259" s="49" t="s">
        <v>2209</v>
      </c>
      <c r="E259" s="50" t="s">
        <v>939</v>
      </c>
      <c r="F259" s="50" t="s">
        <v>966</v>
      </c>
      <c r="G259" s="50">
        <v>20</v>
      </c>
      <c r="H259" s="51">
        <v>8143</v>
      </c>
      <c r="I259" s="52">
        <v>2</v>
      </c>
      <c r="J259" s="53" t="s">
        <v>967</v>
      </c>
    </row>
    <row r="260" spans="1:10" ht="24" customHeight="1">
      <c r="A260" s="48" t="s">
        <v>2890</v>
      </c>
      <c r="B260" s="49" t="s">
        <v>1233</v>
      </c>
      <c r="C260" s="48" t="s">
        <v>284</v>
      </c>
      <c r="D260" s="49" t="s">
        <v>2891</v>
      </c>
      <c r="E260" s="50" t="s">
        <v>939</v>
      </c>
      <c r="F260" s="50" t="s">
        <v>944</v>
      </c>
      <c r="G260" s="50">
        <v>55</v>
      </c>
      <c r="H260" s="51">
        <v>18643</v>
      </c>
      <c r="I260" s="52">
        <v>5</v>
      </c>
      <c r="J260" s="53" t="s">
        <v>945</v>
      </c>
    </row>
    <row r="261" spans="1:10" ht="24" customHeight="1">
      <c r="A261" s="48" t="s">
        <v>2890</v>
      </c>
      <c r="B261" s="49" t="s">
        <v>1233</v>
      </c>
      <c r="C261" s="48" t="s">
        <v>285</v>
      </c>
      <c r="D261" s="49" t="s">
        <v>2210</v>
      </c>
      <c r="E261" s="50" t="s">
        <v>939</v>
      </c>
      <c r="F261" s="50" t="s">
        <v>944</v>
      </c>
      <c r="G261" s="50">
        <v>35</v>
      </c>
      <c r="H261" s="51">
        <v>43395</v>
      </c>
      <c r="I261" s="52">
        <v>6</v>
      </c>
      <c r="J261" s="53" t="s">
        <v>2865</v>
      </c>
    </row>
    <row r="262" spans="1:10" ht="24" customHeight="1">
      <c r="A262" s="48" t="s">
        <v>2890</v>
      </c>
      <c r="B262" s="49" t="s">
        <v>1233</v>
      </c>
      <c r="C262" s="48" t="s">
        <v>286</v>
      </c>
      <c r="D262" s="49" t="s">
        <v>2892</v>
      </c>
      <c r="E262" s="50" t="s">
        <v>939</v>
      </c>
      <c r="F262" s="50" t="s">
        <v>944</v>
      </c>
      <c r="G262" s="50">
        <v>39</v>
      </c>
      <c r="H262" s="51">
        <v>15383</v>
      </c>
      <c r="I262" s="52">
        <v>5</v>
      </c>
      <c r="J262" s="53" t="s">
        <v>945</v>
      </c>
    </row>
    <row r="263" spans="1:10" ht="24" customHeight="1">
      <c r="A263" s="48" t="s">
        <v>2890</v>
      </c>
      <c r="B263" s="49" t="s">
        <v>1246</v>
      </c>
      <c r="C263" s="48" t="s">
        <v>287</v>
      </c>
      <c r="D263" s="49" t="s">
        <v>2211</v>
      </c>
      <c r="E263" s="50" t="s">
        <v>972</v>
      </c>
      <c r="F263" s="50" t="s">
        <v>999</v>
      </c>
      <c r="G263" s="50">
        <v>280</v>
      </c>
      <c r="H263" s="51">
        <v>42283</v>
      </c>
      <c r="I263" s="52">
        <v>16</v>
      </c>
      <c r="J263" s="53" t="s">
        <v>1038</v>
      </c>
    </row>
    <row r="264" spans="1:10" ht="24" customHeight="1">
      <c r="A264" s="48" t="s">
        <v>2890</v>
      </c>
      <c r="B264" s="49" t="s">
        <v>1246</v>
      </c>
      <c r="C264" s="48" t="s">
        <v>288</v>
      </c>
      <c r="D264" s="49" t="s">
        <v>2212</v>
      </c>
      <c r="E264" s="50" t="s">
        <v>972</v>
      </c>
      <c r="F264" s="50" t="s">
        <v>973</v>
      </c>
      <c r="G264" s="50">
        <v>190</v>
      </c>
      <c r="H264" s="51">
        <v>39072</v>
      </c>
      <c r="I264" s="52">
        <v>14</v>
      </c>
      <c r="J264" s="53" t="s">
        <v>2868</v>
      </c>
    </row>
    <row r="265" spans="1:10" ht="24" customHeight="1">
      <c r="A265" s="48" t="s">
        <v>2890</v>
      </c>
      <c r="B265" s="49" t="s">
        <v>1246</v>
      </c>
      <c r="C265" s="48" t="s">
        <v>289</v>
      </c>
      <c r="D265" s="49" t="s">
        <v>2213</v>
      </c>
      <c r="E265" s="50" t="s">
        <v>939</v>
      </c>
      <c r="F265" s="50" t="s">
        <v>944</v>
      </c>
      <c r="G265" s="50">
        <v>30</v>
      </c>
      <c r="H265" s="51">
        <v>21714</v>
      </c>
      <c r="I265" s="52">
        <v>5</v>
      </c>
      <c r="J265" s="53" t="s">
        <v>945</v>
      </c>
    </row>
    <row r="266" spans="1:10" ht="24" customHeight="1">
      <c r="A266" s="48" t="s">
        <v>2890</v>
      </c>
      <c r="B266" s="49" t="s">
        <v>1246</v>
      </c>
      <c r="C266" s="48" t="s">
        <v>290</v>
      </c>
      <c r="D266" s="49" t="s">
        <v>2214</v>
      </c>
      <c r="E266" s="50" t="s">
        <v>939</v>
      </c>
      <c r="F266" s="50" t="s">
        <v>944</v>
      </c>
      <c r="G266" s="50">
        <v>30</v>
      </c>
      <c r="H266" s="51">
        <v>19762</v>
      </c>
      <c r="I266" s="52">
        <v>5</v>
      </c>
      <c r="J266" s="53" t="s">
        <v>945</v>
      </c>
    </row>
    <row r="267" spans="1:10" ht="24" customHeight="1">
      <c r="A267" s="48" t="s">
        <v>2890</v>
      </c>
      <c r="B267" s="49" t="s">
        <v>1246</v>
      </c>
      <c r="C267" s="48" t="s">
        <v>291</v>
      </c>
      <c r="D267" s="49" t="s">
        <v>2215</v>
      </c>
      <c r="E267" s="50" t="s">
        <v>939</v>
      </c>
      <c r="F267" s="50" t="s">
        <v>966</v>
      </c>
      <c r="G267" s="50">
        <v>28</v>
      </c>
      <c r="H267" s="51">
        <v>11747</v>
      </c>
      <c r="I267" s="52">
        <v>2</v>
      </c>
      <c r="J267" s="53" t="s">
        <v>967</v>
      </c>
    </row>
    <row r="268" spans="1:10" ht="24" customHeight="1">
      <c r="A268" s="48" t="s">
        <v>2890</v>
      </c>
      <c r="B268" s="49" t="s">
        <v>1246</v>
      </c>
      <c r="C268" s="48" t="s">
        <v>292</v>
      </c>
      <c r="D268" s="49" t="s">
        <v>2216</v>
      </c>
      <c r="E268" s="50" t="s">
        <v>939</v>
      </c>
      <c r="F268" s="50" t="s">
        <v>944</v>
      </c>
      <c r="G268" s="50">
        <v>32</v>
      </c>
      <c r="H268" s="51">
        <v>9207</v>
      </c>
      <c r="I268" s="52">
        <v>5</v>
      </c>
      <c r="J268" s="53" t="s">
        <v>945</v>
      </c>
    </row>
    <row r="269" spans="1:10" ht="24" customHeight="1">
      <c r="A269" s="48" t="s">
        <v>2890</v>
      </c>
      <c r="B269" s="49" t="s">
        <v>1253</v>
      </c>
      <c r="C269" s="48" t="s">
        <v>293</v>
      </c>
      <c r="D269" s="49" t="s">
        <v>2217</v>
      </c>
      <c r="E269" s="50" t="s">
        <v>972</v>
      </c>
      <c r="F269" s="50" t="s">
        <v>999</v>
      </c>
      <c r="G269" s="50">
        <v>324</v>
      </c>
      <c r="H269" s="51">
        <v>41399</v>
      </c>
      <c r="I269" s="52">
        <v>16</v>
      </c>
      <c r="J269" s="53" t="s">
        <v>1038</v>
      </c>
    </row>
    <row r="270" spans="1:10" ht="24" customHeight="1">
      <c r="A270" s="48" t="s">
        <v>2890</v>
      </c>
      <c r="B270" s="49" t="s">
        <v>1253</v>
      </c>
      <c r="C270" s="48" t="s">
        <v>294</v>
      </c>
      <c r="D270" s="49" t="s">
        <v>2218</v>
      </c>
      <c r="E270" s="50" t="s">
        <v>939</v>
      </c>
      <c r="F270" s="50" t="s">
        <v>944</v>
      </c>
      <c r="G270" s="50">
        <v>90</v>
      </c>
      <c r="H270" s="51">
        <v>14012</v>
      </c>
      <c r="I270" s="52">
        <v>5</v>
      </c>
      <c r="J270" s="53" t="s">
        <v>945</v>
      </c>
    </row>
    <row r="271" spans="1:10" ht="24" customHeight="1">
      <c r="A271" s="48" t="s">
        <v>2890</v>
      </c>
      <c r="B271" s="49" t="s">
        <v>1253</v>
      </c>
      <c r="C271" s="48" t="s">
        <v>295</v>
      </c>
      <c r="D271" s="49" t="s">
        <v>2219</v>
      </c>
      <c r="E271" s="50" t="s">
        <v>939</v>
      </c>
      <c r="F271" s="50" t="s">
        <v>944</v>
      </c>
      <c r="G271" s="50">
        <v>48</v>
      </c>
      <c r="H271" s="51">
        <v>19815</v>
      </c>
      <c r="I271" s="52">
        <v>5</v>
      </c>
      <c r="J271" s="53" t="s">
        <v>945</v>
      </c>
    </row>
    <row r="272" spans="1:10" ht="24" customHeight="1">
      <c r="A272" s="48" t="s">
        <v>2890</v>
      </c>
      <c r="B272" s="49" t="s">
        <v>1253</v>
      </c>
      <c r="C272" s="48" t="s">
        <v>296</v>
      </c>
      <c r="D272" s="49" t="s">
        <v>2220</v>
      </c>
      <c r="E272" s="50" t="s">
        <v>939</v>
      </c>
      <c r="F272" s="50" t="s">
        <v>944</v>
      </c>
      <c r="G272" s="50">
        <v>56</v>
      </c>
      <c r="H272" s="51">
        <v>35147</v>
      </c>
      <c r="I272" s="52">
        <v>6</v>
      </c>
      <c r="J272" s="53" t="s">
        <v>2865</v>
      </c>
    </row>
    <row r="273" spans="1:10" ht="24" customHeight="1">
      <c r="A273" s="48" t="s">
        <v>2890</v>
      </c>
      <c r="B273" s="49" t="s">
        <v>1253</v>
      </c>
      <c r="C273" s="48" t="s">
        <v>297</v>
      </c>
      <c r="D273" s="49" t="s">
        <v>2221</v>
      </c>
      <c r="E273" s="50" t="s">
        <v>939</v>
      </c>
      <c r="F273" s="50" t="s">
        <v>944</v>
      </c>
      <c r="G273" s="50">
        <v>36</v>
      </c>
      <c r="H273" s="51">
        <v>23902</v>
      </c>
      <c r="I273" s="52">
        <v>5</v>
      </c>
      <c r="J273" s="53" t="s">
        <v>945</v>
      </c>
    </row>
    <row r="274" spans="1:10" ht="24" customHeight="1">
      <c r="A274" s="48" t="s">
        <v>2890</v>
      </c>
      <c r="B274" s="49" t="s">
        <v>1253</v>
      </c>
      <c r="C274" s="48" t="s">
        <v>298</v>
      </c>
      <c r="D274" s="49" t="s">
        <v>2222</v>
      </c>
      <c r="E274" s="50" t="s">
        <v>939</v>
      </c>
      <c r="F274" s="50" t="s">
        <v>940</v>
      </c>
      <c r="G274" s="50">
        <v>106</v>
      </c>
      <c r="H274" s="51">
        <v>44472</v>
      </c>
      <c r="I274" s="52">
        <v>9</v>
      </c>
      <c r="J274" s="53" t="s">
        <v>963</v>
      </c>
    </row>
    <row r="275" spans="1:10" ht="24" customHeight="1">
      <c r="A275" s="48" t="s">
        <v>2890</v>
      </c>
      <c r="B275" s="49" t="s">
        <v>1253</v>
      </c>
      <c r="C275" s="48" t="s">
        <v>299</v>
      </c>
      <c r="D275" s="49" t="s">
        <v>2223</v>
      </c>
      <c r="E275" s="50" t="s">
        <v>939</v>
      </c>
      <c r="F275" s="50" t="s">
        <v>966</v>
      </c>
      <c r="G275" s="50">
        <v>36</v>
      </c>
      <c r="H275" s="51">
        <v>13774</v>
      </c>
      <c r="I275" s="52">
        <v>2</v>
      </c>
      <c r="J275" s="53" t="s">
        <v>967</v>
      </c>
    </row>
    <row r="276" spans="1:10" ht="24" customHeight="1">
      <c r="A276" s="48" t="s">
        <v>2893</v>
      </c>
      <c r="B276" s="49" t="s">
        <v>1296</v>
      </c>
      <c r="C276" s="48" t="s">
        <v>332</v>
      </c>
      <c r="D276" s="49" t="s">
        <v>2253</v>
      </c>
      <c r="E276" s="50" t="s">
        <v>972</v>
      </c>
      <c r="F276" s="50" t="s">
        <v>999</v>
      </c>
      <c r="G276" s="50">
        <v>447</v>
      </c>
      <c r="H276" s="51">
        <v>88475</v>
      </c>
      <c r="I276" s="52">
        <v>17</v>
      </c>
      <c r="J276" s="53" t="s">
        <v>1000</v>
      </c>
    </row>
    <row r="277" spans="1:10" ht="24" customHeight="1">
      <c r="A277" s="48" t="s">
        <v>2893</v>
      </c>
      <c r="B277" s="49" t="s">
        <v>1296</v>
      </c>
      <c r="C277" s="48" t="s">
        <v>333</v>
      </c>
      <c r="D277" s="49" t="s">
        <v>2254</v>
      </c>
      <c r="E277" s="50" t="s">
        <v>939</v>
      </c>
      <c r="F277" s="50" t="s">
        <v>944</v>
      </c>
      <c r="G277" s="50">
        <v>30</v>
      </c>
      <c r="H277" s="51">
        <v>24471</v>
      </c>
      <c r="I277" s="52">
        <v>5</v>
      </c>
      <c r="J277" s="53" t="s">
        <v>945</v>
      </c>
    </row>
    <row r="278" spans="1:10" ht="24" customHeight="1">
      <c r="A278" s="48" t="s">
        <v>2893</v>
      </c>
      <c r="B278" s="49" t="s">
        <v>1296</v>
      </c>
      <c r="C278" s="48" t="s">
        <v>334</v>
      </c>
      <c r="D278" s="49" t="s">
        <v>2255</v>
      </c>
      <c r="E278" s="50" t="s">
        <v>939</v>
      </c>
      <c r="F278" s="50" t="s">
        <v>944</v>
      </c>
      <c r="G278" s="50">
        <v>28</v>
      </c>
      <c r="H278" s="51">
        <v>12499</v>
      </c>
      <c r="I278" s="52">
        <v>5</v>
      </c>
      <c r="J278" s="53" t="s">
        <v>945</v>
      </c>
    </row>
    <row r="279" spans="1:10" ht="24" customHeight="1">
      <c r="A279" s="48" t="s">
        <v>2893</v>
      </c>
      <c r="B279" s="49" t="s">
        <v>1296</v>
      </c>
      <c r="C279" s="48" t="s">
        <v>335</v>
      </c>
      <c r="D279" s="49" t="s">
        <v>2256</v>
      </c>
      <c r="E279" s="50" t="s">
        <v>939</v>
      </c>
      <c r="F279" s="50" t="s">
        <v>947</v>
      </c>
      <c r="G279" s="50">
        <v>84</v>
      </c>
      <c r="H279" s="51">
        <v>54046</v>
      </c>
      <c r="I279" s="52">
        <v>12</v>
      </c>
      <c r="J279" s="53" t="s">
        <v>2866</v>
      </c>
    </row>
    <row r="280" spans="1:10" ht="24" customHeight="1">
      <c r="A280" s="48" t="s">
        <v>2893</v>
      </c>
      <c r="B280" s="49" t="s">
        <v>1296</v>
      </c>
      <c r="C280" s="48" t="s">
        <v>336</v>
      </c>
      <c r="D280" s="49" t="s">
        <v>2257</v>
      </c>
      <c r="E280" s="50" t="s">
        <v>939</v>
      </c>
      <c r="F280" s="50" t="s">
        <v>940</v>
      </c>
      <c r="G280" s="50">
        <v>74</v>
      </c>
      <c r="H280" s="51">
        <v>64973</v>
      </c>
      <c r="I280" s="52">
        <v>10</v>
      </c>
      <c r="J280" s="53" t="s">
        <v>941</v>
      </c>
    </row>
    <row r="281" spans="1:10" ht="24" customHeight="1">
      <c r="A281" s="48" t="s">
        <v>2893</v>
      </c>
      <c r="B281" s="49" t="s">
        <v>1296</v>
      </c>
      <c r="C281" s="48" t="s">
        <v>337</v>
      </c>
      <c r="D281" s="49" t="s">
        <v>2258</v>
      </c>
      <c r="E281" s="50" t="s">
        <v>939</v>
      </c>
      <c r="F281" s="50" t="s">
        <v>944</v>
      </c>
      <c r="G281" s="50">
        <v>30</v>
      </c>
      <c r="H281" s="51">
        <v>35403</v>
      </c>
      <c r="I281" s="52">
        <v>6</v>
      </c>
      <c r="J281" s="53" t="s">
        <v>2865</v>
      </c>
    </row>
    <row r="282" spans="1:10" ht="24" customHeight="1">
      <c r="A282" s="48" t="s">
        <v>2893</v>
      </c>
      <c r="B282" s="49" t="s">
        <v>1296</v>
      </c>
      <c r="C282" s="48" t="s">
        <v>338</v>
      </c>
      <c r="D282" s="49" t="s">
        <v>2259</v>
      </c>
      <c r="E282" s="50" t="s">
        <v>939</v>
      </c>
      <c r="F282" s="50" t="s">
        <v>944</v>
      </c>
      <c r="G282" s="50">
        <v>30</v>
      </c>
      <c r="H282" s="51">
        <v>41041</v>
      </c>
      <c r="I282" s="52">
        <v>6</v>
      </c>
      <c r="J282" s="53" t="s">
        <v>2865</v>
      </c>
    </row>
    <row r="283" spans="1:10" ht="24" customHeight="1">
      <c r="A283" s="48" t="s">
        <v>2893</v>
      </c>
      <c r="B283" s="49" t="s">
        <v>1296</v>
      </c>
      <c r="C283" s="48" t="s">
        <v>339</v>
      </c>
      <c r="D283" s="49" t="s">
        <v>2260</v>
      </c>
      <c r="E283" s="50" t="s">
        <v>939</v>
      </c>
      <c r="F283" s="50" t="s">
        <v>944</v>
      </c>
      <c r="G283" s="50">
        <v>30</v>
      </c>
      <c r="H283" s="51">
        <v>25075</v>
      </c>
      <c r="I283" s="52">
        <v>5</v>
      </c>
      <c r="J283" s="53" t="s">
        <v>945</v>
      </c>
    </row>
    <row r="284" spans="1:10" ht="24" customHeight="1">
      <c r="A284" s="48" t="s">
        <v>2893</v>
      </c>
      <c r="B284" s="49" t="s">
        <v>1261</v>
      </c>
      <c r="C284" s="48" t="s">
        <v>300</v>
      </c>
      <c r="D284" s="49" t="s">
        <v>2224</v>
      </c>
      <c r="E284" s="50" t="s">
        <v>972</v>
      </c>
      <c r="F284" s="50" t="s">
        <v>999</v>
      </c>
      <c r="G284" s="50">
        <v>540</v>
      </c>
      <c r="H284" s="51">
        <v>108469</v>
      </c>
      <c r="I284" s="52">
        <v>17</v>
      </c>
      <c r="J284" s="53" t="s">
        <v>1000</v>
      </c>
    </row>
    <row r="285" spans="1:10" ht="24" customHeight="1">
      <c r="A285" s="48" t="s">
        <v>2893</v>
      </c>
      <c r="B285" s="49" t="s">
        <v>1261</v>
      </c>
      <c r="C285" s="48" t="s">
        <v>301</v>
      </c>
      <c r="D285" s="49" t="s">
        <v>2225</v>
      </c>
      <c r="E285" s="50" t="s">
        <v>972</v>
      </c>
      <c r="F285" s="50" t="s">
        <v>973</v>
      </c>
      <c r="G285" s="50">
        <v>252</v>
      </c>
      <c r="H285" s="51">
        <v>98368</v>
      </c>
      <c r="I285" s="52">
        <v>15</v>
      </c>
      <c r="J285" s="53" t="s">
        <v>2867</v>
      </c>
    </row>
    <row r="286" spans="1:10" ht="24" customHeight="1">
      <c r="A286" s="48" t="s">
        <v>2893</v>
      </c>
      <c r="B286" s="49" t="s">
        <v>1261</v>
      </c>
      <c r="C286" s="48" t="s">
        <v>302</v>
      </c>
      <c r="D286" s="49" t="s">
        <v>2226</v>
      </c>
      <c r="E286" s="50" t="s">
        <v>939</v>
      </c>
      <c r="F286" s="50" t="s">
        <v>944</v>
      </c>
      <c r="G286" s="50">
        <v>58</v>
      </c>
      <c r="H286" s="51">
        <v>30390</v>
      </c>
      <c r="I286" s="52">
        <v>6</v>
      </c>
      <c r="J286" s="53" t="s">
        <v>2865</v>
      </c>
    </row>
    <row r="287" spans="1:10" ht="24" customHeight="1">
      <c r="A287" s="48" t="s">
        <v>2893</v>
      </c>
      <c r="B287" s="49" t="s">
        <v>1261</v>
      </c>
      <c r="C287" s="48" t="s">
        <v>303</v>
      </c>
      <c r="D287" s="49" t="s">
        <v>2894</v>
      </c>
      <c r="E287" s="50" t="s">
        <v>939</v>
      </c>
      <c r="F287" s="50" t="s">
        <v>944</v>
      </c>
      <c r="G287" s="50">
        <v>30</v>
      </c>
      <c r="H287" s="51">
        <v>9241</v>
      </c>
      <c r="I287" s="52">
        <v>5</v>
      </c>
      <c r="J287" s="53" t="s">
        <v>945</v>
      </c>
    </row>
    <row r="288" spans="1:10" ht="24" customHeight="1">
      <c r="A288" s="48" t="s">
        <v>2893</v>
      </c>
      <c r="B288" s="49" t="s">
        <v>1261</v>
      </c>
      <c r="C288" s="48" t="s">
        <v>304</v>
      </c>
      <c r="D288" s="49" t="s">
        <v>2227</v>
      </c>
      <c r="E288" s="50" t="s">
        <v>939</v>
      </c>
      <c r="F288" s="50" t="s">
        <v>940</v>
      </c>
      <c r="G288" s="50">
        <v>67</v>
      </c>
      <c r="H288" s="51">
        <v>45391</v>
      </c>
      <c r="I288" s="52">
        <v>9</v>
      </c>
      <c r="J288" s="53" t="s">
        <v>963</v>
      </c>
    </row>
    <row r="289" spans="1:10" ht="24" customHeight="1">
      <c r="A289" s="48" t="s">
        <v>2893</v>
      </c>
      <c r="B289" s="49" t="s">
        <v>1261</v>
      </c>
      <c r="C289" s="48" t="s">
        <v>305</v>
      </c>
      <c r="D289" s="49" t="s">
        <v>2228</v>
      </c>
      <c r="E289" s="50" t="s">
        <v>939</v>
      </c>
      <c r="F289" s="50" t="s">
        <v>944</v>
      </c>
      <c r="G289" s="50">
        <v>30</v>
      </c>
      <c r="H289" s="51">
        <v>10376</v>
      </c>
      <c r="I289" s="52">
        <v>5</v>
      </c>
      <c r="J289" s="53" t="s">
        <v>945</v>
      </c>
    </row>
    <row r="290" spans="1:10" ht="24" customHeight="1">
      <c r="A290" s="48" t="s">
        <v>2893</v>
      </c>
      <c r="B290" s="49" t="s">
        <v>1261</v>
      </c>
      <c r="C290" s="48" t="s">
        <v>306</v>
      </c>
      <c r="D290" s="49" t="s">
        <v>2895</v>
      </c>
      <c r="E290" s="50" t="s">
        <v>939</v>
      </c>
      <c r="F290" s="50" t="s">
        <v>947</v>
      </c>
      <c r="G290" s="50">
        <v>120</v>
      </c>
      <c r="H290" s="51">
        <v>74224</v>
      </c>
      <c r="I290" s="52">
        <v>13</v>
      </c>
      <c r="J290" s="53" t="s">
        <v>2864</v>
      </c>
    </row>
    <row r="291" spans="1:10" ht="24" customHeight="1">
      <c r="A291" s="48" t="s">
        <v>2893</v>
      </c>
      <c r="B291" s="49" t="s">
        <v>1261</v>
      </c>
      <c r="C291" s="48" t="s">
        <v>307</v>
      </c>
      <c r="D291" s="49" t="s">
        <v>2229</v>
      </c>
      <c r="E291" s="50" t="s">
        <v>939</v>
      </c>
      <c r="F291" s="50" t="s">
        <v>947</v>
      </c>
      <c r="G291" s="50">
        <v>94</v>
      </c>
      <c r="H291" s="51">
        <v>33974</v>
      </c>
      <c r="I291" s="52">
        <v>12</v>
      </c>
      <c r="J291" s="53" t="s">
        <v>2866</v>
      </c>
    </row>
    <row r="292" spans="1:10" ht="24" customHeight="1">
      <c r="A292" s="48" t="s">
        <v>2893</v>
      </c>
      <c r="B292" s="49" t="s">
        <v>1261</v>
      </c>
      <c r="C292" s="48" t="s">
        <v>308</v>
      </c>
      <c r="D292" s="49" t="s">
        <v>2230</v>
      </c>
      <c r="E292" s="50" t="s">
        <v>939</v>
      </c>
      <c r="F292" s="50" t="s">
        <v>944</v>
      </c>
      <c r="G292" s="50">
        <v>30</v>
      </c>
      <c r="H292" s="51">
        <v>16590</v>
      </c>
      <c r="I292" s="52">
        <v>5</v>
      </c>
      <c r="J292" s="53" t="s">
        <v>945</v>
      </c>
    </row>
    <row r="293" spans="1:10" ht="24" customHeight="1">
      <c r="A293" s="48" t="s">
        <v>2893</v>
      </c>
      <c r="B293" s="49" t="s">
        <v>1261</v>
      </c>
      <c r="C293" s="48" t="s">
        <v>309</v>
      </c>
      <c r="D293" s="49" t="s">
        <v>2231</v>
      </c>
      <c r="E293" s="50" t="s">
        <v>939</v>
      </c>
      <c r="F293" s="50" t="s">
        <v>944</v>
      </c>
      <c r="G293" s="50">
        <v>63</v>
      </c>
      <c r="H293" s="51">
        <v>38599</v>
      </c>
      <c r="I293" s="52">
        <v>6</v>
      </c>
      <c r="J293" s="53" t="s">
        <v>2865</v>
      </c>
    </row>
    <row r="294" spans="1:10" ht="24" customHeight="1">
      <c r="A294" s="48" t="s">
        <v>2893</v>
      </c>
      <c r="B294" s="49" t="s">
        <v>1261</v>
      </c>
      <c r="C294" s="48" t="s">
        <v>310</v>
      </c>
      <c r="D294" s="49" t="s">
        <v>2232</v>
      </c>
      <c r="E294" s="50" t="s">
        <v>939</v>
      </c>
      <c r="F294" s="50" t="s">
        <v>944</v>
      </c>
      <c r="G294" s="50">
        <v>46</v>
      </c>
      <c r="H294" s="51">
        <v>42815</v>
      </c>
      <c r="I294" s="52">
        <v>6</v>
      </c>
      <c r="J294" s="53" t="s">
        <v>2865</v>
      </c>
    </row>
    <row r="295" spans="1:10" ht="24" customHeight="1">
      <c r="A295" s="48" t="s">
        <v>2893</v>
      </c>
      <c r="B295" s="49" t="s">
        <v>1261</v>
      </c>
      <c r="C295" s="48" t="s">
        <v>311</v>
      </c>
      <c r="D295" s="49" t="s">
        <v>2233</v>
      </c>
      <c r="E295" s="50" t="s">
        <v>939</v>
      </c>
      <c r="F295" s="50" t="s">
        <v>944</v>
      </c>
      <c r="G295" s="50">
        <v>30</v>
      </c>
      <c r="H295" s="51">
        <v>28178</v>
      </c>
      <c r="I295" s="52">
        <v>5</v>
      </c>
      <c r="J295" s="53" t="s">
        <v>945</v>
      </c>
    </row>
    <row r="296" spans="1:10" ht="24" customHeight="1">
      <c r="A296" s="48" t="s">
        <v>2893</v>
      </c>
      <c r="B296" s="49" t="s">
        <v>1261</v>
      </c>
      <c r="C296" s="48" t="s">
        <v>312</v>
      </c>
      <c r="D296" s="49" t="s">
        <v>2234</v>
      </c>
      <c r="E296" s="50" t="s">
        <v>939</v>
      </c>
      <c r="F296" s="50" t="s">
        <v>944</v>
      </c>
      <c r="G296" s="50">
        <v>30</v>
      </c>
      <c r="H296" s="51">
        <v>28332</v>
      </c>
      <c r="I296" s="52">
        <v>5</v>
      </c>
      <c r="J296" s="53" t="s">
        <v>945</v>
      </c>
    </row>
    <row r="297" spans="1:10" ht="24" customHeight="1">
      <c r="A297" s="48" t="s">
        <v>2893</v>
      </c>
      <c r="B297" s="49" t="s">
        <v>1261</v>
      </c>
      <c r="C297" s="48" t="s">
        <v>313</v>
      </c>
      <c r="D297" s="49" t="s">
        <v>2235</v>
      </c>
      <c r="E297" s="50" t="s">
        <v>939</v>
      </c>
      <c r="F297" s="50" t="s">
        <v>966</v>
      </c>
      <c r="G297" s="50">
        <v>16</v>
      </c>
      <c r="H297" s="51">
        <v>5131</v>
      </c>
      <c r="I297" s="52">
        <v>2</v>
      </c>
      <c r="J297" s="53" t="s">
        <v>967</v>
      </c>
    </row>
    <row r="298" spans="1:10" ht="24" customHeight="1">
      <c r="A298" s="48" t="s">
        <v>2893</v>
      </c>
      <c r="B298" s="49" t="s">
        <v>1261</v>
      </c>
      <c r="C298" s="48" t="s">
        <v>314</v>
      </c>
      <c r="D298" s="49" t="s">
        <v>2896</v>
      </c>
      <c r="E298" s="50" t="s">
        <v>939</v>
      </c>
      <c r="F298" s="50" t="s">
        <v>944</v>
      </c>
      <c r="G298" s="50">
        <v>34</v>
      </c>
      <c r="H298" s="51">
        <v>25734</v>
      </c>
      <c r="I298" s="52">
        <v>5</v>
      </c>
      <c r="J298" s="53" t="s">
        <v>945</v>
      </c>
    </row>
    <row r="299" spans="1:10" ht="24" customHeight="1">
      <c r="A299" s="48" t="s">
        <v>2893</v>
      </c>
      <c r="B299" s="49" t="s">
        <v>1277</v>
      </c>
      <c r="C299" s="48" t="s">
        <v>315</v>
      </c>
      <c r="D299" s="49" t="s">
        <v>2236</v>
      </c>
      <c r="E299" s="50" t="s">
        <v>2878</v>
      </c>
      <c r="F299" s="50" t="s">
        <v>936</v>
      </c>
      <c r="G299" s="50">
        <v>722</v>
      </c>
      <c r="H299" s="51">
        <v>220416</v>
      </c>
      <c r="I299" s="52">
        <v>19</v>
      </c>
      <c r="J299" s="53" t="s">
        <v>1956</v>
      </c>
    </row>
    <row r="300" spans="1:10" ht="24" customHeight="1">
      <c r="A300" s="48" t="s">
        <v>2893</v>
      </c>
      <c r="B300" s="49" t="s">
        <v>1277</v>
      </c>
      <c r="C300" s="48" t="s">
        <v>316</v>
      </c>
      <c r="D300" s="49" t="s">
        <v>2237</v>
      </c>
      <c r="E300" s="50" t="s">
        <v>939</v>
      </c>
      <c r="F300" s="50" t="s">
        <v>940</v>
      </c>
      <c r="G300" s="50">
        <v>98</v>
      </c>
      <c r="H300" s="51">
        <v>87348</v>
      </c>
      <c r="I300" s="52">
        <v>10</v>
      </c>
      <c r="J300" s="53" t="s">
        <v>941</v>
      </c>
    </row>
    <row r="301" spans="1:10" ht="24" customHeight="1">
      <c r="A301" s="48" t="s">
        <v>2893</v>
      </c>
      <c r="B301" s="49" t="s">
        <v>1277</v>
      </c>
      <c r="C301" s="48" t="s">
        <v>317</v>
      </c>
      <c r="D301" s="49" t="s">
        <v>2238</v>
      </c>
      <c r="E301" s="50" t="s">
        <v>939</v>
      </c>
      <c r="F301" s="50" t="s">
        <v>944</v>
      </c>
      <c r="G301" s="50">
        <v>50</v>
      </c>
      <c r="H301" s="51">
        <v>38462</v>
      </c>
      <c r="I301" s="52">
        <v>6</v>
      </c>
      <c r="J301" s="53" t="s">
        <v>2865</v>
      </c>
    </row>
    <row r="302" spans="1:10" ht="24" customHeight="1">
      <c r="A302" s="48" t="s">
        <v>2893</v>
      </c>
      <c r="B302" s="49" t="s">
        <v>1277</v>
      </c>
      <c r="C302" s="48" t="s">
        <v>318</v>
      </c>
      <c r="D302" s="49" t="s">
        <v>2239</v>
      </c>
      <c r="E302" s="50" t="s">
        <v>939</v>
      </c>
      <c r="F302" s="50" t="s">
        <v>944</v>
      </c>
      <c r="G302" s="50">
        <v>58</v>
      </c>
      <c r="H302" s="51">
        <v>32828</v>
      </c>
      <c r="I302" s="52">
        <v>6</v>
      </c>
      <c r="J302" s="53" t="s">
        <v>2865</v>
      </c>
    </row>
    <row r="303" spans="1:10" ht="24" customHeight="1">
      <c r="A303" s="48" t="s">
        <v>2893</v>
      </c>
      <c r="B303" s="49" t="s">
        <v>1277</v>
      </c>
      <c r="C303" s="48" t="s">
        <v>319</v>
      </c>
      <c r="D303" s="49" t="s">
        <v>2240</v>
      </c>
      <c r="E303" s="50" t="s">
        <v>939</v>
      </c>
      <c r="F303" s="50" t="s">
        <v>944</v>
      </c>
      <c r="G303" s="50">
        <v>38</v>
      </c>
      <c r="H303" s="51">
        <v>30723</v>
      </c>
      <c r="I303" s="52">
        <v>6</v>
      </c>
      <c r="J303" s="53" t="s">
        <v>2865</v>
      </c>
    </row>
    <row r="304" spans="1:10" ht="24" customHeight="1">
      <c r="A304" s="48" t="s">
        <v>2893</v>
      </c>
      <c r="B304" s="49" t="s">
        <v>1277</v>
      </c>
      <c r="C304" s="48" t="s">
        <v>320</v>
      </c>
      <c r="D304" s="49" t="s">
        <v>2241</v>
      </c>
      <c r="E304" s="50" t="s">
        <v>939</v>
      </c>
      <c r="F304" s="50" t="s">
        <v>940</v>
      </c>
      <c r="G304" s="50">
        <v>79</v>
      </c>
      <c r="H304" s="51">
        <v>48580</v>
      </c>
      <c r="I304" s="52">
        <v>9</v>
      </c>
      <c r="J304" s="53" t="s">
        <v>963</v>
      </c>
    </row>
    <row r="305" spans="1:10" ht="24" customHeight="1">
      <c r="A305" s="48" t="s">
        <v>2893</v>
      </c>
      <c r="B305" s="49" t="s">
        <v>1277</v>
      </c>
      <c r="C305" s="48" t="s">
        <v>321</v>
      </c>
      <c r="D305" s="49" t="s">
        <v>2242</v>
      </c>
      <c r="E305" s="50" t="s">
        <v>939</v>
      </c>
      <c r="F305" s="50" t="s">
        <v>947</v>
      </c>
      <c r="G305" s="50">
        <v>120</v>
      </c>
      <c r="H305" s="51">
        <v>113071</v>
      </c>
      <c r="I305" s="52">
        <v>13</v>
      </c>
      <c r="J305" s="53" t="s">
        <v>2864</v>
      </c>
    </row>
    <row r="306" spans="1:10" ht="24" customHeight="1">
      <c r="A306" s="48" t="s">
        <v>2893</v>
      </c>
      <c r="B306" s="49" t="s">
        <v>1277</v>
      </c>
      <c r="C306" s="48" t="s">
        <v>322</v>
      </c>
      <c r="D306" s="49" t="s">
        <v>2243</v>
      </c>
      <c r="E306" s="50" t="s">
        <v>939</v>
      </c>
      <c r="F306" s="50" t="s">
        <v>944</v>
      </c>
      <c r="G306" s="50">
        <v>30</v>
      </c>
      <c r="H306" s="51">
        <v>23336</v>
      </c>
      <c r="I306" s="52">
        <v>5</v>
      </c>
      <c r="J306" s="53" t="s">
        <v>945</v>
      </c>
    </row>
    <row r="307" spans="1:10" ht="24" customHeight="1">
      <c r="A307" s="48" t="s">
        <v>2893</v>
      </c>
      <c r="B307" s="49" t="s">
        <v>1277</v>
      </c>
      <c r="C307" s="48" t="s">
        <v>323</v>
      </c>
      <c r="D307" s="49" t="s">
        <v>2244</v>
      </c>
      <c r="E307" s="50" t="s">
        <v>939</v>
      </c>
      <c r="F307" s="50" t="s">
        <v>944</v>
      </c>
      <c r="G307" s="50">
        <v>30</v>
      </c>
      <c r="H307" s="51">
        <v>14414</v>
      </c>
      <c r="I307" s="52">
        <v>5</v>
      </c>
      <c r="J307" s="53" t="s">
        <v>945</v>
      </c>
    </row>
    <row r="308" spans="1:10" ht="24" customHeight="1">
      <c r="A308" s="48" t="s">
        <v>2893</v>
      </c>
      <c r="B308" s="49" t="s">
        <v>1287</v>
      </c>
      <c r="C308" s="48" t="s">
        <v>324</v>
      </c>
      <c r="D308" s="49" t="s">
        <v>2245</v>
      </c>
      <c r="E308" s="50" t="s">
        <v>972</v>
      </c>
      <c r="F308" s="50" t="s">
        <v>999</v>
      </c>
      <c r="G308" s="50">
        <v>278</v>
      </c>
      <c r="H308" s="51">
        <v>67221</v>
      </c>
      <c r="I308" s="52">
        <v>16</v>
      </c>
      <c r="J308" s="53" t="s">
        <v>1038</v>
      </c>
    </row>
    <row r="309" spans="1:10" ht="24" customHeight="1">
      <c r="A309" s="48" t="s">
        <v>2893</v>
      </c>
      <c r="B309" s="49" t="s">
        <v>1287</v>
      </c>
      <c r="C309" s="48" t="s">
        <v>325</v>
      </c>
      <c r="D309" s="49" t="s">
        <v>2246</v>
      </c>
      <c r="E309" s="50" t="s">
        <v>939</v>
      </c>
      <c r="F309" s="50" t="s">
        <v>944</v>
      </c>
      <c r="G309" s="50">
        <v>36</v>
      </c>
      <c r="H309" s="51">
        <v>33601</v>
      </c>
      <c r="I309" s="52">
        <v>6</v>
      </c>
      <c r="J309" s="53" t="s">
        <v>2865</v>
      </c>
    </row>
    <row r="310" spans="1:10" ht="24" customHeight="1">
      <c r="A310" s="48" t="s">
        <v>2893</v>
      </c>
      <c r="B310" s="49" t="s">
        <v>1287</v>
      </c>
      <c r="C310" s="48" t="s">
        <v>326</v>
      </c>
      <c r="D310" s="49" t="s">
        <v>2247</v>
      </c>
      <c r="E310" s="50" t="s">
        <v>939</v>
      </c>
      <c r="F310" s="50" t="s">
        <v>944</v>
      </c>
      <c r="G310" s="50">
        <v>60</v>
      </c>
      <c r="H310" s="51">
        <v>37148</v>
      </c>
      <c r="I310" s="52">
        <v>6</v>
      </c>
      <c r="J310" s="53" t="s">
        <v>2865</v>
      </c>
    </row>
    <row r="311" spans="1:10" ht="24" customHeight="1">
      <c r="A311" s="48" t="s">
        <v>2893</v>
      </c>
      <c r="B311" s="49" t="s">
        <v>1287</v>
      </c>
      <c r="C311" s="48" t="s">
        <v>327</v>
      </c>
      <c r="D311" s="49" t="s">
        <v>2248</v>
      </c>
      <c r="E311" s="50" t="s">
        <v>939</v>
      </c>
      <c r="F311" s="50" t="s">
        <v>947</v>
      </c>
      <c r="G311" s="50">
        <v>150</v>
      </c>
      <c r="H311" s="51">
        <v>61437</v>
      </c>
      <c r="I311" s="52">
        <v>13</v>
      </c>
      <c r="J311" s="53" t="s">
        <v>2864</v>
      </c>
    </row>
    <row r="312" spans="1:10" ht="24" customHeight="1">
      <c r="A312" s="48" t="s">
        <v>2893</v>
      </c>
      <c r="B312" s="49" t="s">
        <v>1287</v>
      </c>
      <c r="C312" s="48" t="s">
        <v>328</v>
      </c>
      <c r="D312" s="49" t="s">
        <v>2249</v>
      </c>
      <c r="E312" s="50" t="s">
        <v>939</v>
      </c>
      <c r="F312" s="50" t="s">
        <v>944</v>
      </c>
      <c r="G312" s="50">
        <v>36</v>
      </c>
      <c r="H312" s="51">
        <v>30112</v>
      </c>
      <c r="I312" s="52">
        <v>6</v>
      </c>
      <c r="J312" s="53" t="s">
        <v>2865</v>
      </c>
    </row>
    <row r="313" spans="1:10" ht="24" customHeight="1">
      <c r="A313" s="48" t="s">
        <v>2893</v>
      </c>
      <c r="B313" s="49" t="s">
        <v>1287</v>
      </c>
      <c r="C313" s="48" t="s">
        <v>329</v>
      </c>
      <c r="D313" s="49" t="s">
        <v>2250</v>
      </c>
      <c r="E313" s="50" t="s">
        <v>939</v>
      </c>
      <c r="F313" s="50" t="s">
        <v>944</v>
      </c>
      <c r="G313" s="50">
        <v>60</v>
      </c>
      <c r="H313" s="51">
        <v>46459</v>
      </c>
      <c r="I313" s="52">
        <v>6</v>
      </c>
      <c r="J313" s="53" t="s">
        <v>2865</v>
      </c>
    </row>
    <row r="314" spans="1:10" ht="24" customHeight="1">
      <c r="A314" s="48" t="s">
        <v>2893</v>
      </c>
      <c r="B314" s="49" t="s">
        <v>1287</v>
      </c>
      <c r="C314" s="48" t="s">
        <v>330</v>
      </c>
      <c r="D314" s="49" t="s">
        <v>2251</v>
      </c>
      <c r="E314" s="50" t="s">
        <v>972</v>
      </c>
      <c r="F314" s="50" t="s">
        <v>999</v>
      </c>
      <c r="G314" s="50">
        <v>340</v>
      </c>
      <c r="H314" s="51">
        <v>85635</v>
      </c>
      <c r="I314" s="52">
        <v>16</v>
      </c>
      <c r="J314" s="53" t="s">
        <v>1038</v>
      </c>
    </row>
    <row r="315" spans="1:10" ht="24" customHeight="1">
      <c r="A315" s="48" t="s">
        <v>2893</v>
      </c>
      <c r="B315" s="49" t="s">
        <v>1287</v>
      </c>
      <c r="C315" s="48" t="s">
        <v>331</v>
      </c>
      <c r="D315" s="49" t="s">
        <v>2252</v>
      </c>
      <c r="E315" s="50" t="s">
        <v>939</v>
      </c>
      <c r="F315" s="50" t="s">
        <v>944</v>
      </c>
      <c r="G315" s="50">
        <v>60</v>
      </c>
      <c r="H315" s="51">
        <v>37420</v>
      </c>
      <c r="I315" s="52">
        <v>6</v>
      </c>
      <c r="J315" s="53" t="s">
        <v>2865</v>
      </c>
    </row>
    <row r="316" spans="1:10" ht="24" customHeight="1">
      <c r="A316" s="48" t="s">
        <v>2893</v>
      </c>
      <c r="B316" s="49" t="s">
        <v>1305</v>
      </c>
      <c r="C316" s="48" t="s">
        <v>340</v>
      </c>
      <c r="D316" s="49" t="s">
        <v>2261</v>
      </c>
      <c r="E316" s="50" t="s">
        <v>2878</v>
      </c>
      <c r="F316" s="50" t="s">
        <v>936</v>
      </c>
      <c r="G316" s="50">
        <v>855</v>
      </c>
      <c r="H316" s="51">
        <v>141219</v>
      </c>
      <c r="I316" s="52">
        <v>19</v>
      </c>
      <c r="J316" s="53" t="s">
        <v>1956</v>
      </c>
    </row>
    <row r="317" spans="1:10" ht="24" customHeight="1">
      <c r="A317" s="48" t="s">
        <v>2893</v>
      </c>
      <c r="B317" s="49" t="s">
        <v>1305</v>
      </c>
      <c r="C317" s="48" t="s">
        <v>341</v>
      </c>
      <c r="D317" s="49" t="s">
        <v>2262</v>
      </c>
      <c r="E317" s="50" t="s">
        <v>972</v>
      </c>
      <c r="F317" s="50" t="s">
        <v>973</v>
      </c>
      <c r="G317" s="50">
        <v>272</v>
      </c>
      <c r="H317" s="51">
        <v>75916</v>
      </c>
      <c r="I317" s="52">
        <v>15</v>
      </c>
      <c r="J317" s="53" t="s">
        <v>2867</v>
      </c>
    </row>
    <row r="318" spans="1:10" ht="24" customHeight="1">
      <c r="A318" s="48" t="s">
        <v>2893</v>
      </c>
      <c r="B318" s="49" t="s">
        <v>1305</v>
      </c>
      <c r="C318" s="48" t="s">
        <v>342</v>
      </c>
      <c r="D318" s="49" t="s">
        <v>2263</v>
      </c>
      <c r="E318" s="50" t="s">
        <v>972</v>
      </c>
      <c r="F318" s="50" t="s">
        <v>999</v>
      </c>
      <c r="G318" s="50">
        <v>350</v>
      </c>
      <c r="H318" s="51">
        <v>120316</v>
      </c>
      <c r="I318" s="52">
        <v>16</v>
      </c>
      <c r="J318" s="53" t="s">
        <v>1038</v>
      </c>
    </row>
    <row r="319" spans="1:10" ht="24" customHeight="1">
      <c r="A319" s="48" t="s">
        <v>2893</v>
      </c>
      <c r="B319" s="49" t="s">
        <v>1305</v>
      </c>
      <c r="C319" s="48" t="s">
        <v>343</v>
      </c>
      <c r="D319" s="49" t="s">
        <v>2264</v>
      </c>
      <c r="E319" s="50" t="s">
        <v>972</v>
      </c>
      <c r="F319" s="50" t="s">
        <v>973</v>
      </c>
      <c r="G319" s="50">
        <v>340</v>
      </c>
      <c r="H319" s="51">
        <v>86289</v>
      </c>
      <c r="I319" s="52">
        <v>15</v>
      </c>
      <c r="J319" s="53" t="s">
        <v>2867</v>
      </c>
    </row>
    <row r="320" spans="1:10" ht="24" customHeight="1">
      <c r="A320" s="48" t="s">
        <v>2893</v>
      </c>
      <c r="B320" s="49" t="s">
        <v>1305</v>
      </c>
      <c r="C320" s="48" t="s">
        <v>344</v>
      </c>
      <c r="D320" s="49" t="s">
        <v>2265</v>
      </c>
      <c r="E320" s="50" t="s">
        <v>939</v>
      </c>
      <c r="F320" s="50" t="s">
        <v>944</v>
      </c>
      <c r="G320" s="50">
        <v>60</v>
      </c>
      <c r="H320" s="51">
        <v>27161</v>
      </c>
      <c r="I320" s="52">
        <v>5</v>
      </c>
      <c r="J320" s="53" t="s">
        <v>945</v>
      </c>
    </row>
    <row r="321" spans="1:10" ht="24" customHeight="1">
      <c r="A321" s="48" t="s">
        <v>2893</v>
      </c>
      <c r="B321" s="49" t="s">
        <v>1305</v>
      </c>
      <c r="C321" s="48" t="s">
        <v>345</v>
      </c>
      <c r="D321" s="49" t="s">
        <v>2266</v>
      </c>
      <c r="E321" s="50" t="s">
        <v>939</v>
      </c>
      <c r="F321" s="50" t="s">
        <v>944</v>
      </c>
      <c r="G321" s="50">
        <v>48</v>
      </c>
      <c r="H321" s="51">
        <v>29286</v>
      </c>
      <c r="I321" s="52">
        <v>5</v>
      </c>
      <c r="J321" s="53" t="s">
        <v>945</v>
      </c>
    </row>
    <row r="322" spans="1:10" ht="24" customHeight="1">
      <c r="A322" s="48" t="s">
        <v>2893</v>
      </c>
      <c r="B322" s="49" t="s">
        <v>1305</v>
      </c>
      <c r="C322" s="48" t="s">
        <v>346</v>
      </c>
      <c r="D322" s="49" t="s">
        <v>2267</v>
      </c>
      <c r="E322" s="50" t="s">
        <v>939</v>
      </c>
      <c r="F322" s="50" t="s">
        <v>944</v>
      </c>
      <c r="G322" s="50">
        <v>34</v>
      </c>
      <c r="H322" s="51">
        <v>9471</v>
      </c>
      <c r="I322" s="52">
        <v>5</v>
      </c>
      <c r="J322" s="53" t="s">
        <v>945</v>
      </c>
    </row>
    <row r="323" spans="1:10" ht="24" customHeight="1">
      <c r="A323" s="48" t="s">
        <v>2893</v>
      </c>
      <c r="B323" s="49" t="s">
        <v>1305</v>
      </c>
      <c r="C323" s="48" t="s">
        <v>347</v>
      </c>
      <c r="D323" s="49" t="s">
        <v>2268</v>
      </c>
      <c r="E323" s="50" t="s">
        <v>939</v>
      </c>
      <c r="F323" s="50" t="s">
        <v>944</v>
      </c>
      <c r="G323" s="50">
        <v>60</v>
      </c>
      <c r="H323" s="51">
        <v>47592</v>
      </c>
      <c r="I323" s="52">
        <v>6</v>
      </c>
      <c r="J323" s="53" t="s">
        <v>2865</v>
      </c>
    </row>
    <row r="324" spans="1:10" ht="24" customHeight="1">
      <c r="A324" s="48" t="s">
        <v>2893</v>
      </c>
      <c r="B324" s="49" t="s">
        <v>1305</v>
      </c>
      <c r="C324" s="48" t="s">
        <v>348</v>
      </c>
      <c r="D324" s="49" t="s">
        <v>2269</v>
      </c>
      <c r="E324" s="50" t="s">
        <v>939</v>
      </c>
      <c r="F324" s="50" t="s">
        <v>944</v>
      </c>
      <c r="G324" s="50">
        <v>38</v>
      </c>
      <c r="H324" s="51">
        <v>8948</v>
      </c>
      <c r="I324" s="52">
        <v>5</v>
      </c>
      <c r="J324" s="53" t="s">
        <v>945</v>
      </c>
    </row>
    <row r="325" spans="1:10" ht="24" customHeight="1">
      <c r="A325" s="48" t="s">
        <v>2893</v>
      </c>
      <c r="B325" s="49" t="s">
        <v>1305</v>
      </c>
      <c r="C325" s="48" t="s">
        <v>349</v>
      </c>
      <c r="D325" s="49" t="s">
        <v>2897</v>
      </c>
      <c r="E325" s="50" t="s">
        <v>939</v>
      </c>
      <c r="F325" s="50" t="s">
        <v>940</v>
      </c>
      <c r="G325" s="50">
        <v>60</v>
      </c>
      <c r="H325" s="51">
        <v>50143</v>
      </c>
      <c r="I325" s="52">
        <v>10</v>
      </c>
      <c r="J325" s="53" t="s">
        <v>941</v>
      </c>
    </row>
    <row r="326" spans="1:10" ht="24" customHeight="1">
      <c r="A326" s="48" t="s">
        <v>2893</v>
      </c>
      <c r="B326" s="49" t="s">
        <v>1305</v>
      </c>
      <c r="C326" s="48" t="s">
        <v>350</v>
      </c>
      <c r="D326" s="49" t="s">
        <v>2270</v>
      </c>
      <c r="E326" s="50" t="s">
        <v>939</v>
      </c>
      <c r="F326" s="50" t="s">
        <v>966</v>
      </c>
      <c r="G326" s="50">
        <v>30</v>
      </c>
      <c r="H326" s="51">
        <v>1789</v>
      </c>
      <c r="I326" s="52">
        <v>2</v>
      </c>
      <c r="J326" s="53" t="s">
        <v>967</v>
      </c>
    </row>
    <row r="327" spans="1:10" ht="24" customHeight="1">
      <c r="A327" s="48" t="s">
        <v>2893</v>
      </c>
      <c r="B327" s="49" t="s">
        <v>1317</v>
      </c>
      <c r="C327" s="48" t="s">
        <v>351</v>
      </c>
      <c r="D327" s="49" t="s">
        <v>2271</v>
      </c>
      <c r="E327" s="50" t="s">
        <v>972</v>
      </c>
      <c r="F327" s="50" t="s">
        <v>999</v>
      </c>
      <c r="G327" s="50">
        <v>311</v>
      </c>
      <c r="H327" s="51">
        <v>79145</v>
      </c>
      <c r="I327" s="52">
        <v>16</v>
      </c>
      <c r="J327" s="53" t="s">
        <v>1038</v>
      </c>
    </row>
    <row r="328" spans="1:10" ht="24" customHeight="1">
      <c r="A328" s="48" t="s">
        <v>2893</v>
      </c>
      <c r="B328" s="49" t="s">
        <v>1317</v>
      </c>
      <c r="C328" s="48" t="s">
        <v>352</v>
      </c>
      <c r="D328" s="49" t="s">
        <v>2272</v>
      </c>
      <c r="E328" s="50" t="s">
        <v>939</v>
      </c>
      <c r="F328" s="50" t="s">
        <v>940</v>
      </c>
      <c r="G328" s="50">
        <v>90</v>
      </c>
      <c r="H328" s="51">
        <v>23467</v>
      </c>
      <c r="I328" s="52">
        <v>9</v>
      </c>
      <c r="J328" s="53" t="s">
        <v>963</v>
      </c>
    </row>
    <row r="329" spans="1:10" ht="24" customHeight="1">
      <c r="A329" s="48" t="s">
        <v>2893</v>
      </c>
      <c r="B329" s="49" t="s">
        <v>1317</v>
      </c>
      <c r="C329" s="48" t="s">
        <v>353</v>
      </c>
      <c r="D329" s="49" t="s">
        <v>2273</v>
      </c>
      <c r="E329" s="50" t="s">
        <v>939</v>
      </c>
      <c r="F329" s="50" t="s">
        <v>944</v>
      </c>
      <c r="G329" s="50">
        <v>36</v>
      </c>
      <c r="H329" s="51">
        <v>32938</v>
      </c>
      <c r="I329" s="52">
        <v>6</v>
      </c>
      <c r="J329" s="53" t="s">
        <v>2865</v>
      </c>
    </row>
    <row r="330" spans="1:10" ht="24" customHeight="1">
      <c r="A330" s="48" t="s">
        <v>2893</v>
      </c>
      <c r="B330" s="49" t="s">
        <v>1321</v>
      </c>
      <c r="C330" s="48" t="s">
        <v>354</v>
      </c>
      <c r="D330" s="49" t="s">
        <v>2274</v>
      </c>
      <c r="E330" s="50" t="s">
        <v>2878</v>
      </c>
      <c r="F330" s="50" t="s">
        <v>936</v>
      </c>
      <c r="G330" s="50">
        <v>602</v>
      </c>
      <c r="H330" s="51">
        <v>172794</v>
      </c>
      <c r="I330" s="52">
        <v>18</v>
      </c>
      <c r="J330" s="53" t="s">
        <v>1957</v>
      </c>
    </row>
    <row r="331" spans="1:10" ht="24" customHeight="1">
      <c r="A331" s="48" t="s">
        <v>2893</v>
      </c>
      <c r="B331" s="49" t="s">
        <v>1321</v>
      </c>
      <c r="C331" s="48" t="s">
        <v>355</v>
      </c>
      <c r="D331" s="49" t="s">
        <v>2275</v>
      </c>
      <c r="E331" s="50" t="s">
        <v>972</v>
      </c>
      <c r="F331" s="50" t="s">
        <v>973</v>
      </c>
      <c r="G331" s="50">
        <v>287</v>
      </c>
      <c r="H331" s="51">
        <v>111823</v>
      </c>
      <c r="I331" s="52">
        <v>15</v>
      </c>
      <c r="J331" s="53" t="s">
        <v>2867</v>
      </c>
    </row>
    <row r="332" spans="1:10" ht="24" customHeight="1">
      <c r="A332" s="48" t="s">
        <v>2893</v>
      </c>
      <c r="B332" s="49" t="s">
        <v>1324</v>
      </c>
      <c r="C332" s="48" t="s">
        <v>356</v>
      </c>
      <c r="D332" s="49" t="s">
        <v>2276</v>
      </c>
      <c r="E332" s="50" t="s">
        <v>2878</v>
      </c>
      <c r="F332" s="50" t="s">
        <v>936</v>
      </c>
      <c r="G332" s="50">
        <v>680</v>
      </c>
      <c r="H332" s="51">
        <v>130647</v>
      </c>
      <c r="I332" s="52">
        <v>18</v>
      </c>
      <c r="J332" s="53" t="s">
        <v>1957</v>
      </c>
    </row>
    <row r="333" spans="1:10" ht="24" customHeight="1">
      <c r="A333" s="48" t="s">
        <v>2893</v>
      </c>
      <c r="B333" s="49" t="s">
        <v>1324</v>
      </c>
      <c r="C333" s="48" t="s">
        <v>357</v>
      </c>
      <c r="D333" s="49" t="s">
        <v>2898</v>
      </c>
      <c r="E333" s="50" t="s">
        <v>972</v>
      </c>
      <c r="F333" s="50" t="s">
        <v>973</v>
      </c>
      <c r="G333" s="50">
        <v>262</v>
      </c>
      <c r="H333" s="51">
        <v>111606</v>
      </c>
      <c r="I333" s="52">
        <v>15</v>
      </c>
      <c r="J333" s="53" t="s">
        <v>2867</v>
      </c>
    </row>
    <row r="334" spans="1:10" ht="24" customHeight="1">
      <c r="A334" s="48" t="s">
        <v>2893</v>
      </c>
      <c r="B334" s="49" t="s">
        <v>1324</v>
      </c>
      <c r="C334" s="48" t="s">
        <v>358</v>
      </c>
      <c r="D334" s="49" t="s">
        <v>2277</v>
      </c>
      <c r="E334" s="50" t="s">
        <v>939</v>
      </c>
      <c r="F334" s="50" t="s">
        <v>944</v>
      </c>
      <c r="G334" s="50">
        <v>120</v>
      </c>
      <c r="H334" s="51">
        <v>54512</v>
      </c>
      <c r="I334" s="52">
        <v>6</v>
      </c>
      <c r="J334" s="53" t="s">
        <v>2865</v>
      </c>
    </row>
    <row r="335" spans="1:10" ht="24" customHeight="1">
      <c r="A335" s="48" t="s">
        <v>2893</v>
      </c>
      <c r="B335" s="49" t="s">
        <v>1324</v>
      </c>
      <c r="C335" s="48" t="s">
        <v>359</v>
      </c>
      <c r="D335" s="49" t="s">
        <v>2278</v>
      </c>
      <c r="E335" s="50" t="s">
        <v>939</v>
      </c>
      <c r="F335" s="50" t="s">
        <v>940</v>
      </c>
      <c r="G335" s="50">
        <v>106</v>
      </c>
      <c r="H335" s="51">
        <v>64772</v>
      </c>
      <c r="I335" s="52">
        <v>10</v>
      </c>
      <c r="J335" s="53" t="s">
        <v>941</v>
      </c>
    </row>
    <row r="336" spans="1:10" ht="24" customHeight="1">
      <c r="A336" s="48" t="s">
        <v>2893</v>
      </c>
      <c r="B336" s="49" t="s">
        <v>1324</v>
      </c>
      <c r="C336" s="48" t="s">
        <v>360</v>
      </c>
      <c r="D336" s="49" t="s">
        <v>2279</v>
      </c>
      <c r="E336" s="50" t="s">
        <v>939</v>
      </c>
      <c r="F336" s="50" t="s">
        <v>944</v>
      </c>
      <c r="G336" s="50">
        <v>62</v>
      </c>
      <c r="H336" s="51">
        <v>51575</v>
      </c>
      <c r="I336" s="52">
        <v>6</v>
      </c>
      <c r="J336" s="53" t="s">
        <v>2865</v>
      </c>
    </row>
    <row r="337" spans="1:10" ht="24" customHeight="1">
      <c r="A337" s="48" t="s">
        <v>2893</v>
      </c>
      <c r="B337" s="49" t="s">
        <v>1324</v>
      </c>
      <c r="C337" s="48" t="s">
        <v>361</v>
      </c>
      <c r="D337" s="49" t="s">
        <v>2280</v>
      </c>
      <c r="E337" s="50" t="s">
        <v>939</v>
      </c>
      <c r="F337" s="50" t="s">
        <v>944</v>
      </c>
      <c r="G337" s="50">
        <v>60</v>
      </c>
      <c r="H337" s="51">
        <v>43716</v>
      </c>
      <c r="I337" s="52">
        <v>6</v>
      </c>
      <c r="J337" s="53" t="s">
        <v>2865</v>
      </c>
    </row>
    <row r="338" spans="1:10" ht="24" customHeight="1">
      <c r="A338" s="48" t="s">
        <v>2893</v>
      </c>
      <c r="B338" s="49" t="s">
        <v>1324</v>
      </c>
      <c r="C338" s="48" t="s">
        <v>362</v>
      </c>
      <c r="D338" s="49" t="s">
        <v>2281</v>
      </c>
      <c r="E338" s="50" t="s">
        <v>939</v>
      </c>
      <c r="F338" s="50" t="s">
        <v>944</v>
      </c>
      <c r="G338" s="50">
        <v>68</v>
      </c>
      <c r="H338" s="51">
        <v>37427</v>
      </c>
      <c r="I338" s="52">
        <v>6</v>
      </c>
      <c r="J338" s="53" t="s">
        <v>2865</v>
      </c>
    </row>
    <row r="339" spans="1:10" ht="24" customHeight="1">
      <c r="A339" s="48" t="s">
        <v>2893</v>
      </c>
      <c r="B339" s="49" t="s">
        <v>1324</v>
      </c>
      <c r="C339" s="48" t="s">
        <v>363</v>
      </c>
      <c r="D339" s="49" t="s">
        <v>2282</v>
      </c>
      <c r="E339" s="50" t="s">
        <v>939</v>
      </c>
      <c r="F339" s="50" t="s">
        <v>944</v>
      </c>
      <c r="G339" s="50">
        <v>60</v>
      </c>
      <c r="H339" s="51">
        <v>37631</v>
      </c>
      <c r="I339" s="52">
        <v>6</v>
      </c>
      <c r="J339" s="53" t="s">
        <v>2865</v>
      </c>
    </row>
    <row r="340" spans="1:10" ht="24" customHeight="1">
      <c r="A340" s="48" t="s">
        <v>2893</v>
      </c>
      <c r="B340" s="49" t="s">
        <v>1324</v>
      </c>
      <c r="C340" s="48" t="s">
        <v>364</v>
      </c>
      <c r="D340" s="49" t="s">
        <v>2283</v>
      </c>
      <c r="E340" s="50" t="s">
        <v>939</v>
      </c>
      <c r="F340" s="50" t="s">
        <v>947</v>
      </c>
      <c r="G340" s="50">
        <v>144</v>
      </c>
      <c r="H340" s="51">
        <v>86261</v>
      </c>
      <c r="I340" s="52">
        <v>13</v>
      </c>
      <c r="J340" s="53" t="s">
        <v>2864</v>
      </c>
    </row>
    <row r="341" spans="1:10" ht="24" customHeight="1">
      <c r="A341" s="48" t="s">
        <v>2893</v>
      </c>
      <c r="B341" s="49" t="s">
        <v>1324</v>
      </c>
      <c r="C341" s="48" t="s">
        <v>365</v>
      </c>
      <c r="D341" s="49" t="s">
        <v>2284</v>
      </c>
      <c r="E341" s="50" t="s">
        <v>939</v>
      </c>
      <c r="F341" s="50" t="s">
        <v>944</v>
      </c>
      <c r="G341" s="50">
        <v>60</v>
      </c>
      <c r="H341" s="51">
        <v>28630</v>
      </c>
      <c r="I341" s="52">
        <v>5</v>
      </c>
      <c r="J341" s="53" t="s">
        <v>945</v>
      </c>
    </row>
    <row r="342" spans="1:10" ht="24" customHeight="1">
      <c r="A342" s="48" t="s">
        <v>2899</v>
      </c>
      <c r="B342" s="49" t="s">
        <v>1335</v>
      </c>
      <c r="C342" s="48" t="s">
        <v>366</v>
      </c>
      <c r="D342" s="49" t="s">
        <v>2285</v>
      </c>
      <c r="E342" s="50" t="s">
        <v>2878</v>
      </c>
      <c r="F342" s="50" t="s">
        <v>936</v>
      </c>
      <c r="G342" s="50">
        <v>755</v>
      </c>
      <c r="H342" s="51">
        <v>107966</v>
      </c>
      <c r="I342" s="52">
        <v>19</v>
      </c>
      <c r="J342" s="53" t="s">
        <v>1956</v>
      </c>
    </row>
    <row r="343" spans="1:10" ht="24" customHeight="1">
      <c r="A343" s="48" t="s">
        <v>2899</v>
      </c>
      <c r="B343" s="49" t="s">
        <v>1335</v>
      </c>
      <c r="C343" s="48" t="s">
        <v>367</v>
      </c>
      <c r="D343" s="49" t="s">
        <v>2286</v>
      </c>
      <c r="E343" s="50" t="s">
        <v>939</v>
      </c>
      <c r="F343" s="50" t="s">
        <v>940</v>
      </c>
      <c r="G343" s="50">
        <v>30</v>
      </c>
      <c r="H343" s="51">
        <v>44035</v>
      </c>
      <c r="I343" s="52">
        <v>9</v>
      </c>
      <c r="J343" s="53" t="s">
        <v>963</v>
      </c>
    </row>
    <row r="344" spans="1:10" ht="24" customHeight="1">
      <c r="A344" s="48" t="s">
        <v>2899</v>
      </c>
      <c r="B344" s="49" t="s">
        <v>1335</v>
      </c>
      <c r="C344" s="48" t="s">
        <v>368</v>
      </c>
      <c r="D344" s="49" t="s">
        <v>2287</v>
      </c>
      <c r="E344" s="50" t="s">
        <v>939</v>
      </c>
      <c r="F344" s="50" t="s">
        <v>944</v>
      </c>
      <c r="G344" s="50">
        <v>30</v>
      </c>
      <c r="H344" s="51">
        <v>22168</v>
      </c>
      <c r="I344" s="52">
        <v>5</v>
      </c>
      <c r="J344" s="53" t="s">
        <v>945</v>
      </c>
    </row>
    <row r="345" spans="1:10" ht="24" customHeight="1">
      <c r="A345" s="48" t="s">
        <v>2899</v>
      </c>
      <c r="B345" s="49" t="s">
        <v>1335</v>
      </c>
      <c r="C345" s="48" t="s">
        <v>369</v>
      </c>
      <c r="D345" s="49" t="s">
        <v>2288</v>
      </c>
      <c r="E345" s="50" t="s">
        <v>939</v>
      </c>
      <c r="F345" s="50" t="s">
        <v>944</v>
      </c>
      <c r="G345" s="50">
        <v>30</v>
      </c>
      <c r="H345" s="51">
        <v>17264</v>
      </c>
      <c r="I345" s="52">
        <v>5</v>
      </c>
      <c r="J345" s="53" t="s">
        <v>945</v>
      </c>
    </row>
    <row r="346" spans="1:10" ht="24" customHeight="1">
      <c r="A346" s="48" t="s">
        <v>2899</v>
      </c>
      <c r="B346" s="49" t="s">
        <v>1335</v>
      </c>
      <c r="C346" s="48" t="s">
        <v>370</v>
      </c>
      <c r="D346" s="49" t="s">
        <v>2289</v>
      </c>
      <c r="E346" s="50" t="s">
        <v>939</v>
      </c>
      <c r="F346" s="50" t="s">
        <v>944</v>
      </c>
      <c r="G346" s="50">
        <v>26</v>
      </c>
      <c r="H346" s="51">
        <v>18456</v>
      </c>
      <c r="I346" s="52">
        <v>5</v>
      </c>
      <c r="J346" s="53" t="s">
        <v>945</v>
      </c>
    </row>
    <row r="347" spans="1:10" ht="24" customHeight="1">
      <c r="A347" s="48" t="s">
        <v>2899</v>
      </c>
      <c r="B347" s="49" t="s">
        <v>1335</v>
      </c>
      <c r="C347" s="48" t="s">
        <v>371</v>
      </c>
      <c r="D347" s="49" t="s">
        <v>2290</v>
      </c>
      <c r="E347" s="50" t="s">
        <v>939</v>
      </c>
      <c r="F347" s="50" t="s">
        <v>944</v>
      </c>
      <c r="G347" s="50">
        <v>69</v>
      </c>
      <c r="H347" s="51">
        <v>37374</v>
      </c>
      <c r="I347" s="52">
        <v>6</v>
      </c>
      <c r="J347" s="53" t="s">
        <v>2865</v>
      </c>
    </row>
    <row r="348" spans="1:10" ht="24" customHeight="1">
      <c r="A348" s="48" t="s">
        <v>2899</v>
      </c>
      <c r="B348" s="49" t="s">
        <v>1335</v>
      </c>
      <c r="C348" s="48" t="s">
        <v>372</v>
      </c>
      <c r="D348" s="49" t="s">
        <v>2291</v>
      </c>
      <c r="E348" s="50" t="s">
        <v>939</v>
      </c>
      <c r="F348" s="50" t="s">
        <v>940</v>
      </c>
      <c r="G348" s="50">
        <v>36</v>
      </c>
      <c r="H348" s="51">
        <v>25840</v>
      </c>
      <c r="I348" s="52">
        <v>9</v>
      </c>
      <c r="J348" s="53" t="s">
        <v>963</v>
      </c>
    </row>
    <row r="349" spans="1:10" ht="24" customHeight="1">
      <c r="A349" s="48" t="s">
        <v>2899</v>
      </c>
      <c r="B349" s="49" t="s">
        <v>1335</v>
      </c>
      <c r="C349" s="48" t="s">
        <v>373</v>
      </c>
      <c r="D349" s="49" t="s">
        <v>2292</v>
      </c>
      <c r="E349" s="50" t="s">
        <v>939</v>
      </c>
      <c r="F349" s="50" t="s">
        <v>944</v>
      </c>
      <c r="G349" s="50">
        <v>46</v>
      </c>
      <c r="H349" s="51">
        <v>21921</v>
      </c>
      <c r="I349" s="52">
        <v>5</v>
      </c>
      <c r="J349" s="53" t="s">
        <v>945</v>
      </c>
    </row>
    <row r="350" spans="1:10" ht="24" customHeight="1">
      <c r="A350" s="48" t="s">
        <v>2899</v>
      </c>
      <c r="B350" s="49" t="s">
        <v>1335</v>
      </c>
      <c r="C350" s="48" t="s">
        <v>374</v>
      </c>
      <c r="D350" s="49" t="s">
        <v>2293</v>
      </c>
      <c r="E350" s="50" t="s">
        <v>939</v>
      </c>
      <c r="F350" s="50" t="s">
        <v>940</v>
      </c>
      <c r="G350" s="50">
        <v>62</v>
      </c>
      <c r="H350" s="51">
        <v>53829</v>
      </c>
      <c r="I350" s="52">
        <v>10</v>
      </c>
      <c r="J350" s="53" t="s">
        <v>941</v>
      </c>
    </row>
    <row r="351" spans="1:10" ht="24" customHeight="1">
      <c r="A351" s="48" t="s">
        <v>2899</v>
      </c>
      <c r="B351" s="49" t="s">
        <v>1335</v>
      </c>
      <c r="C351" s="48" t="s">
        <v>375</v>
      </c>
      <c r="D351" s="49" t="s">
        <v>2294</v>
      </c>
      <c r="E351" s="50" t="s">
        <v>939</v>
      </c>
      <c r="F351" s="50" t="s">
        <v>944</v>
      </c>
      <c r="G351" s="50">
        <v>30</v>
      </c>
      <c r="H351" s="51">
        <v>36265</v>
      </c>
      <c r="I351" s="52">
        <v>6</v>
      </c>
      <c r="J351" s="53" t="s">
        <v>2865</v>
      </c>
    </row>
    <row r="352" spans="1:10" ht="24" customHeight="1">
      <c r="A352" s="48" t="s">
        <v>2899</v>
      </c>
      <c r="B352" s="49" t="s">
        <v>1335</v>
      </c>
      <c r="C352" s="48" t="s">
        <v>376</v>
      </c>
      <c r="D352" s="49" t="s">
        <v>2295</v>
      </c>
      <c r="E352" s="50" t="s">
        <v>939</v>
      </c>
      <c r="F352" s="50" t="s">
        <v>940</v>
      </c>
      <c r="G352" s="50">
        <v>34</v>
      </c>
      <c r="H352" s="51">
        <v>28291</v>
      </c>
      <c r="I352" s="52">
        <v>9</v>
      </c>
      <c r="J352" s="53" t="s">
        <v>963</v>
      </c>
    </row>
    <row r="353" spans="1:10" ht="24" customHeight="1">
      <c r="A353" s="48" t="s">
        <v>2899</v>
      </c>
      <c r="B353" s="49" t="s">
        <v>1335</v>
      </c>
      <c r="C353" s="48" t="s">
        <v>377</v>
      </c>
      <c r="D353" s="49" t="s">
        <v>2296</v>
      </c>
      <c r="E353" s="50" t="s">
        <v>939</v>
      </c>
      <c r="F353" s="50" t="s">
        <v>944</v>
      </c>
      <c r="G353" s="50">
        <v>30</v>
      </c>
      <c r="H353" s="51">
        <v>24353</v>
      </c>
      <c r="I353" s="52">
        <v>5</v>
      </c>
      <c r="J353" s="53" t="s">
        <v>945</v>
      </c>
    </row>
    <row r="354" spans="1:10" ht="24" customHeight="1">
      <c r="A354" s="48" t="s">
        <v>2899</v>
      </c>
      <c r="B354" s="49" t="s">
        <v>1348</v>
      </c>
      <c r="C354" s="48" t="s">
        <v>378</v>
      </c>
      <c r="D354" s="49" t="s">
        <v>2900</v>
      </c>
      <c r="E354" s="50" t="s">
        <v>2878</v>
      </c>
      <c r="F354" s="50" t="s">
        <v>936</v>
      </c>
      <c r="G354" s="50">
        <v>585</v>
      </c>
      <c r="H354" s="51">
        <v>102329</v>
      </c>
      <c r="I354" s="52">
        <v>18</v>
      </c>
      <c r="J354" s="53" t="s">
        <v>1957</v>
      </c>
    </row>
    <row r="355" spans="1:10" ht="24" customHeight="1">
      <c r="A355" s="48" t="s">
        <v>2899</v>
      </c>
      <c r="B355" s="49" t="s">
        <v>1348</v>
      </c>
      <c r="C355" s="48" t="s">
        <v>379</v>
      </c>
      <c r="D355" s="49" t="s">
        <v>2297</v>
      </c>
      <c r="E355" s="50" t="s">
        <v>939</v>
      </c>
      <c r="F355" s="50" t="s">
        <v>944</v>
      </c>
      <c r="G355" s="50">
        <v>41</v>
      </c>
      <c r="H355" s="51">
        <v>35608</v>
      </c>
      <c r="I355" s="52">
        <v>6</v>
      </c>
      <c r="J355" s="53" t="s">
        <v>2865</v>
      </c>
    </row>
    <row r="356" spans="1:10" ht="24" customHeight="1">
      <c r="A356" s="48" t="s">
        <v>2899</v>
      </c>
      <c r="B356" s="49" t="s">
        <v>1348</v>
      </c>
      <c r="C356" s="48" t="s">
        <v>380</v>
      </c>
      <c r="D356" s="49" t="s">
        <v>2298</v>
      </c>
      <c r="E356" s="50" t="s">
        <v>939</v>
      </c>
      <c r="F356" s="50" t="s">
        <v>944</v>
      </c>
      <c r="G356" s="50">
        <v>40</v>
      </c>
      <c r="H356" s="51">
        <v>30183</v>
      </c>
      <c r="I356" s="52">
        <v>6</v>
      </c>
      <c r="J356" s="53" t="s">
        <v>2865</v>
      </c>
    </row>
    <row r="357" spans="1:10" ht="24" customHeight="1">
      <c r="A357" s="48" t="s">
        <v>2899</v>
      </c>
      <c r="B357" s="49" t="s">
        <v>1348</v>
      </c>
      <c r="C357" s="48" t="s">
        <v>381</v>
      </c>
      <c r="D357" s="49" t="s">
        <v>2299</v>
      </c>
      <c r="E357" s="50" t="s">
        <v>939</v>
      </c>
      <c r="F357" s="50" t="s">
        <v>940</v>
      </c>
      <c r="G357" s="50">
        <v>62</v>
      </c>
      <c r="H357" s="51">
        <v>61652</v>
      </c>
      <c r="I357" s="52">
        <v>10</v>
      </c>
      <c r="J357" s="53" t="s">
        <v>941</v>
      </c>
    </row>
    <row r="358" spans="1:10" ht="24" customHeight="1">
      <c r="A358" s="48" t="s">
        <v>2899</v>
      </c>
      <c r="B358" s="49" t="s">
        <v>1348</v>
      </c>
      <c r="C358" s="48" t="s">
        <v>382</v>
      </c>
      <c r="D358" s="49" t="s">
        <v>2300</v>
      </c>
      <c r="E358" s="50" t="s">
        <v>939</v>
      </c>
      <c r="F358" s="50" t="s">
        <v>940</v>
      </c>
      <c r="G358" s="50">
        <v>90</v>
      </c>
      <c r="H358" s="51">
        <v>56133</v>
      </c>
      <c r="I358" s="52">
        <v>10</v>
      </c>
      <c r="J358" s="53" t="s">
        <v>941</v>
      </c>
    </row>
    <row r="359" spans="1:10" ht="24" customHeight="1">
      <c r="A359" s="48" t="s">
        <v>2899</v>
      </c>
      <c r="B359" s="49" t="s">
        <v>1348</v>
      </c>
      <c r="C359" s="48" t="s">
        <v>383</v>
      </c>
      <c r="D359" s="49" t="s">
        <v>2301</v>
      </c>
      <c r="E359" s="50" t="s">
        <v>939</v>
      </c>
      <c r="F359" s="50" t="s">
        <v>944</v>
      </c>
      <c r="G359" s="50">
        <v>52</v>
      </c>
      <c r="H359" s="51">
        <v>31906</v>
      </c>
      <c r="I359" s="52">
        <v>6</v>
      </c>
      <c r="J359" s="53" t="s">
        <v>2865</v>
      </c>
    </row>
    <row r="360" spans="1:10" ht="24" customHeight="1">
      <c r="A360" s="48" t="s">
        <v>2899</v>
      </c>
      <c r="B360" s="49" t="s">
        <v>1348</v>
      </c>
      <c r="C360" s="48" t="s">
        <v>384</v>
      </c>
      <c r="D360" s="49" t="s">
        <v>2302</v>
      </c>
      <c r="E360" s="50" t="s">
        <v>939</v>
      </c>
      <c r="F360" s="50" t="s">
        <v>947</v>
      </c>
      <c r="G360" s="50">
        <v>138</v>
      </c>
      <c r="H360" s="51">
        <v>58058</v>
      </c>
      <c r="I360" s="52">
        <v>13</v>
      </c>
      <c r="J360" s="53" t="s">
        <v>2864</v>
      </c>
    </row>
    <row r="361" spans="1:10" ht="24" customHeight="1">
      <c r="A361" s="48" t="s">
        <v>2899</v>
      </c>
      <c r="B361" s="49" t="s">
        <v>1348</v>
      </c>
      <c r="C361" s="48" t="s">
        <v>385</v>
      </c>
      <c r="D361" s="49" t="s">
        <v>2303</v>
      </c>
      <c r="E361" s="50" t="s">
        <v>939</v>
      </c>
      <c r="F361" s="50" t="s">
        <v>940</v>
      </c>
      <c r="G361" s="50">
        <v>121</v>
      </c>
      <c r="H361" s="51">
        <v>55175</v>
      </c>
      <c r="I361" s="52">
        <v>10</v>
      </c>
      <c r="J361" s="53" t="s">
        <v>941</v>
      </c>
    </row>
    <row r="362" spans="1:10" ht="24" customHeight="1">
      <c r="A362" s="48" t="s">
        <v>2899</v>
      </c>
      <c r="B362" s="49" t="s">
        <v>1348</v>
      </c>
      <c r="C362" s="48" t="s">
        <v>386</v>
      </c>
      <c r="D362" s="49" t="s">
        <v>2304</v>
      </c>
      <c r="E362" s="50" t="s">
        <v>939</v>
      </c>
      <c r="F362" s="50" t="s">
        <v>944</v>
      </c>
      <c r="G362" s="50">
        <v>52</v>
      </c>
      <c r="H362" s="51">
        <v>29039</v>
      </c>
      <c r="I362" s="52">
        <v>5</v>
      </c>
      <c r="J362" s="53" t="s">
        <v>945</v>
      </c>
    </row>
    <row r="363" spans="1:10" ht="24" customHeight="1">
      <c r="A363" s="48" t="s">
        <v>2899</v>
      </c>
      <c r="B363" s="49" t="s">
        <v>1348</v>
      </c>
      <c r="C363" s="48" t="s">
        <v>387</v>
      </c>
      <c r="D363" s="49" t="s">
        <v>2305</v>
      </c>
      <c r="E363" s="50" t="s">
        <v>939</v>
      </c>
      <c r="F363" s="50" t="s">
        <v>944</v>
      </c>
      <c r="G363" s="50">
        <v>13</v>
      </c>
      <c r="H363" s="51">
        <v>8423</v>
      </c>
      <c r="I363" s="52">
        <v>5</v>
      </c>
      <c r="J363" s="53" t="s">
        <v>945</v>
      </c>
    </row>
    <row r="364" spans="1:10" ht="24" customHeight="1">
      <c r="A364" s="48" t="s">
        <v>2899</v>
      </c>
      <c r="B364" s="49" t="s">
        <v>1348</v>
      </c>
      <c r="C364" s="48" t="s">
        <v>388</v>
      </c>
      <c r="D364" s="49" t="s">
        <v>2306</v>
      </c>
      <c r="E364" s="50" t="s">
        <v>939</v>
      </c>
      <c r="F364" s="50" t="s">
        <v>966</v>
      </c>
      <c r="G364" s="50">
        <v>0</v>
      </c>
      <c r="H364" s="51">
        <v>8641</v>
      </c>
      <c r="I364" s="52">
        <v>2</v>
      </c>
      <c r="J364" s="53" t="s">
        <v>967</v>
      </c>
    </row>
    <row r="365" spans="1:10" ht="24" customHeight="1">
      <c r="A365" s="48" t="s">
        <v>2899</v>
      </c>
      <c r="B365" s="49" t="s">
        <v>1360</v>
      </c>
      <c r="C365" s="48" t="s">
        <v>389</v>
      </c>
      <c r="D365" s="49" t="s">
        <v>2307</v>
      </c>
      <c r="E365" s="50" t="s">
        <v>2878</v>
      </c>
      <c r="F365" s="50" t="s">
        <v>936</v>
      </c>
      <c r="G365" s="50">
        <v>850</v>
      </c>
      <c r="H365" s="51">
        <v>0</v>
      </c>
      <c r="I365" s="52">
        <v>19</v>
      </c>
      <c r="J365" s="53" t="s">
        <v>1956</v>
      </c>
    </row>
    <row r="366" spans="1:10" ht="24" customHeight="1">
      <c r="A366" s="48" t="s">
        <v>2899</v>
      </c>
      <c r="B366" s="49" t="s">
        <v>1360</v>
      </c>
      <c r="C366" s="48" t="s">
        <v>390</v>
      </c>
      <c r="D366" s="49" t="s">
        <v>2308</v>
      </c>
      <c r="E366" s="50" t="s">
        <v>939</v>
      </c>
      <c r="F366" s="50" t="s">
        <v>947</v>
      </c>
      <c r="G366" s="50">
        <v>132</v>
      </c>
      <c r="H366" s="51">
        <v>74771</v>
      </c>
      <c r="I366" s="52">
        <v>13</v>
      </c>
      <c r="J366" s="53" t="s">
        <v>2864</v>
      </c>
    </row>
    <row r="367" spans="1:10" ht="24" customHeight="1">
      <c r="A367" s="48" t="s">
        <v>2899</v>
      </c>
      <c r="B367" s="49" t="s">
        <v>1360</v>
      </c>
      <c r="C367" s="48" t="s">
        <v>391</v>
      </c>
      <c r="D367" s="49" t="s">
        <v>2309</v>
      </c>
      <c r="E367" s="50" t="s">
        <v>939</v>
      </c>
      <c r="F367" s="50" t="s">
        <v>944</v>
      </c>
      <c r="G367" s="50">
        <v>30</v>
      </c>
      <c r="H367" s="51">
        <v>17695</v>
      </c>
      <c r="I367" s="52">
        <v>5</v>
      </c>
      <c r="J367" s="53" t="s">
        <v>945</v>
      </c>
    </row>
    <row r="368" spans="1:10" ht="24" customHeight="1">
      <c r="A368" s="48" t="s">
        <v>2899</v>
      </c>
      <c r="B368" s="49" t="s">
        <v>1360</v>
      </c>
      <c r="C368" s="48" t="s">
        <v>392</v>
      </c>
      <c r="D368" s="49" t="s">
        <v>2310</v>
      </c>
      <c r="E368" s="50" t="s">
        <v>972</v>
      </c>
      <c r="F368" s="50" t="s">
        <v>999</v>
      </c>
      <c r="G368" s="50">
        <v>250</v>
      </c>
      <c r="H368" s="51">
        <v>162874</v>
      </c>
      <c r="I368" s="52">
        <v>16</v>
      </c>
      <c r="J368" s="53" t="s">
        <v>1038</v>
      </c>
    </row>
    <row r="369" spans="1:10" ht="24" customHeight="1">
      <c r="A369" s="48" t="s">
        <v>2899</v>
      </c>
      <c r="B369" s="49" t="s">
        <v>1360</v>
      </c>
      <c r="C369" s="48" t="s">
        <v>393</v>
      </c>
      <c r="D369" s="49" t="s">
        <v>2311</v>
      </c>
      <c r="E369" s="50" t="s">
        <v>939</v>
      </c>
      <c r="F369" s="50" t="s">
        <v>944</v>
      </c>
      <c r="G369" s="50">
        <v>23</v>
      </c>
      <c r="H369" s="51">
        <v>15974</v>
      </c>
      <c r="I369" s="52">
        <v>5</v>
      </c>
      <c r="J369" s="53" t="s">
        <v>945</v>
      </c>
    </row>
    <row r="370" spans="1:10" ht="24" customHeight="1">
      <c r="A370" s="48" t="s">
        <v>2899</v>
      </c>
      <c r="B370" s="49" t="s">
        <v>1360</v>
      </c>
      <c r="C370" s="48" t="s">
        <v>394</v>
      </c>
      <c r="D370" s="49" t="s">
        <v>2312</v>
      </c>
      <c r="E370" s="50" t="s">
        <v>939</v>
      </c>
      <c r="F370" s="50" t="s">
        <v>940</v>
      </c>
      <c r="G370" s="50">
        <v>67</v>
      </c>
      <c r="H370" s="51">
        <v>49028</v>
      </c>
      <c r="I370" s="52">
        <v>9</v>
      </c>
      <c r="J370" s="53" t="s">
        <v>963</v>
      </c>
    </row>
    <row r="371" spans="1:10" ht="24" customHeight="1">
      <c r="A371" s="48" t="s">
        <v>2899</v>
      </c>
      <c r="B371" s="49" t="s">
        <v>1360</v>
      </c>
      <c r="C371" s="48" t="s">
        <v>395</v>
      </c>
      <c r="D371" s="49" t="s">
        <v>2313</v>
      </c>
      <c r="E371" s="50" t="s">
        <v>939</v>
      </c>
      <c r="F371" s="50" t="s">
        <v>947</v>
      </c>
      <c r="G371" s="50">
        <v>137</v>
      </c>
      <c r="H371" s="51">
        <v>84470</v>
      </c>
      <c r="I371" s="52">
        <v>13</v>
      </c>
      <c r="J371" s="53" t="s">
        <v>2864</v>
      </c>
    </row>
    <row r="372" spans="1:10" ht="24" customHeight="1">
      <c r="A372" s="48" t="s">
        <v>2899</v>
      </c>
      <c r="B372" s="49" t="s">
        <v>1360</v>
      </c>
      <c r="C372" s="48" t="s">
        <v>396</v>
      </c>
      <c r="D372" s="49" t="s">
        <v>2314</v>
      </c>
      <c r="E372" s="50" t="s">
        <v>939</v>
      </c>
      <c r="F372" s="50" t="s">
        <v>947</v>
      </c>
      <c r="G372" s="50">
        <v>113</v>
      </c>
      <c r="H372" s="51">
        <v>131217</v>
      </c>
      <c r="I372" s="52">
        <v>13</v>
      </c>
      <c r="J372" s="53" t="s">
        <v>2864</v>
      </c>
    </row>
    <row r="373" spans="1:10" ht="24" customHeight="1">
      <c r="A373" s="48" t="s">
        <v>2899</v>
      </c>
      <c r="B373" s="49" t="s">
        <v>1360</v>
      </c>
      <c r="C373" s="48" t="s">
        <v>397</v>
      </c>
      <c r="D373" s="49" t="s">
        <v>2315</v>
      </c>
      <c r="E373" s="50" t="s">
        <v>939</v>
      </c>
      <c r="F373" s="50" t="s">
        <v>944</v>
      </c>
      <c r="G373" s="50">
        <v>30</v>
      </c>
      <c r="H373" s="51">
        <v>3497</v>
      </c>
      <c r="I373" s="52">
        <v>5</v>
      </c>
      <c r="J373" s="53" t="s">
        <v>945</v>
      </c>
    </row>
    <row r="374" spans="1:10" ht="24" customHeight="1">
      <c r="A374" s="48" t="s">
        <v>2899</v>
      </c>
      <c r="B374" s="49" t="s">
        <v>1360</v>
      </c>
      <c r="C374" s="48" t="s">
        <v>398</v>
      </c>
      <c r="D374" s="49" t="s">
        <v>2901</v>
      </c>
      <c r="E374" s="50" t="s">
        <v>939</v>
      </c>
      <c r="F374" s="50" t="s">
        <v>940</v>
      </c>
      <c r="G374" s="50">
        <v>40</v>
      </c>
      <c r="H374" s="51">
        <v>70151</v>
      </c>
      <c r="I374" s="52">
        <v>10</v>
      </c>
      <c r="J374" s="53" t="s">
        <v>941</v>
      </c>
    </row>
    <row r="375" spans="1:10" ht="24" customHeight="1">
      <c r="A375" s="48" t="s">
        <v>2899</v>
      </c>
      <c r="B375" s="49" t="s">
        <v>1360</v>
      </c>
      <c r="C375" s="48" t="s">
        <v>399</v>
      </c>
      <c r="D375" s="49" t="s">
        <v>2316</v>
      </c>
      <c r="E375" s="50" t="s">
        <v>939</v>
      </c>
      <c r="F375" s="50" t="s">
        <v>944</v>
      </c>
      <c r="G375" s="50">
        <v>60</v>
      </c>
      <c r="H375" s="51">
        <v>38554</v>
      </c>
      <c r="I375" s="52">
        <v>6</v>
      </c>
      <c r="J375" s="53" t="s">
        <v>2865</v>
      </c>
    </row>
    <row r="376" spans="1:10" ht="24" customHeight="1">
      <c r="A376" s="48" t="s">
        <v>2899</v>
      </c>
      <c r="B376" s="49" t="s">
        <v>1360</v>
      </c>
      <c r="C376" s="48" t="s">
        <v>400</v>
      </c>
      <c r="D376" s="49" t="s">
        <v>2317</v>
      </c>
      <c r="E376" s="50" t="s">
        <v>939</v>
      </c>
      <c r="F376" s="50" t="s">
        <v>966</v>
      </c>
      <c r="G376" s="50">
        <v>30</v>
      </c>
      <c r="H376" s="51">
        <v>26498</v>
      </c>
      <c r="I376" s="52">
        <v>4</v>
      </c>
      <c r="J376" s="53" t="s">
        <v>1078</v>
      </c>
    </row>
    <row r="377" spans="1:10" ht="24" customHeight="1">
      <c r="A377" s="48" t="s">
        <v>2899</v>
      </c>
      <c r="B377" s="49" t="s">
        <v>1373</v>
      </c>
      <c r="C377" s="48" t="s">
        <v>401</v>
      </c>
      <c r="D377" s="49" t="s">
        <v>2318</v>
      </c>
      <c r="E377" s="50" t="s">
        <v>972</v>
      </c>
      <c r="F377" s="50" t="s">
        <v>999</v>
      </c>
      <c r="G377" s="50">
        <v>356</v>
      </c>
      <c r="H377" s="51">
        <v>67818</v>
      </c>
      <c r="I377" s="52">
        <v>16</v>
      </c>
      <c r="J377" s="53" t="s">
        <v>1038</v>
      </c>
    </row>
    <row r="378" spans="1:10" ht="24" customHeight="1">
      <c r="A378" s="48" t="s">
        <v>2899</v>
      </c>
      <c r="B378" s="49" t="s">
        <v>1373</v>
      </c>
      <c r="C378" s="48" t="s">
        <v>402</v>
      </c>
      <c r="D378" s="49" t="s">
        <v>2319</v>
      </c>
      <c r="E378" s="50" t="s">
        <v>939</v>
      </c>
      <c r="F378" s="50" t="s">
        <v>944</v>
      </c>
      <c r="G378" s="50">
        <v>37</v>
      </c>
      <c r="H378" s="51">
        <v>16508</v>
      </c>
      <c r="I378" s="52">
        <v>5</v>
      </c>
      <c r="J378" s="53" t="s">
        <v>945</v>
      </c>
    </row>
    <row r="379" spans="1:10" ht="24" customHeight="1">
      <c r="A379" s="48" t="s">
        <v>2899</v>
      </c>
      <c r="B379" s="49" t="s">
        <v>1373</v>
      </c>
      <c r="C379" s="48" t="s">
        <v>403</v>
      </c>
      <c r="D379" s="49" t="s">
        <v>2320</v>
      </c>
      <c r="E379" s="50" t="s">
        <v>939</v>
      </c>
      <c r="F379" s="50" t="s">
        <v>944</v>
      </c>
      <c r="G379" s="50">
        <v>32</v>
      </c>
      <c r="H379" s="51">
        <v>35481</v>
      </c>
      <c r="I379" s="52">
        <v>6</v>
      </c>
      <c r="J379" s="53" t="s">
        <v>2865</v>
      </c>
    </row>
    <row r="380" spans="1:10" ht="24" customHeight="1">
      <c r="A380" s="48" t="s">
        <v>2899</v>
      </c>
      <c r="B380" s="49" t="s">
        <v>1373</v>
      </c>
      <c r="C380" s="48" t="s">
        <v>404</v>
      </c>
      <c r="D380" s="49" t="s">
        <v>2321</v>
      </c>
      <c r="E380" s="50" t="s">
        <v>939</v>
      </c>
      <c r="F380" s="50" t="s">
        <v>944</v>
      </c>
      <c r="G380" s="50">
        <v>36</v>
      </c>
      <c r="H380" s="51">
        <v>27241</v>
      </c>
      <c r="I380" s="52">
        <v>5</v>
      </c>
      <c r="J380" s="53" t="s">
        <v>945</v>
      </c>
    </row>
    <row r="381" spans="1:10" ht="24" customHeight="1">
      <c r="A381" s="48" t="s">
        <v>2899</v>
      </c>
      <c r="B381" s="49" t="s">
        <v>1373</v>
      </c>
      <c r="C381" s="48" t="s">
        <v>405</v>
      </c>
      <c r="D381" s="49" t="s">
        <v>2322</v>
      </c>
      <c r="E381" s="50" t="s">
        <v>939</v>
      </c>
      <c r="F381" s="50" t="s">
        <v>944</v>
      </c>
      <c r="G381" s="50">
        <v>30</v>
      </c>
      <c r="H381" s="51">
        <v>15399</v>
      </c>
      <c r="I381" s="52">
        <v>5</v>
      </c>
      <c r="J381" s="53" t="s">
        <v>945</v>
      </c>
    </row>
    <row r="382" spans="1:10" ht="24" customHeight="1">
      <c r="A382" s="48" t="s">
        <v>2899</v>
      </c>
      <c r="B382" s="49" t="s">
        <v>1373</v>
      </c>
      <c r="C382" s="48" t="s">
        <v>406</v>
      </c>
      <c r="D382" s="49" t="s">
        <v>2323</v>
      </c>
      <c r="E382" s="50" t="s">
        <v>939</v>
      </c>
      <c r="F382" s="50" t="s">
        <v>966</v>
      </c>
      <c r="G382" s="50">
        <v>8</v>
      </c>
      <c r="H382" s="51">
        <v>2021</v>
      </c>
      <c r="I382" s="52">
        <v>2</v>
      </c>
      <c r="J382" s="53" t="s">
        <v>967</v>
      </c>
    </row>
    <row r="383" spans="1:10" ht="24" customHeight="1">
      <c r="A383" s="48" t="s">
        <v>2899</v>
      </c>
      <c r="B383" s="49" t="s">
        <v>1373</v>
      </c>
      <c r="C383" s="48" t="s">
        <v>407</v>
      </c>
      <c r="D383" s="49" t="s">
        <v>2324</v>
      </c>
      <c r="E383" s="50" t="s">
        <v>939</v>
      </c>
      <c r="F383" s="50" t="s">
        <v>944</v>
      </c>
      <c r="G383" s="50">
        <v>26</v>
      </c>
      <c r="H383" s="51">
        <v>7123</v>
      </c>
      <c r="I383" s="52">
        <v>5</v>
      </c>
      <c r="J383" s="53" t="s">
        <v>945</v>
      </c>
    </row>
    <row r="384" spans="1:10" ht="24" customHeight="1">
      <c r="A384" s="48" t="s">
        <v>2899</v>
      </c>
      <c r="B384" s="49" t="s">
        <v>1381</v>
      </c>
      <c r="C384" s="48" t="s">
        <v>408</v>
      </c>
      <c r="D384" s="49" t="s">
        <v>2325</v>
      </c>
      <c r="E384" s="50" t="s">
        <v>2878</v>
      </c>
      <c r="F384" s="50" t="s">
        <v>936</v>
      </c>
      <c r="G384" s="50">
        <v>482</v>
      </c>
      <c r="H384" s="51">
        <v>73792</v>
      </c>
      <c r="I384" s="52">
        <v>18</v>
      </c>
      <c r="J384" s="53" t="s">
        <v>1957</v>
      </c>
    </row>
    <row r="385" spans="1:10" ht="24" customHeight="1">
      <c r="A385" s="48" t="s">
        <v>2899</v>
      </c>
      <c r="B385" s="49" t="s">
        <v>1381</v>
      </c>
      <c r="C385" s="48" t="s">
        <v>409</v>
      </c>
      <c r="D385" s="49" t="s">
        <v>2326</v>
      </c>
      <c r="E385" s="50" t="s">
        <v>972</v>
      </c>
      <c r="F385" s="50" t="s">
        <v>973</v>
      </c>
      <c r="G385" s="50">
        <v>248</v>
      </c>
      <c r="H385" s="51">
        <v>103747</v>
      </c>
      <c r="I385" s="52">
        <v>15</v>
      </c>
      <c r="J385" s="53" t="s">
        <v>2867</v>
      </c>
    </row>
    <row r="386" spans="1:10" ht="24" customHeight="1">
      <c r="A386" s="48" t="s">
        <v>2899</v>
      </c>
      <c r="B386" s="49" t="s">
        <v>1381</v>
      </c>
      <c r="C386" s="48" t="s">
        <v>410</v>
      </c>
      <c r="D386" s="49" t="s">
        <v>2327</v>
      </c>
      <c r="E386" s="50" t="s">
        <v>939</v>
      </c>
      <c r="F386" s="50" t="s">
        <v>944</v>
      </c>
      <c r="G386" s="50">
        <v>60</v>
      </c>
      <c r="H386" s="51">
        <v>35034</v>
      </c>
      <c r="I386" s="52">
        <v>6</v>
      </c>
      <c r="J386" s="53" t="s">
        <v>2865</v>
      </c>
    </row>
    <row r="387" spans="1:10" ht="24" customHeight="1">
      <c r="A387" s="48" t="s">
        <v>2899</v>
      </c>
      <c r="B387" s="49" t="s">
        <v>1381</v>
      </c>
      <c r="C387" s="48" t="s">
        <v>411</v>
      </c>
      <c r="D387" s="49" t="s">
        <v>2328</v>
      </c>
      <c r="E387" s="50" t="s">
        <v>939</v>
      </c>
      <c r="F387" s="50" t="s">
        <v>944</v>
      </c>
      <c r="G387" s="50">
        <v>33</v>
      </c>
      <c r="H387" s="51">
        <v>20289</v>
      </c>
      <c r="I387" s="52">
        <v>5</v>
      </c>
      <c r="J387" s="53" t="s">
        <v>945</v>
      </c>
    </row>
    <row r="388" spans="1:10" ht="24" customHeight="1">
      <c r="A388" s="48" t="s">
        <v>2899</v>
      </c>
      <c r="B388" s="49" t="s">
        <v>1381</v>
      </c>
      <c r="C388" s="48" t="s">
        <v>412</v>
      </c>
      <c r="D388" s="49" t="s">
        <v>2329</v>
      </c>
      <c r="E388" s="50" t="s">
        <v>939</v>
      </c>
      <c r="F388" s="50" t="s">
        <v>944</v>
      </c>
      <c r="G388" s="50">
        <v>34</v>
      </c>
      <c r="H388" s="51">
        <v>34456</v>
      </c>
      <c r="I388" s="52">
        <v>6</v>
      </c>
      <c r="J388" s="53" t="s">
        <v>2865</v>
      </c>
    </row>
    <row r="389" spans="1:10" ht="24" customHeight="1">
      <c r="A389" s="48" t="s">
        <v>2899</v>
      </c>
      <c r="B389" s="49" t="s">
        <v>1381</v>
      </c>
      <c r="C389" s="48" t="s">
        <v>413</v>
      </c>
      <c r="D389" s="49" t="s">
        <v>2330</v>
      </c>
      <c r="E389" s="50" t="s">
        <v>939</v>
      </c>
      <c r="F389" s="50" t="s">
        <v>944</v>
      </c>
      <c r="G389" s="50">
        <v>60</v>
      </c>
      <c r="H389" s="51">
        <v>42749</v>
      </c>
      <c r="I389" s="52">
        <v>6</v>
      </c>
      <c r="J389" s="53" t="s">
        <v>2865</v>
      </c>
    </row>
    <row r="390" spans="1:10" ht="24" customHeight="1">
      <c r="A390" s="48" t="s">
        <v>2899</v>
      </c>
      <c r="B390" s="49" t="s">
        <v>1381</v>
      </c>
      <c r="C390" s="48" t="s">
        <v>414</v>
      </c>
      <c r="D390" s="49" t="s">
        <v>2331</v>
      </c>
      <c r="E390" s="50" t="s">
        <v>939</v>
      </c>
      <c r="F390" s="50" t="s">
        <v>944</v>
      </c>
      <c r="G390" s="50">
        <v>30</v>
      </c>
      <c r="H390" s="51">
        <v>14060</v>
      </c>
      <c r="I390" s="52">
        <v>5</v>
      </c>
      <c r="J390" s="53" t="s">
        <v>945</v>
      </c>
    </row>
    <row r="391" spans="1:10" ht="24" customHeight="1">
      <c r="A391" s="48" t="s">
        <v>2899</v>
      </c>
      <c r="B391" s="49" t="s">
        <v>1389</v>
      </c>
      <c r="C391" s="48" t="s">
        <v>415</v>
      </c>
      <c r="D391" s="49" t="s">
        <v>2332</v>
      </c>
      <c r="E391" s="50" t="s">
        <v>2878</v>
      </c>
      <c r="F391" s="50" t="s">
        <v>936</v>
      </c>
      <c r="G391" s="50">
        <v>542</v>
      </c>
      <c r="H391" s="51">
        <v>159290</v>
      </c>
      <c r="I391" s="52">
        <v>18</v>
      </c>
      <c r="J391" s="53" t="s">
        <v>1957</v>
      </c>
    </row>
    <row r="392" spans="1:10" ht="24" customHeight="1">
      <c r="A392" s="48" t="s">
        <v>2899</v>
      </c>
      <c r="B392" s="49" t="s">
        <v>1389</v>
      </c>
      <c r="C392" s="48" t="s">
        <v>416</v>
      </c>
      <c r="D392" s="49" t="s">
        <v>2333</v>
      </c>
      <c r="E392" s="50" t="s">
        <v>972</v>
      </c>
      <c r="F392" s="50" t="s">
        <v>973</v>
      </c>
      <c r="G392" s="50">
        <v>162</v>
      </c>
      <c r="H392" s="51">
        <v>48054</v>
      </c>
      <c r="I392" s="52">
        <v>14</v>
      </c>
      <c r="J392" s="53" t="s">
        <v>2868</v>
      </c>
    </row>
    <row r="393" spans="1:10" ht="24" customHeight="1">
      <c r="A393" s="48" t="s">
        <v>2899</v>
      </c>
      <c r="B393" s="49" t="s">
        <v>1389</v>
      </c>
      <c r="C393" s="48" t="s">
        <v>417</v>
      </c>
      <c r="D393" s="49" t="s">
        <v>2334</v>
      </c>
      <c r="E393" s="50" t="s">
        <v>939</v>
      </c>
      <c r="F393" s="50" t="s">
        <v>940</v>
      </c>
      <c r="G393" s="50">
        <v>70</v>
      </c>
      <c r="H393" s="51">
        <v>47099</v>
      </c>
      <c r="I393" s="52">
        <v>9</v>
      </c>
      <c r="J393" s="53" t="s">
        <v>963</v>
      </c>
    </row>
    <row r="394" spans="1:10" ht="24" customHeight="1">
      <c r="A394" s="48" t="s">
        <v>2899</v>
      </c>
      <c r="B394" s="49" t="s">
        <v>1389</v>
      </c>
      <c r="C394" s="48" t="s">
        <v>418</v>
      </c>
      <c r="D394" s="49" t="s">
        <v>2335</v>
      </c>
      <c r="E394" s="50" t="s">
        <v>972</v>
      </c>
      <c r="F394" s="50" t="s">
        <v>973</v>
      </c>
      <c r="G394" s="50">
        <v>212</v>
      </c>
      <c r="H394" s="51">
        <v>97277</v>
      </c>
      <c r="I394" s="52">
        <v>15</v>
      </c>
      <c r="J394" s="53" t="s">
        <v>2867</v>
      </c>
    </row>
    <row r="395" spans="1:10" ht="24" customHeight="1">
      <c r="A395" s="48" t="s">
        <v>2899</v>
      </c>
      <c r="B395" s="49" t="s">
        <v>1389</v>
      </c>
      <c r="C395" s="48" t="s">
        <v>419</v>
      </c>
      <c r="D395" s="49" t="s">
        <v>2336</v>
      </c>
      <c r="E395" s="50" t="s">
        <v>939</v>
      </c>
      <c r="F395" s="50" t="s">
        <v>944</v>
      </c>
      <c r="G395" s="50">
        <v>43</v>
      </c>
      <c r="H395" s="51">
        <v>25669</v>
      </c>
      <c r="I395" s="52">
        <v>5</v>
      </c>
      <c r="J395" s="53" t="s">
        <v>945</v>
      </c>
    </row>
    <row r="396" spans="1:10" ht="24" customHeight="1">
      <c r="A396" s="48" t="s">
        <v>2899</v>
      </c>
      <c r="B396" s="49" t="s">
        <v>1389</v>
      </c>
      <c r="C396" s="48" t="s">
        <v>420</v>
      </c>
      <c r="D396" s="49" t="s">
        <v>2337</v>
      </c>
      <c r="E396" s="50" t="s">
        <v>939</v>
      </c>
      <c r="F396" s="50" t="s">
        <v>944</v>
      </c>
      <c r="G396" s="50">
        <v>48</v>
      </c>
      <c r="H396" s="51">
        <v>55707</v>
      </c>
      <c r="I396" s="52">
        <v>6</v>
      </c>
      <c r="J396" s="53" t="s">
        <v>2865</v>
      </c>
    </row>
    <row r="397" spans="1:10" ht="24" customHeight="1">
      <c r="A397" s="48" t="s">
        <v>2899</v>
      </c>
      <c r="B397" s="49" t="s">
        <v>1389</v>
      </c>
      <c r="C397" s="48" t="s">
        <v>421</v>
      </c>
      <c r="D397" s="49" t="s">
        <v>2338</v>
      </c>
      <c r="E397" s="50" t="s">
        <v>939</v>
      </c>
      <c r="F397" s="50" t="s">
        <v>944</v>
      </c>
      <c r="G397" s="50">
        <v>67</v>
      </c>
      <c r="H397" s="51">
        <v>44391</v>
      </c>
      <c r="I397" s="52">
        <v>6</v>
      </c>
      <c r="J397" s="53" t="s">
        <v>2865</v>
      </c>
    </row>
    <row r="398" spans="1:10" ht="24" customHeight="1">
      <c r="A398" s="48" t="s">
        <v>2899</v>
      </c>
      <c r="B398" s="49" t="s">
        <v>1389</v>
      </c>
      <c r="C398" s="48" t="s">
        <v>422</v>
      </c>
      <c r="D398" s="49" t="s">
        <v>2902</v>
      </c>
      <c r="E398" s="50" t="s">
        <v>939</v>
      </c>
      <c r="F398" s="50" t="s">
        <v>944</v>
      </c>
      <c r="G398" s="50">
        <v>30</v>
      </c>
      <c r="H398" s="51">
        <v>18476</v>
      </c>
      <c r="I398" s="52">
        <v>5</v>
      </c>
      <c r="J398" s="53" t="s">
        <v>945</v>
      </c>
    </row>
    <row r="399" spans="1:10" ht="24" customHeight="1">
      <c r="A399" s="48" t="s">
        <v>2899</v>
      </c>
      <c r="B399" s="49" t="s">
        <v>1389</v>
      </c>
      <c r="C399" s="48" t="s">
        <v>423</v>
      </c>
      <c r="D399" s="49" t="s">
        <v>2339</v>
      </c>
      <c r="E399" s="50" t="s">
        <v>939</v>
      </c>
      <c r="F399" s="50" t="s">
        <v>944</v>
      </c>
      <c r="G399" s="50">
        <v>30</v>
      </c>
      <c r="H399" s="51">
        <v>28643</v>
      </c>
      <c r="I399" s="52">
        <v>5</v>
      </c>
      <c r="J399" s="53" t="s">
        <v>945</v>
      </c>
    </row>
    <row r="400" spans="1:10" ht="24" customHeight="1">
      <c r="A400" s="48" t="s">
        <v>2899</v>
      </c>
      <c r="B400" s="49" t="s">
        <v>1399</v>
      </c>
      <c r="C400" s="48" t="s">
        <v>424</v>
      </c>
      <c r="D400" s="49" t="s">
        <v>2340</v>
      </c>
      <c r="E400" s="50" t="s">
        <v>2878</v>
      </c>
      <c r="F400" s="50" t="s">
        <v>936</v>
      </c>
      <c r="G400" s="50">
        <v>415</v>
      </c>
      <c r="H400" s="51">
        <v>292945</v>
      </c>
      <c r="I400" s="52">
        <v>18</v>
      </c>
      <c r="J400" s="53" t="s">
        <v>1957</v>
      </c>
    </row>
    <row r="401" spans="1:10" ht="24" customHeight="1">
      <c r="A401" s="48" t="s">
        <v>2899</v>
      </c>
      <c r="B401" s="49" t="s">
        <v>1399</v>
      </c>
      <c r="C401" s="48" t="s">
        <v>425</v>
      </c>
      <c r="D401" s="49" t="s">
        <v>2341</v>
      </c>
      <c r="E401" s="50" t="s">
        <v>939</v>
      </c>
      <c r="F401" s="50" t="s">
        <v>947</v>
      </c>
      <c r="G401" s="50">
        <v>127</v>
      </c>
      <c r="H401" s="51">
        <v>70811</v>
      </c>
      <c r="I401" s="52">
        <v>13</v>
      </c>
      <c r="J401" s="53" t="s">
        <v>2864</v>
      </c>
    </row>
    <row r="402" spans="1:10" ht="24" customHeight="1">
      <c r="A402" s="48" t="s">
        <v>2899</v>
      </c>
      <c r="B402" s="49" t="s">
        <v>1399</v>
      </c>
      <c r="C402" s="48" t="s">
        <v>426</v>
      </c>
      <c r="D402" s="49" t="s">
        <v>2342</v>
      </c>
      <c r="E402" s="50" t="s">
        <v>972</v>
      </c>
      <c r="F402" s="50" t="s">
        <v>973</v>
      </c>
      <c r="G402" s="50">
        <v>230</v>
      </c>
      <c r="H402" s="51">
        <v>97318</v>
      </c>
      <c r="I402" s="52">
        <v>15</v>
      </c>
      <c r="J402" s="53" t="s">
        <v>2867</v>
      </c>
    </row>
    <row r="403" spans="1:10" ht="24" customHeight="1">
      <c r="A403" s="48" t="s">
        <v>2899</v>
      </c>
      <c r="B403" s="49" t="s">
        <v>1399</v>
      </c>
      <c r="C403" s="48" t="s">
        <v>427</v>
      </c>
      <c r="D403" s="49" t="s">
        <v>2343</v>
      </c>
      <c r="E403" s="50" t="s">
        <v>939</v>
      </c>
      <c r="F403" s="50" t="s">
        <v>940</v>
      </c>
      <c r="G403" s="50">
        <v>74</v>
      </c>
      <c r="H403" s="51">
        <v>59796</v>
      </c>
      <c r="I403" s="52">
        <v>10</v>
      </c>
      <c r="J403" s="53" t="s">
        <v>941</v>
      </c>
    </row>
    <row r="404" spans="1:10" ht="24" customHeight="1">
      <c r="A404" s="48" t="s">
        <v>2899</v>
      </c>
      <c r="B404" s="49" t="s">
        <v>1399</v>
      </c>
      <c r="C404" s="48" t="s">
        <v>428</v>
      </c>
      <c r="D404" s="49" t="s">
        <v>2903</v>
      </c>
      <c r="E404" s="50" t="s">
        <v>939</v>
      </c>
      <c r="F404" s="50" t="s">
        <v>944</v>
      </c>
      <c r="G404" s="50">
        <v>45</v>
      </c>
      <c r="H404" s="51">
        <v>63238</v>
      </c>
      <c r="I404" s="52">
        <v>7</v>
      </c>
      <c r="J404" s="53" t="s">
        <v>954</v>
      </c>
    </row>
    <row r="405" spans="1:10" ht="24" customHeight="1">
      <c r="A405" s="48" t="s">
        <v>2899</v>
      </c>
      <c r="B405" s="49" t="s">
        <v>1399</v>
      </c>
      <c r="C405" s="48" t="s">
        <v>429</v>
      </c>
      <c r="D405" s="49" t="s">
        <v>2344</v>
      </c>
      <c r="E405" s="50" t="s">
        <v>939</v>
      </c>
      <c r="F405" s="50" t="s">
        <v>966</v>
      </c>
      <c r="G405" s="50">
        <v>0</v>
      </c>
      <c r="H405" s="51">
        <v>37345</v>
      </c>
      <c r="I405" s="52">
        <v>4</v>
      </c>
      <c r="J405" s="53" t="s">
        <v>1078</v>
      </c>
    </row>
    <row r="406" spans="1:10" ht="24" customHeight="1">
      <c r="A406" s="48" t="s">
        <v>2899</v>
      </c>
      <c r="B406" s="49" t="s">
        <v>1406</v>
      </c>
      <c r="C406" s="48" t="s">
        <v>430</v>
      </c>
      <c r="D406" s="49" t="s">
        <v>2904</v>
      </c>
      <c r="E406" s="50" t="s">
        <v>972</v>
      </c>
      <c r="F406" s="50" t="s">
        <v>999</v>
      </c>
      <c r="G406" s="50">
        <v>434</v>
      </c>
      <c r="H406" s="51">
        <v>82792</v>
      </c>
      <c r="I406" s="52">
        <v>17</v>
      </c>
      <c r="J406" s="53" t="s">
        <v>1000</v>
      </c>
    </row>
    <row r="407" spans="1:10" ht="24" customHeight="1">
      <c r="A407" s="48" t="s">
        <v>2899</v>
      </c>
      <c r="B407" s="49" t="s">
        <v>1406</v>
      </c>
      <c r="C407" s="48" t="s">
        <v>431</v>
      </c>
      <c r="D407" s="49" t="s">
        <v>2345</v>
      </c>
      <c r="E407" s="50" t="s">
        <v>939</v>
      </c>
      <c r="F407" s="50" t="s">
        <v>944</v>
      </c>
      <c r="G407" s="50">
        <v>34</v>
      </c>
      <c r="H407" s="51">
        <v>28600</v>
      </c>
      <c r="I407" s="52">
        <v>5</v>
      </c>
      <c r="J407" s="53" t="s">
        <v>945</v>
      </c>
    </row>
    <row r="408" spans="1:10" ht="24" customHeight="1">
      <c r="A408" s="48" t="s">
        <v>2899</v>
      </c>
      <c r="B408" s="49" t="s">
        <v>1406</v>
      </c>
      <c r="C408" s="48" t="s">
        <v>432</v>
      </c>
      <c r="D408" s="49" t="s">
        <v>2346</v>
      </c>
      <c r="E408" s="50" t="s">
        <v>939</v>
      </c>
      <c r="F408" s="50" t="s">
        <v>944</v>
      </c>
      <c r="G408" s="50">
        <v>45</v>
      </c>
      <c r="H408" s="51">
        <v>40571</v>
      </c>
      <c r="I408" s="52">
        <v>6</v>
      </c>
      <c r="J408" s="53" t="s">
        <v>2865</v>
      </c>
    </row>
    <row r="409" spans="1:10" ht="24" customHeight="1">
      <c r="A409" s="48" t="s">
        <v>2899</v>
      </c>
      <c r="B409" s="49" t="s">
        <v>1406</v>
      </c>
      <c r="C409" s="48" t="s">
        <v>433</v>
      </c>
      <c r="D409" s="49" t="s">
        <v>2347</v>
      </c>
      <c r="E409" s="50" t="s">
        <v>939</v>
      </c>
      <c r="F409" s="50" t="s">
        <v>944</v>
      </c>
      <c r="G409" s="50">
        <v>85</v>
      </c>
      <c r="H409" s="51">
        <v>47634</v>
      </c>
      <c r="I409" s="52">
        <v>6</v>
      </c>
      <c r="J409" s="53" t="s">
        <v>2865</v>
      </c>
    </row>
    <row r="410" spans="1:10" ht="24" customHeight="1">
      <c r="A410" s="48" t="s">
        <v>2899</v>
      </c>
      <c r="B410" s="49" t="s">
        <v>1406</v>
      </c>
      <c r="C410" s="48" t="s">
        <v>434</v>
      </c>
      <c r="D410" s="49" t="s">
        <v>2348</v>
      </c>
      <c r="E410" s="50" t="s">
        <v>939</v>
      </c>
      <c r="F410" s="50" t="s">
        <v>944</v>
      </c>
      <c r="G410" s="50">
        <v>77</v>
      </c>
      <c r="H410" s="51">
        <v>56782</v>
      </c>
      <c r="I410" s="52">
        <v>6</v>
      </c>
      <c r="J410" s="53" t="s">
        <v>2865</v>
      </c>
    </row>
    <row r="411" spans="1:10" ht="24" customHeight="1">
      <c r="A411" s="48" t="s">
        <v>2899</v>
      </c>
      <c r="B411" s="49" t="s">
        <v>1406</v>
      </c>
      <c r="C411" s="48" t="s">
        <v>435</v>
      </c>
      <c r="D411" s="49" t="s">
        <v>2349</v>
      </c>
      <c r="E411" s="50" t="s">
        <v>972</v>
      </c>
      <c r="F411" s="50" t="s">
        <v>973</v>
      </c>
      <c r="G411" s="50">
        <v>148</v>
      </c>
      <c r="H411" s="51">
        <v>60693</v>
      </c>
      <c r="I411" s="52">
        <v>14</v>
      </c>
      <c r="J411" s="53" t="s">
        <v>2868</v>
      </c>
    </row>
    <row r="412" spans="1:10" ht="24" customHeight="1">
      <c r="A412" s="48" t="s">
        <v>2899</v>
      </c>
      <c r="B412" s="49" t="s">
        <v>1406</v>
      </c>
      <c r="C412" s="48" t="s">
        <v>436</v>
      </c>
      <c r="D412" s="49" t="s">
        <v>2350</v>
      </c>
      <c r="E412" s="50" t="s">
        <v>939</v>
      </c>
      <c r="F412" s="50" t="s">
        <v>944</v>
      </c>
      <c r="G412" s="50">
        <v>51</v>
      </c>
      <c r="H412" s="51">
        <v>43988</v>
      </c>
      <c r="I412" s="52">
        <v>6</v>
      </c>
      <c r="J412" s="53" t="s">
        <v>2865</v>
      </c>
    </row>
    <row r="413" spans="1:10" ht="24" customHeight="1">
      <c r="A413" s="48" t="s">
        <v>2899</v>
      </c>
      <c r="B413" s="49" t="s">
        <v>1406</v>
      </c>
      <c r="C413" s="48" t="s">
        <v>437</v>
      </c>
      <c r="D413" s="49" t="s">
        <v>2351</v>
      </c>
      <c r="E413" s="50" t="s">
        <v>939</v>
      </c>
      <c r="F413" s="50" t="s">
        <v>966</v>
      </c>
      <c r="G413" s="50">
        <v>10</v>
      </c>
      <c r="H413" s="51">
        <v>27266</v>
      </c>
      <c r="I413" s="61">
        <v>4</v>
      </c>
      <c r="J413" s="62" t="s">
        <v>1078</v>
      </c>
    </row>
    <row r="414" spans="1:10" ht="24" customHeight="1">
      <c r="A414" s="48" t="s">
        <v>2899</v>
      </c>
      <c r="B414" s="49" t="s">
        <v>1406</v>
      </c>
      <c r="C414" s="48" t="s">
        <v>438</v>
      </c>
      <c r="D414" s="49" t="s">
        <v>2352</v>
      </c>
      <c r="E414" s="50" t="s">
        <v>939</v>
      </c>
      <c r="F414" s="50" t="s">
        <v>966</v>
      </c>
      <c r="G414" s="50">
        <v>10</v>
      </c>
      <c r="H414" s="51">
        <v>19160</v>
      </c>
      <c r="I414" s="61">
        <v>3</v>
      </c>
      <c r="J414" s="62" t="s">
        <v>1015</v>
      </c>
    </row>
    <row r="415" spans="1:10" ht="24" customHeight="1">
      <c r="A415" s="48" t="s">
        <v>2905</v>
      </c>
      <c r="B415" s="49" t="s">
        <v>1416</v>
      </c>
      <c r="C415" s="48" t="s">
        <v>439</v>
      </c>
      <c r="D415" s="49" t="s">
        <v>2353</v>
      </c>
      <c r="E415" s="50" t="s">
        <v>972</v>
      </c>
      <c r="F415" s="50" t="s">
        <v>999</v>
      </c>
      <c r="G415" s="50">
        <v>540</v>
      </c>
      <c r="H415" s="51">
        <v>111434</v>
      </c>
      <c r="I415" s="52">
        <v>17</v>
      </c>
      <c r="J415" s="53" t="s">
        <v>1000</v>
      </c>
    </row>
    <row r="416" spans="1:10" ht="24" customHeight="1">
      <c r="A416" s="48" t="s">
        <v>2905</v>
      </c>
      <c r="B416" s="49" t="s">
        <v>1416</v>
      </c>
      <c r="C416" s="48" t="s">
        <v>440</v>
      </c>
      <c r="D416" s="49" t="s">
        <v>2354</v>
      </c>
      <c r="E416" s="50" t="s">
        <v>939</v>
      </c>
      <c r="F416" s="50" t="s">
        <v>944</v>
      </c>
      <c r="G416" s="50">
        <v>37</v>
      </c>
      <c r="H416" s="51">
        <v>26063</v>
      </c>
      <c r="I416" s="52">
        <v>5</v>
      </c>
      <c r="J416" s="53" t="s">
        <v>945</v>
      </c>
    </row>
    <row r="417" spans="1:10" ht="24" customHeight="1">
      <c r="A417" s="48" t="s">
        <v>2905</v>
      </c>
      <c r="B417" s="49" t="s">
        <v>1416</v>
      </c>
      <c r="C417" s="48" t="s">
        <v>441</v>
      </c>
      <c r="D417" s="49" t="s">
        <v>2355</v>
      </c>
      <c r="E417" s="50" t="s">
        <v>939</v>
      </c>
      <c r="F417" s="50" t="s">
        <v>940</v>
      </c>
      <c r="G417" s="50">
        <v>124</v>
      </c>
      <c r="H417" s="51">
        <v>47927</v>
      </c>
      <c r="I417" s="52">
        <v>9</v>
      </c>
      <c r="J417" s="53" t="s">
        <v>963</v>
      </c>
    </row>
    <row r="418" spans="1:10" ht="24" customHeight="1">
      <c r="A418" s="48" t="s">
        <v>2905</v>
      </c>
      <c r="B418" s="49" t="s">
        <v>1416</v>
      </c>
      <c r="C418" s="48" t="s">
        <v>442</v>
      </c>
      <c r="D418" s="49" t="s">
        <v>2356</v>
      </c>
      <c r="E418" s="50" t="s">
        <v>939</v>
      </c>
      <c r="F418" s="50" t="s">
        <v>944</v>
      </c>
      <c r="G418" s="50">
        <v>30</v>
      </c>
      <c r="H418" s="51">
        <v>12055</v>
      </c>
      <c r="I418" s="52">
        <v>5</v>
      </c>
      <c r="J418" s="53" t="s">
        <v>945</v>
      </c>
    </row>
    <row r="419" spans="1:10" ht="24" customHeight="1">
      <c r="A419" s="48" t="s">
        <v>2905</v>
      </c>
      <c r="B419" s="49" t="s">
        <v>1416</v>
      </c>
      <c r="C419" s="48" t="s">
        <v>443</v>
      </c>
      <c r="D419" s="49" t="s">
        <v>2357</v>
      </c>
      <c r="E419" s="50" t="s">
        <v>939</v>
      </c>
      <c r="F419" s="50" t="s">
        <v>944</v>
      </c>
      <c r="G419" s="50">
        <v>84</v>
      </c>
      <c r="H419" s="51">
        <v>24321</v>
      </c>
      <c r="I419" s="52">
        <v>5</v>
      </c>
      <c r="J419" s="53" t="s">
        <v>945</v>
      </c>
    </row>
    <row r="420" spans="1:10" ht="24" customHeight="1">
      <c r="A420" s="48" t="s">
        <v>2905</v>
      </c>
      <c r="B420" s="49" t="s">
        <v>1416</v>
      </c>
      <c r="C420" s="48" t="s">
        <v>444</v>
      </c>
      <c r="D420" s="49" t="s">
        <v>2358</v>
      </c>
      <c r="E420" s="50" t="s">
        <v>939</v>
      </c>
      <c r="F420" s="50" t="s">
        <v>947</v>
      </c>
      <c r="G420" s="50">
        <v>120</v>
      </c>
      <c r="H420" s="51">
        <v>89884</v>
      </c>
      <c r="I420" s="52">
        <v>13</v>
      </c>
      <c r="J420" s="53" t="s">
        <v>2864</v>
      </c>
    </row>
    <row r="421" spans="1:10" ht="24" customHeight="1">
      <c r="A421" s="48" t="s">
        <v>2905</v>
      </c>
      <c r="B421" s="49" t="s">
        <v>1416</v>
      </c>
      <c r="C421" s="48" t="s">
        <v>445</v>
      </c>
      <c r="D421" s="49" t="s">
        <v>2359</v>
      </c>
      <c r="E421" s="50" t="s">
        <v>939</v>
      </c>
      <c r="F421" s="50" t="s">
        <v>944</v>
      </c>
      <c r="G421" s="50">
        <v>56</v>
      </c>
      <c r="H421" s="51">
        <v>36460</v>
      </c>
      <c r="I421" s="52">
        <v>6</v>
      </c>
      <c r="J421" s="53" t="s">
        <v>2865</v>
      </c>
    </row>
    <row r="422" spans="1:10" ht="24" customHeight="1">
      <c r="A422" s="48" t="s">
        <v>2905</v>
      </c>
      <c r="B422" s="49" t="s">
        <v>1416</v>
      </c>
      <c r="C422" s="48" t="s">
        <v>446</v>
      </c>
      <c r="D422" s="49" t="s">
        <v>2360</v>
      </c>
      <c r="E422" s="50" t="s">
        <v>939</v>
      </c>
      <c r="F422" s="50" t="s">
        <v>944</v>
      </c>
      <c r="G422" s="50">
        <v>30</v>
      </c>
      <c r="H422" s="51">
        <v>26883</v>
      </c>
      <c r="I422" s="52">
        <v>5</v>
      </c>
      <c r="J422" s="53" t="s">
        <v>945</v>
      </c>
    </row>
    <row r="423" spans="1:10" ht="24" customHeight="1">
      <c r="A423" s="48" t="s">
        <v>2905</v>
      </c>
      <c r="B423" s="49" t="s">
        <v>1416</v>
      </c>
      <c r="C423" s="48" t="s">
        <v>447</v>
      </c>
      <c r="D423" s="49" t="s">
        <v>2361</v>
      </c>
      <c r="E423" s="50" t="s">
        <v>939</v>
      </c>
      <c r="F423" s="50" t="s">
        <v>944</v>
      </c>
      <c r="G423" s="50">
        <v>71</v>
      </c>
      <c r="H423" s="51">
        <v>38956</v>
      </c>
      <c r="I423" s="52">
        <v>6</v>
      </c>
      <c r="J423" s="53" t="s">
        <v>2865</v>
      </c>
    </row>
    <row r="424" spans="1:10" ht="24" customHeight="1">
      <c r="A424" s="48" t="s">
        <v>2905</v>
      </c>
      <c r="B424" s="49" t="s">
        <v>1416</v>
      </c>
      <c r="C424" s="48" t="s">
        <v>448</v>
      </c>
      <c r="D424" s="49" t="s">
        <v>2362</v>
      </c>
      <c r="E424" s="50" t="s">
        <v>939</v>
      </c>
      <c r="F424" s="50" t="s">
        <v>944</v>
      </c>
      <c r="G424" s="50">
        <v>34</v>
      </c>
      <c r="H424" s="51">
        <v>28966</v>
      </c>
      <c r="I424" s="52">
        <v>5</v>
      </c>
      <c r="J424" s="53" t="s">
        <v>945</v>
      </c>
    </row>
    <row r="425" spans="1:10" ht="24" customHeight="1">
      <c r="A425" s="48" t="s">
        <v>2905</v>
      </c>
      <c r="B425" s="49" t="s">
        <v>1416</v>
      </c>
      <c r="C425" s="48" t="s">
        <v>449</v>
      </c>
      <c r="D425" s="49" t="s">
        <v>2363</v>
      </c>
      <c r="E425" s="50" t="s">
        <v>939</v>
      </c>
      <c r="F425" s="50" t="s">
        <v>944</v>
      </c>
      <c r="G425" s="50">
        <v>73</v>
      </c>
      <c r="H425" s="51">
        <v>50550</v>
      </c>
      <c r="I425" s="52">
        <v>6</v>
      </c>
      <c r="J425" s="53" t="s">
        <v>2865</v>
      </c>
    </row>
    <row r="426" spans="1:10" ht="24" customHeight="1">
      <c r="A426" s="48" t="s">
        <v>2905</v>
      </c>
      <c r="B426" s="49" t="s">
        <v>1416</v>
      </c>
      <c r="C426" s="48" t="s">
        <v>450</v>
      </c>
      <c r="D426" s="49" t="s">
        <v>2364</v>
      </c>
      <c r="E426" s="50" t="s">
        <v>939</v>
      </c>
      <c r="F426" s="50" t="s">
        <v>947</v>
      </c>
      <c r="G426" s="50">
        <v>60</v>
      </c>
      <c r="H426" s="51">
        <v>50568</v>
      </c>
      <c r="I426" s="52">
        <v>12</v>
      </c>
      <c r="J426" s="53" t="s">
        <v>2866</v>
      </c>
    </row>
    <row r="427" spans="1:10" ht="24" customHeight="1">
      <c r="A427" s="48" t="s">
        <v>2905</v>
      </c>
      <c r="B427" s="49" t="s">
        <v>1416</v>
      </c>
      <c r="C427" s="48" t="s">
        <v>451</v>
      </c>
      <c r="D427" s="49" t="s">
        <v>2365</v>
      </c>
      <c r="E427" s="50" t="s">
        <v>939</v>
      </c>
      <c r="F427" s="50" t="s">
        <v>944</v>
      </c>
      <c r="G427" s="50">
        <v>34</v>
      </c>
      <c r="H427" s="51">
        <v>21619</v>
      </c>
      <c r="I427" s="52">
        <v>5</v>
      </c>
      <c r="J427" s="53" t="s">
        <v>945</v>
      </c>
    </row>
    <row r="428" spans="1:10" ht="24" customHeight="1">
      <c r="A428" s="48" t="s">
        <v>2905</v>
      </c>
      <c r="B428" s="49" t="s">
        <v>1416</v>
      </c>
      <c r="C428" s="48" t="s">
        <v>452</v>
      </c>
      <c r="D428" s="49" t="s">
        <v>2906</v>
      </c>
      <c r="E428" s="50" t="s">
        <v>939</v>
      </c>
      <c r="F428" s="50" t="s">
        <v>947</v>
      </c>
      <c r="G428" s="50">
        <v>163</v>
      </c>
      <c r="H428" s="51">
        <v>71207</v>
      </c>
      <c r="I428" s="52">
        <v>13</v>
      </c>
      <c r="J428" s="53" t="s">
        <v>2864</v>
      </c>
    </row>
    <row r="429" spans="1:10" ht="24" customHeight="1">
      <c r="A429" s="48" t="s">
        <v>2905</v>
      </c>
      <c r="B429" s="49" t="s">
        <v>1416</v>
      </c>
      <c r="C429" s="48" t="s">
        <v>453</v>
      </c>
      <c r="D429" s="49" t="s">
        <v>2366</v>
      </c>
      <c r="E429" s="50" t="s">
        <v>939</v>
      </c>
      <c r="F429" s="50" t="s">
        <v>966</v>
      </c>
      <c r="G429" s="50">
        <v>0</v>
      </c>
      <c r="H429" s="51">
        <v>21256</v>
      </c>
      <c r="I429" s="61">
        <v>3</v>
      </c>
      <c r="J429" s="62" t="s">
        <v>1015</v>
      </c>
    </row>
    <row r="430" spans="1:10" ht="24" customHeight="1">
      <c r="A430" s="48" t="s">
        <v>2905</v>
      </c>
      <c r="B430" s="49" t="s">
        <v>1416</v>
      </c>
      <c r="C430" s="48" t="s">
        <v>454</v>
      </c>
      <c r="D430" s="49" t="s">
        <v>2367</v>
      </c>
      <c r="E430" s="50" t="s">
        <v>939</v>
      </c>
      <c r="F430" s="50" t="s">
        <v>966</v>
      </c>
      <c r="G430" s="50">
        <v>0</v>
      </c>
      <c r="H430" s="51">
        <v>18642</v>
      </c>
      <c r="I430" s="50">
        <v>3</v>
      </c>
      <c r="J430" s="56" t="s">
        <v>1015</v>
      </c>
    </row>
    <row r="431" spans="1:10" ht="24" customHeight="1">
      <c r="A431" s="48" t="s">
        <v>2905</v>
      </c>
      <c r="B431" s="49" t="s">
        <v>1416</v>
      </c>
      <c r="C431" s="48" t="s">
        <v>455</v>
      </c>
      <c r="D431" s="49" t="s">
        <v>2368</v>
      </c>
      <c r="E431" s="50" t="s">
        <v>939</v>
      </c>
      <c r="F431" s="50" t="s">
        <v>966</v>
      </c>
      <c r="G431" s="50">
        <v>0</v>
      </c>
      <c r="H431" s="51">
        <v>14261</v>
      </c>
      <c r="I431" s="52">
        <v>2</v>
      </c>
      <c r="J431" s="53" t="s">
        <v>967</v>
      </c>
    </row>
    <row r="432" spans="1:10" ht="24" customHeight="1">
      <c r="A432" s="48" t="s">
        <v>2905</v>
      </c>
      <c r="B432" s="49" t="s">
        <v>1416</v>
      </c>
      <c r="C432" s="48" t="s">
        <v>456</v>
      </c>
      <c r="D432" s="49" t="s">
        <v>2369</v>
      </c>
      <c r="E432" s="50" t="s">
        <v>939</v>
      </c>
      <c r="F432" s="50" t="s">
        <v>966</v>
      </c>
      <c r="G432" s="50">
        <v>0</v>
      </c>
      <c r="H432" s="51">
        <v>19818</v>
      </c>
      <c r="I432" s="50">
        <v>3</v>
      </c>
      <c r="J432" s="56" t="s">
        <v>1015</v>
      </c>
    </row>
    <row r="433" spans="1:10" ht="24" customHeight="1">
      <c r="A433" s="48" t="s">
        <v>2905</v>
      </c>
      <c r="B433" s="49" t="s">
        <v>1435</v>
      </c>
      <c r="C433" s="48" t="s">
        <v>457</v>
      </c>
      <c r="D433" s="49" t="s">
        <v>2370</v>
      </c>
      <c r="E433" s="50" t="s">
        <v>2878</v>
      </c>
      <c r="F433" s="50" t="s">
        <v>936</v>
      </c>
      <c r="G433" s="50">
        <v>867</v>
      </c>
      <c r="H433" s="51">
        <v>251568</v>
      </c>
      <c r="I433" s="52">
        <v>19</v>
      </c>
      <c r="J433" s="53" t="s">
        <v>1956</v>
      </c>
    </row>
    <row r="434" spans="1:10" ht="24" customHeight="1">
      <c r="A434" s="48" t="s">
        <v>2905</v>
      </c>
      <c r="B434" s="49" t="s">
        <v>1435</v>
      </c>
      <c r="C434" s="48" t="s">
        <v>458</v>
      </c>
      <c r="D434" s="49" t="s">
        <v>2371</v>
      </c>
      <c r="E434" s="50" t="s">
        <v>939</v>
      </c>
      <c r="F434" s="50" t="s">
        <v>944</v>
      </c>
      <c r="G434" s="50">
        <v>30</v>
      </c>
      <c r="H434" s="51">
        <v>39746</v>
      </c>
      <c r="I434" s="52">
        <v>6</v>
      </c>
      <c r="J434" s="53" t="s">
        <v>2865</v>
      </c>
    </row>
    <row r="435" spans="1:10" ht="24" customHeight="1">
      <c r="A435" s="48" t="s">
        <v>2905</v>
      </c>
      <c r="B435" s="49" t="s">
        <v>1435</v>
      </c>
      <c r="C435" s="48" t="s">
        <v>459</v>
      </c>
      <c r="D435" s="49" t="s">
        <v>2372</v>
      </c>
      <c r="E435" s="50" t="s">
        <v>939</v>
      </c>
      <c r="F435" s="50" t="s">
        <v>944</v>
      </c>
      <c r="G435" s="50">
        <v>30</v>
      </c>
      <c r="H435" s="51">
        <v>25274</v>
      </c>
      <c r="I435" s="52">
        <v>5</v>
      </c>
      <c r="J435" s="53" t="s">
        <v>945</v>
      </c>
    </row>
    <row r="436" spans="1:10" ht="24" customHeight="1">
      <c r="A436" s="48" t="s">
        <v>2905</v>
      </c>
      <c r="B436" s="49" t="s">
        <v>1435</v>
      </c>
      <c r="C436" s="48" t="s">
        <v>460</v>
      </c>
      <c r="D436" s="49" t="s">
        <v>2373</v>
      </c>
      <c r="E436" s="50" t="s">
        <v>939</v>
      </c>
      <c r="F436" s="50" t="s">
        <v>940</v>
      </c>
      <c r="G436" s="50">
        <v>92</v>
      </c>
      <c r="H436" s="51">
        <v>68148</v>
      </c>
      <c r="I436" s="52">
        <v>10</v>
      </c>
      <c r="J436" s="53" t="s">
        <v>941</v>
      </c>
    </row>
    <row r="437" spans="1:10" ht="24" customHeight="1">
      <c r="A437" s="48" t="s">
        <v>2905</v>
      </c>
      <c r="B437" s="49" t="s">
        <v>1435</v>
      </c>
      <c r="C437" s="48" t="s">
        <v>461</v>
      </c>
      <c r="D437" s="49" t="s">
        <v>2374</v>
      </c>
      <c r="E437" s="50" t="s">
        <v>972</v>
      </c>
      <c r="F437" s="50" t="s">
        <v>973</v>
      </c>
      <c r="G437" s="50">
        <v>224</v>
      </c>
      <c r="H437" s="51">
        <v>93643</v>
      </c>
      <c r="I437" s="52">
        <v>15</v>
      </c>
      <c r="J437" s="53" t="s">
        <v>2867</v>
      </c>
    </row>
    <row r="438" spans="1:10" ht="24" customHeight="1">
      <c r="A438" s="48" t="s">
        <v>2905</v>
      </c>
      <c r="B438" s="49" t="s">
        <v>1435</v>
      </c>
      <c r="C438" s="48" t="s">
        <v>462</v>
      </c>
      <c r="D438" s="49" t="s">
        <v>2375</v>
      </c>
      <c r="E438" s="50" t="s">
        <v>939</v>
      </c>
      <c r="F438" s="50" t="s">
        <v>944</v>
      </c>
      <c r="G438" s="50">
        <v>60</v>
      </c>
      <c r="H438" s="51">
        <v>58752</v>
      </c>
      <c r="I438" s="52">
        <v>6</v>
      </c>
      <c r="J438" s="53" t="s">
        <v>2865</v>
      </c>
    </row>
    <row r="439" spans="1:10" ht="24" customHeight="1">
      <c r="A439" s="48" t="s">
        <v>2905</v>
      </c>
      <c r="B439" s="49" t="s">
        <v>1435</v>
      </c>
      <c r="C439" s="48" t="s">
        <v>463</v>
      </c>
      <c r="D439" s="49" t="s">
        <v>2376</v>
      </c>
      <c r="E439" s="50" t="s">
        <v>939</v>
      </c>
      <c r="F439" s="50" t="s">
        <v>940</v>
      </c>
      <c r="G439" s="50">
        <v>120</v>
      </c>
      <c r="H439" s="51">
        <v>81661</v>
      </c>
      <c r="I439" s="52">
        <v>10</v>
      </c>
      <c r="J439" s="53" t="s">
        <v>941</v>
      </c>
    </row>
    <row r="440" spans="1:10" ht="24" customHeight="1">
      <c r="A440" s="48" t="s">
        <v>2905</v>
      </c>
      <c r="B440" s="49" t="s">
        <v>1435</v>
      </c>
      <c r="C440" s="48" t="s">
        <v>464</v>
      </c>
      <c r="D440" s="49" t="s">
        <v>2377</v>
      </c>
      <c r="E440" s="50" t="s">
        <v>939</v>
      </c>
      <c r="F440" s="50" t="s">
        <v>944</v>
      </c>
      <c r="G440" s="50">
        <v>47</v>
      </c>
      <c r="H440" s="51">
        <v>31777</v>
      </c>
      <c r="I440" s="52">
        <v>6</v>
      </c>
      <c r="J440" s="53" t="s">
        <v>2865</v>
      </c>
    </row>
    <row r="441" spans="1:10" ht="24" customHeight="1">
      <c r="A441" s="48" t="s">
        <v>2905</v>
      </c>
      <c r="B441" s="49" t="s">
        <v>1435</v>
      </c>
      <c r="C441" s="48" t="s">
        <v>465</v>
      </c>
      <c r="D441" s="49" t="s">
        <v>2378</v>
      </c>
      <c r="E441" s="50" t="s">
        <v>939</v>
      </c>
      <c r="F441" s="50" t="s">
        <v>947</v>
      </c>
      <c r="G441" s="50">
        <v>120</v>
      </c>
      <c r="H441" s="51">
        <v>71597</v>
      </c>
      <c r="I441" s="52">
        <v>13</v>
      </c>
      <c r="J441" s="53" t="s">
        <v>2864</v>
      </c>
    </row>
    <row r="442" spans="1:10" ht="24" customHeight="1">
      <c r="A442" s="48" t="s">
        <v>2905</v>
      </c>
      <c r="B442" s="49" t="s">
        <v>1435</v>
      </c>
      <c r="C442" s="48" t="s">
        <v>466</v>
      </c>
      <c r="D442" s="49" t="s">
        <v>2379</v>
      </c>
      <c r="E442" s="50" t="s">
        <v>939</v>
      </c>
      <c r="F442" s="50" t="s">
        <v>944</v>
      </c>
      <c r="G442" s="50">
        <v>30</v>
      </c>
      <c r="H442" s="51">
        <v>14823</v>
      </c>
      <c r="I442" s="52">
        <v>5</v>
      </c>
      <c r="J442" s="53" t="s">
        <v>945</v>
      </c>
    </row>
    <row r="443" spans="1:10" ht="24" customHeight="1">
      <c r="A443" s="48" t="s">
        <v>2905</v>
      </c>
      <c r="B443" s="49" t="s">
        <v>1435</v>
      </c>
      <c r="C443" s="48" t="s">
        <v>467</v>
      </c>
      <c r="D443" s="49" t="s">
        <v>2380</v>
      </c>
      <c r="E443" s="50" t="s">
        <v>939</v>
      </c>
      <c r="F443" s="50" t="s">
        <v>947</v>
      </c>
      <c r="G443" s="50">
        <v>67</v>
      </c>
      <c r="H443" s="51">
        <v>61678</v>
      </c>
      <c r="I443" s="52">
        <v>12</v>
      </c>
      <c r="J443" s="53" t="s">
        <v>2866</v>
      </c>
    </row>
    <row r="444" spans="1:10" ht="24" customHeight="1">
      <c r="A444" s="48" t="s">
        <v>2905</v>
      </c>
      <c r="B444" s="49" t="s">
        <v>1435</v>
      </c>
      <c r="C444" s="48" t="s">
        <v>468</v>
      </c>
      <c r="D444" s="49" t="s">
        <v>2381</v>
      </c>
      <c r="E444" s="50" t="s">
        <v>939</v>
      </c>
      <c r="F444" s="50" t="s">
        <v>944</v>
      </c>
      <c r="G444" s="50">
        <v>35</v>
      </c>
      <c r="H444" s="51">
        <v>21792</v>
      </c>
      <c r="I444" s="52">
        <v>5</v>
      </c>
      <c r="J444" s="53" t="s">
        <v>945</v>
      </c>
    </row>
    <row r="445" spans="1:10" ht="24" customHeight="1">
      <c r="A445" s="48" t="s">
        <v>2905</v>
      </c>
      <c r="B445" s="49" t="s">
        <v>1435</v>
      </c>
      <c r="C445" s="48" t="s">
        <v>469</v>
      </c>
      <c r="D445" s="49" t="s">
        <v>2382</v>
      </c>
      <c r="E445" s="50" t="s">
        <v>939</v>
      </c>
      <c r="F445" s="50" t="s">
        <v>944</v>
      </c>
      <c r="G445" s="50">
        <v>30</v>
      </c>
      <c r="H445" s="51">
        <v>28881</v>
      </c>
      <c r="I445" s="52">
        <v>5</v>
      </c>
      <c r="J445" s="53" t="s">
        <v>945</v>
      </c>
    </row>
    <row r="446" spans="1:10" ht="24" customHeight="1">
      <c r="A446" s="48" t="s">
        <v>2905</v>
      </c>
      <c r="B446" s="49" t="s">
        <v>1435</v>
      </c>
      <c r="C446" s="48" t="s">
        <v>470</v>
      </c>
      <c r="D446" s="49" t="s">
        <v>2383</v>
      </c>
      <c r="E446" s="50" t="s">
        <v>939</v>
      </c>
      <c r="F446" s="50" t="s">
        <v>944</v>
      </c>
      <c r="G446" s="50">
        <v>45</v>
      </c>
      <c r="H446" s="51">
        <v>56565</v>
      </c>
      <c r="I446" s="52">
        <v>6</v>
      </c>
      <c r="J446" s="53" t="s">
        <v>2865</v>
      </c>
    </row>
    <row r="447" spans="1:10" ht="24" customHeight="1">
      <c r="A447" s="48" t="s">
        <v>2905</v>
      </c>
      <c r="B447" s="49" t="s">
        <v>1435</v>
      </c>
      <c r="C447" s="48" t="s">
        <v>471</v>
      </c>
      <c r="D447" s="49" t="s">
        <v>2384</v>
      </c>
      <c r="E447" s="50" t="s">
        <v>939</v>
      </c>
      <c r="F447" s="50" t="s">
        <v>940</v>
      </c>
      <c r="G447" s="50">
        <v>98</v>
      </c>
      <c r="H447" s="51">
        <v>52498</v>
      </c>
      <c r="I447" s="52">
        <v>10</v>
      </c>
      <c r="J447" s="53" t="s">
        <v>941</v>
      </c>
    </row>
    <row r="448" spans="1:10" ht="24" customHeight="1">
      <c r="A448" s="48" t="s">
        <v>2905</v>
      </c>
      <c r="B448" s="49" t="s">
        <v>1435</v>
      </c>
      <c r="C448" s="48" t="s">
        <v>472</v>
      </c>
      <c r="D448" s="49" t="s">
        <v>2385</v>
      </c>
      <c r="E448" s="50" t="s">
        <v>939</v>
      </c>
      <c r="F448" s="50" t="s">
        <v>940</v>
      </c>
      <c r="G448" s="50">
        <v>74</v>
      </c>
      <c r="H448" s="51">
        <v>51018</v>
      </c>
      <c r="I448" s="52">
        <v>10</v>
      </c>
      <c r="J448" s="53" t="s">
        <v>941</v>
      </c>
    </row>
    <row r="449" spans="1:10" ht="24" customHeight="1">
      <c r="A449" s="48" t="s">
        <v>2905</v>
      </c>
      <c r="B449" s="49" t="s">
        <v>1435</v>
      </c>
      <c r="C449" s="48" t="s">
        <v>473</v>
      </c>
      <c r="D449" s="49" t="s">
        <v>2386</v>
      </c>
      <c r="E449" s="50" t="s">
        <v>939</v>
      </c>
      <c r="F449" s="50" t="s">
        <v>944</v>
      </c>
      <c r="G449" s="50">
        <v>35</v>
      </c>
      <c r="H449" s="51">
        <v>33033</v>
      </c>
      <c r="I449" s="52">
        <v>6</v>
      </c>
      <c r="J449" s="53" t="s">
        <v>2865</v>
      </c>
    </row>
    <row r="450" spans="1:10" ht="24" customHeight="1">
      <c r="A450" s="48" t="s">
        <v>2905</v>
      </c>
      <c r="B450" s="49" t="s">
        <v>1435</v>
      </c>
      <c r="C450" s="48" t="s">
        <v>474</v>
      </c>
      <c r="D450" s="49" t="s">
        <v>2387</v>
      </c>
      <c r="E450" s="50" t="s">
        <v>939</v>
      </c>
      <c r="F450" s="50" t="s">
        <v>944</v>
      </c>
      <c r="G450" s="50">
        <v>45</v>
      </c>
      <c r="H450" s="51">
        <v>29371</v>
      </c>
      <c r="I450" s="52">
        <v>5</v>
      </c>
      <c r="J450" s="53" t="s">
        <v>945</v>
      </c>
    </row>
    <row r="451" spans="1:10" ht="24" customHeight="1">
      <c r="A451" s="48" t="s">
        <v>2905</v>
      </c>
      <c r="B451" s="49" t="s">
        <v>1435</v>
      </c>
      <c r="C451" s="48" t="s">
        <v>475</v>
      </c>
      <c r="D451" s="49" t="s">
        <v>2388</v>
      </c>
      <c r="E451" s="50" t="s">
        <v>939</v>
      </c>
      <c r="F451" s="50" t="s">
        <v>944</v>
      </c>
      <c r="G451" s="50">
        <v>33</v>
      </c>
      <c r="H451" s="51">
        <v>17928</v>
      </c>
      <c r="I451" s="52">
        <v>5</v>
      </c>
      <c r="J451" s="53" t="s">
        <v>945</v>
      </c>
    </row>
    <row r="452" spans="1:10" ht="24" customHeight="1">
      <c r="A452" s="48" t="s">
        <v>2905</v>
      </c>
      <c r="B452" s="49" t="s">
        <v>1435</v>
      </c>
      <c r="C452" s="48" t="s">
        <v>476</v>
      </c>
      <c r="D452" s="49" t="s">
        <v>2907</v>
      </c>
      <c r="E452" s="50" t="s">
        <v>939</v>
      </c>
      <c r="F452" s="50" t="s">
        <v>947</v>
      </c>
      <c r="G452" s="50">
        <v>107</v>
      </c>
      <c r="H452" s="51">
        <v>58526</v>
      </c>
      <c r="I452" s="52">
        <v>13</v>
      </c>
      <c r="J452" s="53" t="s">
        <v>2864</v>
      </c>
    </row>
    <row r="453" spans="1:10" ht="24" customHeight="1">
      <c r="A453" s="48" t="s">
        <v>2905</v>
      </c>
      <c r="B453" s="49" t="s">
        <v>1435</v>
      </c>
      <c r="C453" s="48" t="s">
        <v>477</v>
      </c>
      <c r="D453" s="49" t="s">
        <v>2389</v>
      </c>
      <c r="E453" s="50" t="s">
        <v>972</v>
      </c>
      <c r="F453" s="50" t="s">
        <v>973</v>
      </c>
      <c r="G453" s="50">
        <v>120</v>
      </c>
      <c r="H453" s="51">
        <v>44654</v>
      </c>
      <c r="I453" s="52">
        <v>14</v>
      </c>
      <c r="J453" s="53" t="s">
        <v>2868</v>
      </c>
    </row>
    <row r="454" spans="1:10" ht="24" customHeight="1">
      <c r="A454" s="48" t="s">
        <v>2905</v>
      </c>
      <c r="B454" s="49" t="s">
        <v>1435</v>
      </c>
      <c r="C454" s="48" t="s">
        <v>478</v>
      </c>
      <c r="D454" s="49" t="s">
        <v>2390</v>
      </c>
      <c r="E454" s="50" t="s">
        <v>939</v>
      </c>
      <c r="F454" s="50" t="s">
        <v>944</v>
      </c>
      <c r="G454" s="50">
        <v>30</v>
      </c>
      <c r="H454" s="51">
        <v>17325</v>
      </c>
      <c r="I454" s="52">
        <v>5</v>
      </c>
      <c r="J454" s="53" t="s">
        <v>945</v>
      </c>
    </row>
    <row r="455" spans="1:10" ht="24" customHeight="1">
      <c r="A455" s="48" t="s">
        <v>2905</v>
      </c>
      <c r="B455" s="49" t="s">
        <v>1435</v>
      </c>
      <c r="C455" s="48" t="s">
        <v>479</v>
      </c>
      <c r="D455" s="49" t="s">
        <v>2391</v>
      </c>
      <c r="E455" s="50" t="s">
        <v>939</v>
      </c>
      <c r="F455" s="50" t="s">
        <v>966</v>
      </c>
      <c r="G455" s="50">
        <v>0</v>
      </c>
      <c r="H455" s="51">
        <v>17048</v>
      </c>
      <c r="I455" s="50">
        <v>3</v>
      </c>
      <c r="J455" s="56" t="s">
        <v>1015</v>
      </c>
    </row>
    <row r="456" spans="1:10" ht="24" customHeight="1">
      <c r="A456" s="48" t="s">
        <v>2905</v>
      </c>
      <c r="B456" s="49" t="s">
        <v>1435</v>
      </c>
      <c r="C456" s="48" t="s">
        <v>480</v>
      </c>
      <c r="D456" s="49" t="s">
        <v>2392</v>
      </c>
      <c r="E456" s="50" t="s">
        <v>939</v>
      </c>
      <c r="F456" s="50" t="s">
        <v>966</v>
      </c>
      <c r="G456" s="50">
        <v>0</v>
      </c>
      <c r="H456" s="51">
        <v>13622</v>
      </c>
      <c r="I456" s="52">
        <v>2</v>
      </c>
      <c r="J456" s="53" t="s">
        <v>967</v>
      </c>
    </row>
    <row r="457" spans="1:10" ht="24" customHeight="1">
      <c r="A457" s="48" t="s">
        <v>2905</v>
      </c>
      <c r="B457" s="49" t="s">
        <v>1435</v>
      </c>
      <c r="C457" s="48" t="s">
        <v>481</v>
      </c>
      <c r="D457" s="49" t="s">
        <v>2393</v>
      </c>
      <c r="E457" s="50" t="s">
        <v>939</v>
      </c>
      <c r="F457" s="50" t="s">
        <v>966</v>
      </c>
      <c r="G457" s="50">
        <v>0</v>
      </c>
      <c r="H457" s="51">
        <v>18525</v>
      </c>
      <c r="I457" s="50">
        <v>3</v>
      </c>
      <c r="J457" s="56" t="s">
        <v>1015</v>
      </c>
    </row>
    <row r="458" spans="1:10" ht="24" customHeight="1">
      <c r="A458" s="48" t="s">
        <v>2905</v>
      </c>
      <c r="B458" s="49" t="s">
        <v>1435</v>
      </c>
      <c r="C458" s="48" t="s">
        <v>482</v>
      </c>
      <c r="D458" s="49" t="s">
        <v>2394</v>
      </c>
      <c r="E458" s="50" t="s">
        <v>939</v>
      </c>
      <c r="F458" s="50" t="s">
        <v>966</v>
      </c>
      <c r="G458" s="50">
        <v>0</v>
      </c>
      <c r="H458" s="51">
        <v>18767</v>
      </c>
      <c r="I458" s="50">
        <v>3</v>
      </c>
      <c r="J458" s="56" t="s">
        <v>1015</v>
      </c>
    </row>
    <row r="459" spans="1:10" ht="24" customHeight="1">
      <c r="A459" s="48" t="s">
        <v>2905</v>
      </c>
      <c r="B459" s="49" t="s">
        <v>1462</v>
      </c>
      <c r="C459" s="48" t="s">
        <v>483</v>
      </c>
      <c r="D459" s="49" t="s">
        <v>2395</v>
      </c>
      <c r="E459" s="50" t="s">
        <v>972</v>
      </c>
      <c r="F459" s="50" t="s">
        <v>999</v>
      </c>
      <c r="G459" s="50">
        <v>580</v>
      </c>
      <c r="H459" s="51">
        <v>113198</v>
      </c>
      <c r="I459" s="52">
        <v>17</v>
      </c>
      <c r="J459" s="53" t="s">
        <v>1000</v>
      </c>
    </row>
    <row r="460" spans="1:10" ht="24" customHeight="1">
      <c r="A460" s="48" t="s">
        <v>2905</v>
      </c>
      <c r="B460" s="49" t="s">
        <v>1462</v>
      </c>
      <c r="C460" s="48" t="s">
        <v>484</v>
      </c>
      <c r="D460" s="49" t="s">
        <v>2396</v>
      </c>
      <c r="E460" s="50" t="s">
        <v>939</v>
      </c>
      <c r="F460" s="50" t="s">
        <v>944</v>
      </c>
      <c r="G460" s="50">
        <v>33</v>
      </c>
      <c r="H460" s="51">
        <v>24063</v>
      </c>
      <c r="I460" s="52">
        <v>5</v>
      </c>
      <c r="J460" s="53" t="s">
        <v>945</v>
      </c>
    </row>
    <row r="461" spans="1:10" ht="24" customHeight="1">
      <c r="A461" s="48" t="s">
        <v>2905</v>
      </c>
      <c r="B461" s="49" t="s">
        <v>1462</v>
      </c>
      <c r="C461" s="48" t="s">
        <v>485</v>
      </c>
      <c r="D461" s="49" t="s">
        <v>2397</v>
      </c>
      <c r="E461" s="50" t="s">
        <v>939</v>
      </c>
      <c r="F461" s="50" t="s">
        <v>940</v>
      </c>
      <c r="G461" s="50">
        <v>96</v>
      </c>
      <c r="H461" s="51">
        <v>83973</v>
      </c>
      <c r="I461" s="52">
        <v>10</v>
      </c>
      <c r="J461" s="53" t="s">
        <v>941</v>
      </c>
    </row>
    <row r="462" spans="1:10" ht="24" customHeight="1">
      <c r="A462" s="48" t="s">
        <v>2905</v>
      </c>
      <c r="B462" s="49" t="s">
        <v>1462</v>
      </c>
      <c r="C462" s="48" t="s">
        <v>486</v>
      </c>
      <c r="D462" s="49" t="s">
        <v>2398</v>
      </c>
      <c r="E462" s="50" t="s">
        <v>939</v>
      </c>
      <c r="F462" s="50" t="s">
        <v>944</v>
      </c>
      <c r="G462" s="50">
        <v>60</v>
      </c>
      <c r="H462" s="51">
        <v>52577</v>
      </c>
      <c r="I462" s="52">
        <v>6</v>
      </c>
      <c r="J462" s="53" t="s">
        <v>2865</v>
      </c>
    </row>
    <row r="463" spans="1:10" ht="24" customHeight="1">
      <c r="A463" s="48" t="s">
        <v>2905</v>
      </c>
      <c r="B463" s="49" t="s">
        <v>1462</v>
      </c>
      <c r="C463" s="48" t="s">
        <v>487</v>
      </c>
      <c r="D463" s="49" t="s">
        <v>2399</v>
      </c>
      <c r="E463" s="50" t="s">
        <v>939</v>
      </c>
      <c r="F463" s="50" t="s">
        <v>944</v>
      </c>
      <c r="G463" s="50">
        <v>52</v>
      </c>
      <c r="H463" s="51">
        <v>43469</v>
      </c>
      <c r="I463" s="52">
        <v>6</v>
      </c>
      <c r="J463" s="53" t="s">
        <v>2865</v>
      </c>
    </row>
    <row r="464" spans="1:10" ht="24" customHeight="1">
      <c r="A464" s="48" t="s">
        <v>2905</v>
      </c>
      <c r="B464" s="49" t="s">
        <v>1462</v>
      </c>
      <c r="C464" s="48" t="s">
        <v>488</v>
      </c>
      <c r="D464" s="49" t="s">
        <v>2400</v>
      </c>
      <c r="E464" s="50" t="s">
        <v>939</v>
      </c>
      <c r="F464" s="50" t="s">
        <v>947</v>
      </c>
      <c r="G464" s="50">
        <v>148</v>
      </c>
      <c r="H464" s="51">
        <v>76707</v>
      </c>
      <c r="I464" s="52">
        <v>13</v>
      </c>
      <c r="J464" s="53" t="s">
        <v>2864</v>
      </c>
    </row>
    <row r="465" spans="1:10" ht="24" customHeight="1">
      <c r="A465" s="48" t="s">
        <v>2905</v>
      </c>
      <c r="B465" s="49" t="s">
        <v>1462</v>
      </c>
      <c r="C465" s="48" t="s">
        <v>489</v>
      </c>
      <c r="D465" s="49" t="s">
        <v>2401</v>
      </c>
      <c r="E465" s="50" t="s">
        <v>939</v>
      </c>
      <c r="F465" s="50" t="s">
        <v>944</v>
      </c>
      <c r="G465" s="50">
        <v>38</v>
      </c>
      <c r="H465" s="51">
        <v>42008</v>
      </c>
      <c r="I465" s="52">
        <v>6</v>
      </c>
      <c r="J465" s="53" t="s">
        <v>2865</v>
      </c>
    </row>
    <row r="466" spans="1:10" ht="24" customHeight="1">
      <c r="A466" s="48" t="s">
        <v>2905</v>
      </c>
      <c r="B466" s="49" t="s">
        <v>1462</v>
      </c>
      <c r="C466" s="48" t="s">
        <v>490</v>
      </c>
      <c r="D466" s="49" t="s">
        <v>2402</v>
      </c>
      <c r="E466" s="50" t="s">
        <v>939</v>
      </c>
      <c r="F466" s="50" t="s">
        <v>947</v>
      </c>
      <c r="G466" s="50">
        <v>102</v>
      </c>
      <c r="H466" s="51">
        <v>63066</v>
      </c>
      <c r="I466" s="52">
        <v>13</v>
      </c>
      <c r="J466" s="53" t="s">
        <v>2864</v>
      </c>
    </row>
    <row r="467" spans="1:10" ht="24" customHeight="1">
      <c r="A467" s="48" t="s">
        <v>2905</v>
      </c>
      <c r="B467" s="49" t="s">
        <v>1462</v>
      </c>
      <c r="C467" s="48" t="s">
        <v>491</v>
      </c>
      <c r="D467" s="49" t="s">
        <v>2403</v>
      </c>
      <c r="E467" s="50" t="s">
        <v>939</v>
      </c>
      <c r="F467" s="50" t="s">
        <v>940</v>
      </c>
      <c r="G467" s="50">
        <v>125</v>
      </c>
      <c r="H467" s="51">
        <v>75859</v>
      </c>
      <c r="I467" s="52">
        <v>10</v>
      </c>
      <c r="J467" s="53" t="s">
        <v>941</v>
      </c>
    </row>
    <row r="468" spans="1:10" ht="24" customHeight="1">
      <c r="A468" s="48" t="s">
        <v>2905</v>
      </c>
      <c r="B468" s="49" t="s">
        <v>1462</v>
      </c>
      <c r="C468" s="48" t="s">
        <v>492</v>
      </c>
      <c r="D468" s="49" t="s">
        <v>2404</v>
      </c>
      <c r="E468" s="50" t="s">
        <v>939</v>
      </c>
      <c r="F468" s="50" t="s">
        <v>944</v>
      </c>
      <c r="G468" s="50">
        <v>30</v>
      </c>
      <c r="H468" s="51">
        <v>26513</v>
      </c>
      <c r="I468" s="52">
        <v>5</v>
      </c>
      <c r="J468" s="53" t="s">
        <v>945</v>
      </c>
    </row>
    <row r="469" spans="1:10" ht="24" customHeight="1">
      <c r="A469" s="48" t="s">
        <v>2905</v>
      </c>
      <c r="B469" s="49" t="s">
        <v>1462</v>
      </c>
      <c r="C469" s="48" t="s">
        <v>493</v>
      </c>
      <c r="D469" s="49" t="s">
        <v>2405</v>
      </c>
      <c r="E469" s="50" t="s">
        <v>939</v>
      </c>
      <c r="F469" s="50" t="s">
        <v>944</v>
      </c>
      <c r="G469" s="50">
        <v>32</v>
      </c>
      <c r="H469" s="51">
        <v>24588</v>
      </c>
      <c r="I469" s="52">
        <v>5</v>
      </c>
      <c r="J469" s="53" t="s">
        <v>945</v>
      </c>
    </row>
    <row r="470" spans="1:10" ht="24" customHeight="1">
      <c r="A470" s="48" t="s">
        <v>2905</v>
      </c>
      <c r="B470" s="49" t="s">
        <v>1462</v>
      </c>
      <c r="C470" s="48" t="s">
        <v>494</v>
      </c>
      <c r="D470" s="49" t="s">
        <v>2406</v>
      </c>
      <c r="E470" s="50" t="s">
        <v>939</v>
      </c>
      <c r="F470" s="50" t="s">
        <v>966</v>
      </c>
      <c r="G470" s="50">
        <v>0</v>
      </c>
      <c r="H470" s="51">
        <v>26680</v>
      </c>
      <c r="I470" s="52">
        <v>4</v>
      </c>
      <c r="J470" s="53" t="s">
        <v>1078</v>
      </c>
    </row>
    <row r="471" spans="1:10" ht="24" customHeight="1">
      <c r="A471" s="48" t="s">
        <v>2905</v>
      </c>
      <c r="B471" s="49" t="s">
        <v>1462</v>
      </c>
      <c r="C471" s="48" t="s">
        <v>495</v>
      </c>
      <c r="D471" s="49" t="s">
        <v>2407</v>
      </c>
      <c r="E471" s="50" t="s">
        <v>939</v>
      </c>
      <c r="F471" s="50" t="s">
        <v>966</v>
      </c>
      <c r="G471" s="50">
        <v>0</v>
      </c>
      <c r="H471" s="51">
        <v>17612</v>
      </c>
      <c r="I471" s="50">
        <v>3</v>
      </c>
      <c r="J471" s="56" t="s">
        <v>1015</v>
      </c>
    </row>
    <row r="472" spans="1:10" ht="24" customHeight="1">
      <c r="A472" s="48" t="s">
        <v>2905</v>
      </c>
      <c r="B472" s="49" t="s">
        <v>1476</v>
      </c>
      <c r="C472" s="48" t="s">
        <v>496</v>
      </c>
      <c r="D472" s="49" t="s">
        <v>2408</v>
      </c>
      <c r="E472" s="50" t="s">
        <v>2878</v>
      </c>
      <c r="F472" s="50" t="s">
        <v>936</v>
      </c>
      <c r="G472" s="50">
        <v>820</v>
      </c>
      <c r="H472" s="51">
        <v>93943</v>
      </c>
      <c r="I472" s="52">
        <v>19</v>
      </c>
      <c r="J472" s="53" t="s">
        <v>1956</v>
      </c>
    </row>
    <row r="473" spans="1:10" ht="24" customHeight="1">
      <c r="A473" s="48" t="s">
        <v>2905</v>
      </c>
      <c r="B473" s="49" t="s">
        <v>1476</v>
      </c>
      <c r="C473" s="48" t="s">
        <v>497</v>
      </c>
      <c r="D473" s="49" t="s">
        <v>2409</v>
      </c>
      <c r="E473" s="50" t="s">
        <v>939</v>
      </c>
      <c r="F473" s="50" t="s">
        <v>947</v>
      </c>
      <c r="G473" s="50">
        <v>96</v>
      </c>
      <c r="H473" s="51">
        <v>68075</v>
      </c>
      <c r="I473" s="52">
        <v>12</v>
      </c>
      <c r="J473" s="53" t="s">
        <v>2866</v>
      </c>
    </row>
    <row r="474" spans="1:10" ht="24" customHeight="1">
      <c r="A474" s="48" t="s">
        <v>2905</v>
      </c>
      <c r="B474" s="49" t="s">
        <v>1476</v>
      </c>
      <c r="C474" s="48" t="s">
        <v>498</v>
      </c>
      <c r="D474" s="49" t="s">
        <v>2410</v>
      </c>
      <c r="E474" s="50" t="s">
        <v>939</v>
      </c>
      <c r="F474" s="50" t="s">
        <v>944</v>
      </c>
      <c r="G474" s="50">
        <v>34</v>
      </c>
      <c r="H474" s="51">
        <v>37450</v>
      </c>
      <c r="I474" s="52">
        <v>6</v>
      </c>
      <c r="J474" s="53" t="s">
        <v>2865</v>
      </c>
    </row>
    <row r="475" spans="1:10" ht="24" customHeight="1">
      <c r="A475" s="48" t="s">
        <v>2905</v>
      </c>
      <c r="B475" s="49" t="s">
        <v>1476</v>
      </c>
      <c r="C475" s="48" t="s">
        <v>499</v>
      </c>
      <c r="D475" s="49" t="s">
        <v>2411</v>
      </c>
      <c r="E475" s="50" t="s">
        <v>939</v>
      </c>
      <c r="F475" s="50" t="s">
        <v>944</v>
      </c>
      <c r="G475" s="50">
        <v>90</v>
      </c>
      <c r="H475" s="51">
        <v>57093</v>
      </c>
      <c r="I475" s="52">
        <v>6</v>
      </c>
      <c r="J475" s="53" t="s">
        <v>2865</v>
      </c>
    </row>
    <row r="476" spans="1:10" ht="24" customHeight="1">
      <c r="A476" s="48" t="s">
        <v>2905</v>
      </c>
      <c r="B476" s="49" t="s">
        <v>1476</v>
      </c>
      <c r="C476" s="48" t="s">
        <v>500</v>
      </c>
      <c r="D476" s="49" t="s">
        <v>2412</v>
      </c>
      <c r="E476" s="50" t="s">
        <v>939</v>
      </c>
      <c r="F476" s="50" t="s">
        <v>944</v>
      </c>
      <c r="G476" s="50">
        <v>30</v>
      </c>
      <c r="H476" s="51">
        <v>49713</v>
      </c>
      <c r="I476" s="52">
        <v>6</v>
      </c>
      <c r="J476" s="53" t="s">
        <v>2865</v>
      </c>
    </row>
    <row r="477" spans="1:10" ht="24" customHeight="1">
      <c r="A477" s="48" t="s">
        <v>2905</v>
      </c>
      <c r="B477" s="49" t="s">
        <v>1476</v>
      </c>
      <c r="C477" s="48" t="s">
        <v>501</v>
      </c>
      <c r="D477" s="49" t="s">
        <v>2413</v>
      </c>
      <c r="E477" s="50" t="s">
        <v>939</v>
      </c>
      <c r="F477" s="50" t="s">
        <v>940</v>
      </c>
      <c r="G477" s="50">
        <v>46</v>
      </c>
      <c r="H477" s="51">
        <v>51160</v>
      </c>
      <c r="I477" s="52">
        <v>10</v>
      </c>
      <c r="J477" s="53" t="s">
        <v>941</v>
      </c>
    </row>
    <row r="478" spans="1:10" ht="24" customHeight="1">
      <c r="A478" s="48" t="s">
        <v>2905</v>
      </c>
      <c r="B478" s="49" t="s">
        <v>1476</v>
      </c>
      <c r="C478" s="48" t="s">
        <v>502</v>
      </c>
      <c r="D478" s="49" t="s">
        <v>2414</v>
      </c>
      <c r="E478" s="50" t="s">
        <v>939</v>
      </c>
      <c r="F478" s="50" t="s">
        <v>947</v>
      </c>
      <c r="G478" s="50">
        <v>150</v>
      </c>
      <c r="H478" s="51">
        <v>78211</v>
      </c>
      <c r="I478" s="52">
        <v>13</v>
      </c>
      <c r="J478" s="53" t="s">
        <v>2864</v>
      </c>
    </row>
    <row r="479" spans="1:10" ht="24" customHeight="1">
      <c r="A479" s="48" t="s">
        <v>2905</v>
      </c>
      <c r="B479" s="49" t="s">
        <v>1476</v>
      </c>
      <c r="C479" s="48" t="s">
        <v>503</v>
      </c>
      <c r="D479" s="49" t="s">
        <v>2415</v>
      </c>
      <c r="E479" s="50" t="s">
        <v>939</v>
      </c>
      <c r="F479" s="50" t="s">
        <v>944</v>
      </c>
      <c r="G479" s="50">
        <v>39</v>
      </c>
      <c r="H479" s="51">
        <v>42312</v>
      </c>
      <c r="I479" s="52">
        <v>6</v>
      </c>
      <c r="J479" s="53" t="s">
        <v>2865</v>
      </c>
    </row>
    <row r="480" spans="1:10" ht="24" customHeight="1">
      <c r="A480" s="48" t="s">
        <v>2905</v>
      </c>
      <c r="B480" s="49" t="s">
        <v>1476</v>
      </c>
      <c r="C480" s="48" t="s">
        <v>504</v>
      </c>
      <c r="D480" s="49" t="s">
        <v>2416</v>
      </c>
      <c r="E480" s="50" t="s">
        <v>939</v>
      </c>
      <c r="F480" s="50" t="s">
        <v>944</v>
      </c>
      <c r="G480" s="50">
        <v>56</v>
      </c>
      <c r="H480" s="51">
        <v>50485</v>
      </c>
      <c r="I480" s="52">
        <v>6</v>
      </c>
      <c r="J480" s="53" t="s">
        <v>2865</v>
      </c>
    </row>
    <row r="481" spans="1:10" ht="24" customHeight="1">
      <c r="A481" s="48" t="s">
        <v>2905</v>
      </c>
      <c r="B481" s="49" t="s">
        <v>1476</v>
      </c>
      <c r="C481" s="48" t="s">
        <v>505</v>
      </c>
      <c r="D481" s="49" t="s">
        <v>2417</v>
      </c>
      <c r="E481" s="50" t="s">
        <v>939</v>
      </c>
      <c r="F481" s="50" t="s">
        <v>947</v>
      </c>
      <c r="G481" s="50">
        <v>86</v>
      </c>
      <c r="H481" s="51">
        <v>89366</v>
      </c>
      <c r="I481" s="52">
        <v>12</v>
      </c>
      <c r="J481" s="53" t="s">
        <v>2866</v>
      </c>
    </row>
    <row r="482" spans="1:10" ht="24" customHeight="1">
      <c r="A482" s="48" t="s">
        <v>2905</v>
      </c>
      <c r="B482" s="49" t="s">
        <v>1476</v>
      </c>
      <c r="C482" s="48" t="s">
        <v>506</v>
      </c>
      <c r="D482" s="49" t="s">
        <v>2418</v>
      </c>
      <c r="E482" s="50" t="s">
        <v>939</v>
      </c>
      <c r="F482" s="50" t="s">
        <v>947</v>
      </c>
      <c r="G482" s="50">
        <v>120</v>
      </c>
      <c r="H482" s="51">
        <v>81922</v>
      </c>
      <c r="I482" s="52">
        <v>13</v>
      </c>
      <c r="J482" s="53" t="s">
        <v>2864</v>
      </c>
    </row>
    <row r="483" spans="1:10" ht="24" customHeight="1">
      <c r="A483" s="48" t="s">
        <v>2905</v>
      </c>
      <c r="B483" s="49" t="s">
        <v>1476</v>
      </c>
      <c r="C483" s="48" t="s">
        <v>507</v>
      </c>
      <c r="D483" s="49" t="s">
        <v>2419</v>
      </c>
      <c r="E483" s="50" t="s">
        <v>939</v>
      </c>
      <c r="F483" s="50" t="s">
        <v>944</v>
      </c>
      <c r="G483" s="50">
        <v>35</v>
      </c>
      <c r="H483" s="51">
        <v>16105</v>
      </c>
      <c r="I483" s="52">
        <v>5</v>
      </c>
      <c r="J483" s="53" t="s">
        <v>945</v>
      </c>
    </row>
    <row r="484" spans="1:10" ht="24" customHeight="1">
      <c r="A484" s="48" t="s">
        <v>2905</v>
      </c>
      <c r="B484" s="49" t="s">
        <v>1476</v>
      </c>
      <c r="C484" s="48" t="s">
        <v>508</v>
      </c>
      <c r="D484" s="49" t="s">
        <v>2420</v>
      </c>
      <c r="E484" s="50" t="s">
        <v>939</v>
      </c>
      <c r="F484" s="50" t="s">
        <v>944</v>
      </c>
      <c r="G484" s="50">
        <v>30</v>
      </c>
      <c r="H484" s="51">
        <v>20581</v>
      </c>
      <c r="I484" s="52">
        <v>5</v>
      </c>
      <c r="J484" s="53" t="s">
        <v>945</v>
      </c>
    </row>
    <row r="485" spans="1:10" ht="24" customHeight="1">
      <c r="A485" s="48" t="s">
        <v>2905</v>
      </c>
      <c r="B485" s="49" t="s">
        <v>1476</v>
      </c>
      <c r="C485" s="48" t="s">
        <v>509</v>
      </c>
      <c r="D485" s="49" t="s">
        <v>2421</v>
      </c>
      <c r="E485" s="50" t="s">
        <v>939</v>
      </c>
      <c r="F485" s="50" t="s">
        <v>944</v>
      </c>
      <c r="G485" s="50">
        <v>38</v>
      </c>
      <c r="H485" s="51">
        <v>51855</v>
      </c>
      <c r="I485" s="52">
        <v>6</v>
      </c>
      <c r="J485" s="53" t="s">
        <v>2865</v>
      </c>
    </row>
    <row r="486" spans="1:10" ht="24" customHeight="1">
      <c r="A486" s="48" t="s">
        <v>2905</v>
      </c>
      <c r="B486" s="49" t="s">
        <v>1476</v>
      </c>
      <c r="C486" s="48" t="s">
        <v>510</v>
      </c>
      <c r="D486" s="49" t="s">
        <v>2422</v>
      </c>
      <c r="E486" s="50" t="s">
        <v>939</v>
      </c>
      <c r="F486" s="50" t="s">
        <v>944</v>
      </c>
      <c r="G486" s="50">
        <v>28</v>
      </c>
      <c r="H486" s="51">
        <v>16335</v>
      </c>
      <c r="I486" s="52">
        <v>5</v>
      </c>
      <c r="J486" s="53" t="s">
        <v>945</v>
      </c>
    </row>
    <row r="487" spans="1:10" ht="24" customHeight="1">
      <c r="A487" s="48" t="s">
        <v>2905</v>
      </c>
      <c r="B487" s="49" t="s">
        <v>1476</v>
      </c>
      <c r="C487" s="48" t="s">
        <v>511</v>
      </c>
      <c r="D487" s="49" t="s">
        <v>2423</v>
      </c>
      <c r="E487" s="50" t="s">
        <v>939</v>
      </c>
      <c r="F487" s="50" t="s">
        <v>944</v>
      </c>
      <c r="G487" s="50">
        <v>35</v>
      </c>
      <c r="H487" s="51">
        <v>23041</v>
      </c>
      <c r="I487" s="52">
        <v>5</v>
      </c>
      <c r="J487" s="53" t="s">
        <v>945</v>
      </c>
    </row>
    <row r="488" spans="1:10" ht="24" customHeight="1">
      <c r="A488" s="48" t="s">
        <v>2905</v>
      </c>
      <c r="B488" s="49" t="s">
        <v>1476</v>
      </c>
      <c r="C488" s="48" t="s">
        <v>512</v>
      </c>
      <c r="D488" s="49" t="s">
        <v>2424</v>
      </c>
      <c r="E488" s="50" t="s">
        <v>939</v>
      </c>
      <c r="F488" s="50" t="s">
        <v>944</v>
      </c>
      <c r="G488" s="50">
        <v>34</v>
      </c>
      <c r="H488" s="51">
        <v>31697</v>
      </c>
      <c r="I488" s="52">
        <v>6</v>
      </c>
      <c r="J488" s="53" t="s">
        <v>2865</v>
      </c>
    </row>
    <row r="489" spans="1:10" ht="24" customHeight="1">
      <c r="A489" s="48" t="s">
        <v>2905</v>
      </c>
      <c r="B489" s="49" t="s">
        <v>1476</v>
      </c>
      <c r="C489" s="48" t="s">
        <v>513</v>
      </c>
      <c r="D489" s="49" t="s">
        <v>2425</v>
      </c>
      <c r="E489" s="50" t="s">
        <v>939</v>
      </c>
      <c r="F489" s="50" t="s">
        <v>966</v>
      </c>
      <c r="G489" s="50">
        <v>10</v>
      </c>
      <c r="H489" s="51">
        <v>16968</v>
      </c>
      <c r="I489" s="52">
        <v>2</v>
      </c>
      <c r="J489" s="53" t="s">
        <v>967</v>
      </c>
    </row>
    <row r="490" spans="1:10" ht="24" customHeight="1">
      <c r="A490" s="48" t="s">
        <v>2905</v>
      </c>
      <c r="B490" s="49" t="s">
        <v>1476</v>
      </c>
      <c r="C490" s="48" t="s">
        <v>514</v>
      </c>
      <c r="D490" s="49" t="s">
        <v>2426</v>
      </c>
      <c r="E490" s="50" t="s">
        <v>939</v>
      </c>
      <c r="F490" s="50" t="s">
        <v>966</v>
      </c>
      <c r="G490" s="50">
        <v>0</v>
      </c>
      <c r="H490" s="51">
        <v>19210</v>
      </c>
      <c r="I490" s="50">
        <v>3</v>
      </c>
      <c r="J490" s="56" t="s">
        <v>1015</v>
      </c>
    </row>
    <row r="491" spans="1:10" ht="24" customHeight="1">
      <c r="A491" s="48" t="s">
        <v>2905</v>
      </c>
      <c r="B491" s="49" t="s">
        <v>1476</v>
      </c>
      <c r="C491" s="48" t="s">
        <v>515</v>
      </c>
      <c r="D491" s="49" t="s">
        <v>2427</v>
      </c>
      <c r="E491" s="50" t="s">
        <v>939</v>
      </c>
      <c r="F491" s="50" t="s">
        <v>966</v>
      </c>
      <c r="G491" s="50">
        <v>0</v>
      </c>
      <c r="H491" s="51">
        <v>17920</v>
      </c>
      <c r="I491" s="50">
        <v>3</v>
      </c>
      <c r="J491" s="56" t="s">
        <v>1015</v>
      </c>
    </row>
    <row r="492" spans="1:10" ht="24" customHeight="1">
      <c r="A492" s="48" t="s">
        <v>2908</v>
      </c>
      <c r="B492" s="49" t="s">
        <v>1519</v>
      </c>
      <c r="C492" s="48" t="s">
        <v>536</v>
      </c>
      <c r="D492" s="49" t="s">
        <v>2447</v>
      </c>
      <c r="E492" s="50" t="s">
        <v>972</v>
      </c>
      <c r="F492" s="50" t="s">
        <v>999</v>
      </c>
      <c r="G492" s="50">
        <v>464</v>
      </c>
      <c r="H492" s="51">
        <v>92536</v>
      </c>
      <c r="I492" s="52">
        <v>17</v>
      </c>
      <c r="J492" s="53" t="s">
        <v>1000</v>
      </c>
    </row>
    <row r="493" spans="1:10" ht="24" customHeight="1">
      <c r="A493" s="48" t="s">
        <v>2908</v>
      </c>
      <c r="B493" s="49" t="s">
        <v>1519</v>
      </c>
      <c r="C493" s="48" t="s">
        <v>537</v>
      </c>
      <c r="D493" s="49" t="s">
        <v>2448</v>
      </c>
      <c r="E493" s="50" t="s">
        <v>939</v>
      </c>
      <c r="F493" s="50" t="s">
        <v>944</v>
      </c>
      <c r="G493" s="50">
        <v>31</v>
      </c>
      <c r="H493" s="51">
        <v>21608</v>
      </c>
      <c r="I493" s="52">
        <v>5</v>
      </c>
      <c r="J493" s="53" t="s">
        <v>945</v>
      </c>
    </row>
    <row r="494" spans="1:10" ht="24" customHeight="1">
      <c r="A494" s="48" t="s">
        <v>2908</v>
      </c>
      <c r="B494" s="49" t="s">
        <v>1519</v>
      </c>
      <c r="C494" s="48" t="s">
        <v>538</v>
      </c>
      <c r="D494" s="49" t="s">
        <v>2449</v>
      </c>
      <c r="E494" s="50" t="s">
        <v>939</v>
      </c>
      <c r="F494" s="50" t="s">
        <v>944</v>
      </c>
      <c r="G494" s="50">
        <v>60</v>
      </c>
      <c r="H494" s="51">
        <v>48121</v>
      </c>
      <c r="I494" s="52">
        <v>6</v>
      </c>
      <c r="J494" s="53" t="s">
        <v>2865</v>
      </c>
    </row>
    <row r="495" spans="1:10" ht="24" customHeight="1">
      <c r="A495" s="48" t="s">
        <v>2908</v>
      </c>
      <c r="B495" s="49" t="s">
        <v>1519</v>
      </c>
      <c r="C495" s="48" t="s">
        <v>539</v>
      </c>
      <c r="D495" s="49" t="s">
        <v>2450</v>
      </c>
      <c r="E495" s="50" t="s">
        <v>939</v>
      </c>
      <c r="F495" s="50" t="s">
        <v>944</v>
      </c>
      <c r="G495" s="50">
        <v>41</v>
      </c>
      <c r="H495" s="51">
        <v>34572</v>
      </c>
      <c r="I495" s="52">
        <v>6</v>
      </c>
      <c r="J495" s="53" t="s">
        <v>2865</v>
      </c>
    </row>
    <row r="496" spans="1:10" ht="24" customHeight="1">
      <c r="A496" s="48" t="s">
        <v>2908</v>
      </c>
      <c r="B496" s="49" t="s">
        <v>1519</v>
      </c>
      <c r="C496" s="48" t="s">
        <v>540</v>
      </c>
      <c r="D496" s="49" t="s">
        <v>2451</v>
      </c>
      <c r="E496" s="50" t="s">
        <v>939</v>
      </c>
      <c r="F496" s="50" t="s">
        <v>966</v>
      </c>
      <c r="G496" s="50">
        <v>26</v>
      </c>
      <c r="H496" s="51">
        <v>8944</v>
      </c>
      <c r="I496" s="52">
        <v>2</v>
      </c>
      <c r="J496" s="53" t="s">
        <v>967</v>
      </c>
    </row>
    <row r="497" spans="1:10" ht="24" customHeight="1">
      <c r="A497" s="48" t="s">
        <v>2908</v>
      </c>
      <c r="B497" s="49" t="s">
        <v>1519</v>
      </c>
      <c r="C497" s="48" t="s">
        <v>541</v>
      </c>
      <c r="D497" s="49" t="s">
        <v>2452</v>
      </c>
      <c r="E497" s="50" t="s">
        <v>939</v>
      </c>
      <c r="F497" s="50" t="s">
        <v>944</v>
      </c>
      <c r="G497" s="50">
        <v>34</v>
      </c>
      <c r="H497" s="51">
        <v>18194</v>
      </c>
      <c r="I497" s="52">
        <v>5</v>
      </c>
      <c r="J497" s="53" t="s">
        <v>945</v>
      </c>
    </row>
    <row r="498" spans="1:10" ht="24" customHeight="1">
      <c r="A498" s="48" t="s">
        <v>2908</v>
      </c>
      <c r="B498" s="49" t="s">
        <v>1519</v>
      </c>
      <c r="C498" s="48" t="s">
        <v>542</v>
      </c>
      <c r="D498" s="49" t="s">
        <v>2453</v>
      </c>
      <c r="E498" s="50" t="s">
        <v>939</v>
      </c>
      <c r="F498" s="50" t="s">
        <v>944</v>
      </c>
      <c r="G498" s="50">
        <v>64</v>
      </c>
      <c r="H498" s="51">
        <v>21694</v>
      </c>
      <c r="I498" s="52">
        <v>5</v>
      </c>
      <c r="J498" s="53" t="s">
        <v>945</v>
      </c>
    </row>
    <row r="499" spans="1:10" ht="24" customHeight="1">
      <c r="A499" s="48" t="s">
        <v>2908</v>
      </c>
      <c r="B499" s="49" t="s">
        <v>1519</v>
      </c>
      <c r="C499" s="48" t="s">
        <v>543</v>
      </c>
      <c r="D499" s="49" t="s">
        <v>2454</v>
      </c>
      <c r="E499" s="50" t="s">
        <v>939</v>
      </c>
      <c r="F499" s="50" t="s">
        <v>940</v>
      </c>
      <c r="G499" s="50">
        <v>113</v>
      </c>
      <c r="H499" s="51">
        <v>86974</v>
      </c>
      <c r="I499" s="52">
        <v>10</v>
      </c>
      <c r="J499" s="53" t="s">
        <v>941</v>
      </c>
    </row>
    <row r="500" spans="1:10" ht="24" customHeight="1">
      <c r="A500" s="48" t="s">
        <v>2908</v>
      </c>
      <c r="B500" s="49" t="s">
        <v>1519</v>
      </c>
      <c r="C500" s="48" t="s">
        <v>544</v>
      </c>
      <c r="D500" s="49" t="s">
        <v>2455</v>
      </c>
      <c r="E500" s="50" t="s">
        <v>939</v>
      </c>
      <c r="F500" s="50" t="s">
        <v>944</v>
      </c>
      <c r="G500" s="50">
        <v>51</v>
      </c>
      <c r="H500" s="51">
        <v>27385</v>
      </c>
      <c r="I500" s="52">
        <v>5</v>
      </c>
      <c r="J500" s="53" t="s">
        <v>945</v>
      </c>
    </row>
    <row r="501" spans="1:10" ht="24" customHeight="1">
      <c r="A501" s="48" t="s">
        <v>2908</v>
      </c>
      <c r="B501" s="49" t="s">
        <v>1519</v>
      </c>
      <c r="C501" s="48" t="s">
        <v>545</v>
      </c>
      <c r="D501" s="49" t="s">
        <v>2456</v>
      </c>
      <c r="E501" s="50" t="s">
        <v>939</v>
      </c>
      <c r="F501" s="50" t="s">
        <v>944</v>
      </c>
      <c r="G501" s="50">
        <v>30</v>
      </c>
      <c r="H501" s="51">
        <v>20044</v>
      </c>
      <c r="I501" s="52">
        <v>5</v>
      </c>
      <c r="J501" s="53" t="s">
        <v>945</v>
      </c>
    </row>
    <row r="502" spans="1:10" ht="24" customHeight="1">
      <c r="A502" s="48" t="s">
        <v>2908</v>
      </c>
      <c r="B502" s="49" t="s">
        <v>1519</v>
      </c>
      <c r="C502" s="48" t="s">
        <v>546</v>
      </c>
      <c r="D502" s="49" t="s">
        <v>2457</v>
      </c>
      <c r="E502" s="50" t="s">
        <v>939</v>
      </c>
      <c r="F502" s="50" t="s">
        <v>944</v>
      </c>
      <c r="G502" s="50">
        <v>44</v>
      </c>
      <c r="H502" s="51">
        <v>32873</v>
      </c>
      <c r="I502" s="52">
        <v>6</v>
      </c>
      <c r="J502" s="53" t="s">
        <v>2865</v>
      </c>
    </row>
    <row r="503" spans="1:10" ht="24" customHeight="1">
      <c r="A503" s="48" t="s">
        <v>2908</v>
      </c>
      <c r="B503" s="49" t="s">
        <v>1519</v>
      </c>
      <c r="C503" s="48" t="s">
        <v>547</v>
      </c>
      <c r="D503" s="49" t="s">
        <v>2909</v>
      </c>
      <c r="E503" s="50" t="s">
        <v>939</v>
      </c>
      <c r="F503" s="50" t="s">
        <v>947</v>
      </c>
      <c r="G503" s="50">
        <v>60</v>
      </c>
      <c r="H503" s="51">
        <v>41642</v>
      </c>
      <c r="I503" s="52">
        <v>12</v>
      </c>
      <c r="J503" s="53" t="s">
        <v>2866</v>
      </c>
    </row>
    <row r="504" spans="1:10" ht="24" customHeight="1">
      <c r="A504" s="48" t="s">
        <v>2908</v>
      </c>
      <c r="B504" s="49" t="s">
        <v>1519</v>
      </c>
      <c r="C504" s="48" t="s">
        <v>548</v>
      </c>
      <c r="D504" s="49" t="s">
        <v>2458</v>
      </c>
      <c r="E504" s="50" t="s">
        <v>939</v>
      </c>
      <c r="F504" s="50" t="s">
        <v>944</v>
      </c>
      <c r="G504" s="50">
        <v>36</v>
      </c>
      <c r="H504" s="51">
        <v>31622</v>
      </c>
      <c r="I504" s="52">
        <v>6</v>
      </c>
      <c r="J504" s="53" t="s">
        <v>2865</v>
      </c>
    </row>
    <row r="505" spans="1:10" ht="24" customHeight="1">
      <c r="A505" s="48" t="s">
        <v>2908</v>
      </c>
      <c r="B505" s="49" t="s">
        <v>1519</v>
      </c>
      <c r="C505" s="48" t="s">
        <v>549</v>
      </c>
      <c r="D505" s="49" t="s">
        <v>2459</v>
      </c>
      <c r="E505" s="50" t="s">
        <v>939</v>
      </c>
      <c r="F505" s="50" t="s">
        <v>966</v>
      </c>
      <c r="G505" s="50">
        <v>20</v>
      </c>
      <c r="H505" s="51">
        <v>19519</v>
      </c>
      <c r="I505" s="50">
        <v>3</v>
      </c>
      <c r="J505" s="56" t="s">
        <v>1015</v>
      </c>
    </row>
    <row r="506" spans="1:10" ht="24" customHeight="1">
      <c r="A506" s="48" t="s">
        <v>2908</v>
      </c>
      <c r="B506" s="49" t="s">
        <v>1497</v>
      </c>
      <c r="C506" s="48" t="s">
        <v>516</v>
      </c>
      <c r="D506" s="49" t="s">
        <v>2428</v>
      </c>
      <c r="E506" s="50" t="s">
        <v>972</v>
      </c>
      <c r="F506" s="50" t="s">
        <v>999</v>
      </c>
      <c r="G506" s="50">
        <v>405</v>
      </c>
      <c r="H506" s="51">
        <v>107386</v>
      </c>
      <c r="I506" s="52">
        <v>17</v>
      </c>
      <c r="J506" s="53" t="s">
        <v>1000</v>
      </c>
    </row>
    <row r="507" spans="1:10" ht="24" customHeight="1">
      <c r="A507" s="48" t="s">
        <v>2908</v>
      </c>
      <c r="B507" s="49" t="s">
        <v>1497</v>
      </c>
      <c r="C507" s="48" t="s">
        <v>517</v>
      </c>
      <c r="D507" s="49" t="s">
        <v>2429</v>
      </c>
      <c r="E507" s="50" t="s">
        <v>939</v>
      </c>
      <c r="F507" s="50" t="s">
        <v>944</v>
      </c>
      <c r="G507" s="50">
        <v>50</v>
      </c>
      <c r="H507" s="51">
        <v>40303</v>
      </c>
      <c r="I507" s="52">
        <v>6</v>
      </c>
      <c r="J507" s="53" t="s">
        <v>2865</v>
      </c>
    </row>
    <row r="508" spans="1:10" ht="24" customHeight="1">
      <c r="A508" s="48" t="s">
        <v>2908</v>
      </c>
      <c r="B508" s="49" t="s">
        <v>1497</v>
      </c>
      <c r="C508" s="48" t="s">
        <v>518</v>
      </c>
      <c r="D508" s="49" t="s">
        <v>2430</v>
      </c>
      <c r="E508" s="50" t="s">
        <v>939</v>
      </c>
      <c r="F508" s="50" t="s">
        <v>944</v>
      </c>
      <c r="G508" s="50">
        <v>40</v>
      </c>
      <c r="H508" s="51">
        <v>45375</v>
      </c>
      <c r="I508" s="52">
        <v>6</v>
      </c>
      <c r="J508" s="53" t="s">
        <v>2865</v>
      </c>
    </row>
    <row r="509" spans="1:10" ht="24" customHeight="1">
      <c r="A509" s="48" t="s">
        <v>2908</v>
      </c>
      <c r="B509" s="49" t="s">
        <v>1497</v>
      </c>
      <c r="C509" s="48" t="s">
        <v>519</v>
      </c>
      <c r="D509" s="49" t="s">
        <v>2431</v>
      </c>
      <c r="E509" s="50" t="s">
        <v>939</v>
      </c>
      <c r="F509" s="50" t="s">
        <v>944</v>
      </c>
      <c r="G509" s="50">
        <v>43</v>
      </c>
      <c r="H509" s="51">
        <v>27173</v>
      </c>
      <c r="I509" s="52">
        <v>5</v>
      </c>
      <c r="J509" s="53" t="s">
        <v>945</v>
      </c>
    </row>
    <row r="510" spans="1:10" ht="24" customHeight="1">
      <c r="A510" s="48" t="s">
        <v>2908</v>
      </c>
      <c r="B510" s="49" t="s">
        <v>1497</v>
      </c>
      <c r="C510" s="48" t="s">
        <v>520</v>
      </c>
      <c r="D510" s="49" t="s">
        <v>2432</v>
      </c>
      <c r="E510" s="50" t="s">
        <v>939</v>
      </c>
      <c r="F510" s="50" t="s">
        <v>944</v>
      </c>
      <c r="G510" s="50">
        <v>30</v>
      </c>
      <c r="H510" s="51">
        <v>17748</v>
      </c>
      <c r="I510" s="52">
        <v>5</v>
      </c>
      <c r="J510" s="53" t="s">
        <v>945</v>
      </c>
    </row>
    <row r="511" spans="1:10" ht="24" customHeight="1">
      <c r="A511" s="48" t="s">
        <v>2908</v>
      </c>
      <c r="B511" s="49" t="s">
        <v>1497</v>
      </c>
      <c r="C511" s="48" t="s">
        <v>521</v>
      </c>
      <c r="D511" s="49" t="s">
        <v>2433</v>
      </c>
      <c r="E511" s="50" t="s">
        <v>939</v>
      </c>
      <c r="F511" s="50" t="s">
        <v>944</v>
      </c>
      <c r="G511" s="50">
        <v>46</v>
      </c>
      <c r="H511" s="51">
        <v>33745</v>
      </c>
      <c r="I511" s="52">
        <v>6</v>
      </c>
      <c r="J511" s="53" t="s">
        <v>2865</v>
      </c>
    </row>
    <row r="512" spans="1:10" ht="24" customHeight="1">
      <c r="A512" s="48" t="s">
        <v>2908</v>
      </c>
      <c r="B512" s="49" t="s">
        <v>1497</v>
      </c>
      <c r="C512" s="48" t="s">
        <v>522</v>
      </c>
      <c r="D512" s="49" t="s">
        <v>2434</v>
      </c>
      <c r="E512" s="50" t="s">
        <v>939</v>
      </c>
      <c r="F512" s="50" t="s">
        <v>944</v>
      </c>
      <c r="G512" s="50">
        <v>59</v>
      </c>
      <c r="H512" s="51">
        <v>56140</v>
      </c>
      <c r="I512" s="52">
        <v>6</v>
      </c>
      <c r="J512" s="53" t="s">
        <v>2865</v>
      </c>
    </row>
    <row r="513" spans="1:10" ht="24" customHeight="1">
      <c r="A513" s="48" t="s">
        <v>2908</v>
      </c>
      <c r="B513" s="49" t="s">
        <v>1497</v>
      </c>
      <c r="C513" s="48" t="s">
        <v>523</v>
      </c>
      <c r="D513" s="49" t="s">
        <v>2435</v>
      </c>
      <c r="E513" s="50" t="s">
        <v>939</v>
      </c>
      <c r="F513" s="50" t="s">
        <v>940</v>
      </c>
      <c r="G513" s="50">
        <v>80</v>
      </c>
      <c r="H513" s="51">
        <v>54197</v>
      </c>
      <c r="I513" s="52">
        <v>10</v>
      </c>
      <c r="J513" s="53" t="s">
        <v>941</v>
      </c>
    </row>
    <row r="514" spans="1:10" ht="24" customHeight="1">
      <c r="A514" s="48" t="s">
        <v>2908</v>
      </c>
      <c r="B514" s="49" t="s">
        <v>1497</v>
      </c>
      <c r="C514" s="48" t="s">
        <v>524</v>
      </c>
      <c r="D514" s="49" t="s">
        <v>2436</v>
      </c>
      <c r="E514" s="50" t="s">
        <v>939</v>
      </c>
      <c r="F514" s="50" t="s">
        <v>944</v>
      </c>
      <c r="G514" s="50">
        <v>29</v>
      </c>
      <c r="H514" s="51">
        <v>38381</v>
      </c>
      <c r="I514" s="52">
        <v>6</v>
      </c>
      <c r="J514" s="53" t="s">
        <v>2865</v>
      </c>
    </row>
    <row r="515" spans="1:10" ht="24" customHeight="1">
      <c r="A515" s="48" t="s">
        <v>2908</v>
      </c>
      <c r="B515" s="49" t="s">
        <v>1497</v>
      </c>
      <c r="C515" s="48" t="s">
        <v>525</v>
      </c>
      <c r="D515" s="49" t="s">
        <v>2437</v>
      </c>
      <c r="E515" s="50" t="s">
        <v>939</v>
      </c>
      <c r="F515" s="50" t="s">
        <v>944</v>
      </c>
      <c r="G515" s="50">
        <v>40</v>
      </c>
      <c r="H515" s="51">
        <v>44010</v>
      </c>
      <c r="I515" s="52">
        <v>6</v>
      </c>
      <c r="J515" s="53" t="s">
        <v>2865</v>
      </c>
    </row>
    <row r="516" spans="1:10" ht="24" customHeight="1">
      <c r="A516" s="48" t="s">
        <v>2908</v>
      </c>
      <c r="B516" s="49" t="s">
        <v>1497</v>
      </c>
      <c r="C516" s="48" t="s">
        <v>526</v>
      </c>
      <c r="D516" s="49" t="s">
        <v>2910</v>
      </c>
      <c r="E516" s="50" t="s">
        <v>939</v>
      </c>
      <c r="F516" s="50" t="s">
        <v>947</v>
      </c>
      <c r="G516" s="50">
        <v>108</v>
      </c>
      <c r="H516" s="51">
        <v>55601</v>
      </c>
      <c r="I516" s="52">
        <v>13</v>
      </c>
      <c r="J516" s="53" t="s">
        <v>2864</v>
      </c>
    </row>
    <row r="517" spans="1:10" ht="24" customHeight="1">
      <c r="A517" s="48" t="s">
        <v>2908</v>
      </c>
      <c r="B517" s="49" t="s">
        <v>1497</v>
      </c>
      <c r="C517" s="48" t="s">
        <v>527</v>
      </c>
      <c r="D517" s="49" t="s">
        <v>2438</v>
      </c>
      <c r="E517" s="50" t="s">
        <v>939</v>
      </c>
      <c r="F517" s="50" t="s">
        <v>966</v>
      </c>
      <c r="G517" s="50">
        <v>10</v>
      </c>
      <c r="H517" s="51">
        <v>11510</v>
      </c>
      <c r="I517" s="52">
        <v>2</v>
      </c>
      <c r="J517" s="53" t="s">
        <v>967</v>
      </c>
    </row>
    <row r="518" spans="1:10" ht="24" customHeight="1">
      <c r="A518" s="48" t="s">
        <v>2908</v>
      </c>
      <c r="B518" s="49" t="s">
        <v>1510</v>
      </c>
      <c r="C518" s="48" t="s">
        <v>528</v>
      </c>
      <c r="D518" s="49" t="s">
        <v>2439</v>
      </c>
      <c r="E518" s="50" t="s">
        <v>972</v>
      </c>
      <c r="F518" s="50" t="s">
        <v>999</v>
      </c>
      <c r="G518" s="50">
        <v>200</v>
      </c>
      <c r="H518" s="51">
        <v>78380</v>
      </c>
      <c r="I518" s="52">
        <v>16</v>
      </c>
      <c r="J518" s="53" t="s">
        <v>1038</v>
      </c>
    </row>
    <row r="519" spans="1:10" ht="24" customHeight="1">
      <c r="A519" s="48" t="s">
        <v>2908</v>
      </c>
      <c r="B519" s="49" t="s">
        <v>1510</v>
      </c>
      <c r="C519" s="48" t="s">
        <v>529</v>
      </c>
      <c r="D519" s="49" t="s">
        <v>2440</v>
      </c>
      <c r="E519" s="50" t="s">
        <v>939</v>
      </c>
      <c r="F519" s="50" t="s">
        <v>944</v>
      </c>
      <c r="G519" s="50">
        <v>42</v>
      </c>
      <c r="H519" s="51">
        <v>42711</v>
      </c>
      <c r="I519" s="52">
        <v>6</v>
      </c>
      <c r="J519" s="53" t="s">
        <v>2865</v>
      </c>
    </row>
    <row r="520" spans="1:10" ht="24" customHeight="1">
      <c r="A520" s="48" t="s">
        <v>2908</v>
      </c>
      <c r="B520" s="49" t="s">
        <v>1510</v>
      </c>
      <c r="C520" s="48" t="s">
        <v>530</v>
      </c>
      <c r="D520" s="49" t="s">
        <v>2441</v>
      </c>
      <c r="E520" s="50" t="s">
        <v>939</v>
      </c>
      <c r="F520" s="50" t="s">
        <v>944</v>
      </c>
      <c r="G520" s="50">
        <v>56</v>
      </c>
      <c r="H520" s="51">
        <v>48302</v>
      </c>
      <c r="I520" s="52">
        <v>6</v>
      </c>
      <c r="J520" s="53" t="s">
        <v>2865</v>
      </c>
    </row>
    <row r="521" spans="1:10" ht="24" customHeight="1">
      <c r="A521" s="48" t="s">
        <v>2908</v>
      </c>
      <c r="B521" s="49" t="s">
        <v>1510</v>
      </c>
      <c r="C521" s="48" t="s">
        <v>531</v>
      </c>
      <c r="D521" s="49" t="s">
        <v>2442</v>
      </c>
      <c r="E521" s="50" t="s">
        <v>939</v>
      </c>
      <c r="F521" s="50" t="s">
        <v>940</v>
      </c>
      <c r="G521" s="50">
        <v>96</v>
      </c>
      <c r="H521" s="51">
        <v>55322</v>
      </c>
      <c r="I521" s="52">
        <v>10</v>
      </c>
      <c r="J521" s="53" t="s">
        <v>941</v>
      </c>
    </row>
    <row r="522" spans="1:10" ht="24" customHeight="1">
      <c r="A522" s="48" t="s">
        <v>2908</v>
      </c>
      <c r="B522" s="49" t="s">
        <v>1510</v>
      </c>
      <c r="C522" s="48" t="s">
        <v>532</v>
      </c>
      <c r="D522" s="49" t="s">
        <v>2443</v>
      </c>
      <c r="E522" s="50" t="s">
        <v>939</v>
      </c>
      <c r="F522" s="50" t="s">
        <v>944</v>
      </c>
      <c r="G522" s="50">
        <v>38</v>
      </c>
      <c r="H522" s="51">
        <v>32047</v>
      </c>
      <c r="I522" s="52">
        <v>6</v>
      </c>
      <c r="J522" s="53" t="s">
        <v>2865</v>
      </c>
    </row>
    <row r="523" spans="1:10" ht="24" customHeight="1">
      <c r="A523" s="48" t="s">
        <v>2908</v>
      </c>
      <c r="B523" s="49" t="s">
        <v>1510</v>
      </c>
      <c r="C523" s="48" t="s">
        <v>533</v>
      </c>
      <c r="D523" s="49" t="s">
        <v>2444</v>
      </c>
      <c r="E523" s="50" t="s">
        <v>939</v>
      </c>
      <c r="F523" s="50" t="s">
        <v>944</v>
      </c>
      <c r="G523" s="50">
        <v>62</v>
      </c>
      <c r="H523" s="51">
        <v>30959</v>
      </c>
      <c r="I523" s="52">
        <v>6</v>
      </c>
      <c r="J523" s="53" t="s">
        <v>2865</v>
      </c>
    </row>
    <row r="524" spans="1:10" ht="24" customHeight="1">
      <c r="A524" s="48" t="s">
        <v>2908</v>
      </c>
      <c r="B524" s="49" t="s">
        <v>1510</v>
      </c>
      <c r="C524" s="48" t="s">
        <v>534</v>
      </c>
      <c r="D524" s="49" t="s">
        <v>2445</v>
      </c>
      <c r="E524" s="50" t="s">
        <v>939</v>
      </c>
      <c r="F524" s="50" t="s">
        <v>944</v>
      </c>
      <c r="G524" s="50">
        <v>38</v>
      </c>
      <c r="H524" s="51">
        <v>32479</v>
      </c>
      <c r="I524" s="52">
        <v>6</v>
      </c>
      <c r="J524" s="53" t="s">
        <v>2865</v>
      </c>
    </row>
    <row r="525" spans="1:10" ht="24" customHeight="1">
      <c r="A525" s="48" t="s">
        <v>2908</v>
      </c>
      <c r="B525" s="49" t="s">
        <v>1510</v>
      </c>
      <c r="C525" s="48" t="s">
        <v>535</v>
      </c>
      <c r="D525" s="49" t="s">
        <v>2446</v>
      </c>
      <c r="E525" s="50" t="s">
        <v>939</v>
      </c>
      <c r="F525" s="50" t="s">
        <v>966</v>
      </c>
      <c r="G525" s="50">
        <v>32</v>
      </c>
      <c r="H525" s="51">
        <v>11381</v>
      </c>
      <c r="I525" s="52">
        <v>2</v>
      </c>
      <c r="J525" s="53" t="s">
        <v>967</v>
      </c>
    </row>
    <row r="526" spans="1:10" ht="24" customHeight="1">
      <c r="A526" s="48" t="s">
        <v>2908</v>
      </c>
      <c r="B526" s="49" t="s">
        <v>1534</v>
      </c>
      <c r="C526" s="48" t="s">
        <v>550</v>
      </c>
      <c r="D526" s="49" t="s">
        <v>2460</v>
      </c>
      <c r="E526" s="50" t="s">
        <v>2878</v>
      </c>
      <c r="F526" s="50" t="s">
        <v>936</v>
      </c>
      <c r="G526" s="50">
        <v>768</v>
      </c>
      <c r="H526" s="51">
        <v>142342</v>
      </c>
      <c r="I526" s="52">
        <v>19</v>
      </c>
      <c r="J526" s="53" t="s">
        <v>1956</v>
      </c>
    </row>
    <row r="527" spans="1:10" ht="24" customHeight="1">
      <c r="A527" s="48" t="s">
        <v>2908</v>
      </c>
      <c r="B527" s="49" t="s">
        <v>1534</v>
      </c>
      <c r="C527" s="48" t="s">
        <v>551</v>
      </c>
      <c r="D527" s="49" t="s">
        <v>2461</v>
      </c>
      <c r="E527" s="50" t="s">
        <v>939</v>
      </c>
      <c r="F527" s="50" t="s">
        <v>944</v>
      </c>
      <c r="G527" s="50">
        <v>40</v>
      </c>
      <c r="H527" s="51">
        <v>35639</v>
      </c>
      <c r="I527" s="52">
        <v>6</v>
      </c>
      <c r="J527" s="53" t="s">
        <v>2865</v>
      </c>
    </row>
    <row r="528" spans="1:10" ht="24" customHeight="1">
      <c r="A528" s="48" t="s">
        <v>2908</v>
      </c>
      <c r="B528" s="49" t="s">
        <v>1534</v>
      </c>
      <c r="C528" s="48" t="s">
        <v>552</v>
      </c>
      <c r="D528" s="49" t="s">
        <v>2462</v>
      </c>
      <c r="E528" s="50" t="s">
        <v>939</v>
      </c>
      <c r="F528" s="50" t="s">
        <v>944</v>
      </c>
      <c r="G528" s="50">
        <v>41</v>
      </c>
      <c r="H528" s="51">
        <v>24335</v>
      </c>
      <c r="I528" s="52">
        <v>5</v>
      </c>
      <c r="J528" s="53" t="s">
        <v>945</v>
      </c>
    </row>
    <row r="529" spans="1:10" ht="24" customHeight="1">
      <c r="A529" s="48" t="s">
        <v>2908</v>
      </c>
      <c r="B529" s="49" t="s">
        <v>1534</v>
      </c>
      <c r="C529" s="48" t="s">
        <v>553</v>
      </c>
      <c r="D529" s="49" t="s">
        <v>2463</v>
      </c>
      <c r="E529" s="50" t="s">
        <v>939</v>
      </c>
      <c r="F529" s="50" t="s">
        <v>944</v>
      </c>
      <c r="G529" s="50">
        <v>116</v>
      </c>
      <c r="H529" s="51">
        <v>56923</v>
      </c>
      <c r="I529" s="52">
        <v>6</v>
      </c>
      <c r="J529" s="53" t="s">
        <v>2865</v>
      </c>
    </row>
    <row r="530" spans="1:10" ht="24" customHeight="1">
      <c r="A530" s="48" t="s">
        <v>2908</v>
      </c>
      <c r="B530" s="49" t="s">
        <v>1534</v>
      </c>
      <c r="C530" s="48" t="s">
        <v>554</v>
      </c>
      <c r="D530" s="49" t="s">
        <v>2464</v>
      </c>
      <c r="E530" s="50" t="s">
        <v>939</v>
      </c>
      <c r="F530" s="50" t="s">
        <v>940</v>
      </c>
      <c r="G530" s="50">
        <v>85</v>
      </c>
      <c r="H530" s="51">
        <v>38969</v>
      </c>
      <c r="I530" s="52">
        <v>9</v>
      </c>
      <c r="J530" s="53" t="s">
        <v>963</v>
      </c>
    </row>
    <row r="531" spans="1:10" ht="24" customHeight="1">
      <c r="A531" s="48" t="s">
        <v>2908</v>
      </c>
      <c r="B531" s="49" t="s">
        <v>1534</v>
      </c>
      <c r="C531" s="48" t="s">
        <v>555</v>
      </c>
      <c r="D531" s="49" t="s">
        <v>2465</v>
      </c>
      <c r="E531" s="50" t="s">
        <v>939</v>
      </c>
      <c r="F531" s="50" t="s">
        <v>944</v>
      </c>
      <c r="G531" s="50">
        <v>36</v>
      </c>
      <c r="H531" s="51">
        <v>38671</v>
      </c>
      <c r="I531" s="52">
        <v>6</v>
      </c>
      <c r="J531" s="53" t="s">
        <v>2865</v>
      </c>
    </row>
    <row r="532" spans="1:10" ht="24" customHeight="1">
      <c r="A532" s="48" t="s">
        <v>2908</v>
      </c>
      <c r="B532" s="49" t="s">
        <v>1534</v>
      </c>
      <c r="C532" s="48" t="s">
        <v>556</v>
      </c>
      <c r="D532" s="49" t="s">
        <v>2466</v>
      </c>
      <c r="E532" s="50" t="s">
        <v>939</v>
      </c>
      <c r="F532" s="50" t="s">
        <v>966</v>
      </c>
      <c r="G532" s="50">
        <v>17</v>
      </c>
      <c r="H532" s="51">
        <v>10893</v>
      </c>
      <c r="I532" s="52">
        <v>2</v>
      </c>
      <c r="J532" s="53" t="s">
        <v>967</v>
      </c>
    </row>
    <row r="533" spans="1:10" ht="24" customHeight="1">
      <c r="A533" s="48" t="s">
        <v>2908</v>
      </c>
      <c r="B533" s="49" t="s">
        <v>1534</v>
      </c>
      <c r="C533" s="48" t="s">
        <v>557</v>
      </c>
      <c r="D533" s="49" t="s">
        <v>2467</v>
      </c>
      <c r="E533" s="50" t="s">
        <v>939</v>
      </c>
      <c r="F533" s="50" t="s">
        <v>973</v>
      </c>
      <c r="G533" s="50">
        <v>169</v>
      </c>
      <c r="H533" s="51">
        <v>93796</v>
      </c>
      <c r="I533" s="52">
        <v>14</v>
      </c>
      <c r="J533" s="53" t="s">
        <v>2868</v>
      </c>
    </row>
    <row r="534" spans="1:10" ht="24" customHeight="1">
      <c r="A534" s="48" t="s">
        <v>2908</v>
      </c>
      <c r="B534" s="49" t="s">
        <v>1534</v>
      </c>
      <c r="C534" s="48" t="s">
        <v>558</v>
      </c>
      <c r="D534" s="49" t="s">
        <v>2468</v>
      </c>
      <c r="E534" s="50" t="s">
        <v>939</v>
      </c>
      <c r="F534" s="50" t="s">
        <v>944</v>
      </c>
      <c r="G534" s="50">
        <v>40</v>
      </c>
      <c r="H534" s="51">
        <v>30662</v>
      </c>
      <c r="I534" s="52">
        <v>6</v>
      </c>
      <c r="J534" s="53" t="s">
        <v>2865</v>
      </c>
    </row>
    <row r="535" spans="1:10" ht="24" customHeight="1">
      <c r="A535" s="48" t="s">
        <v>2908</v>
      </c>
      <c r="B535" s="49" t="s">
        <v>1534</v>
      </c>
      <c r="C535" s="48" t="s">
        <v>559</v>
      </c>
      <c r="D535" s="49" t="s">
        <v>2469</v>
      </c>
      <c r="E535" s="50" t="s">
        <v>939</v>
      </c>
      <c r="F535" s="50" t="s">
        <v>940</v>
      </c>
      <c r="G535" s="50">
        <v>78</v>
      </c>
      <c r="H535" s="51">
        <v>53689</v>
      </c>
      <c r="I535" s="52">
        <v>10</v>
      </c>
      <c r="J535" s="53" t="s">
        <v>941</v>
      </c>
    </row>
    <row r="536" spans="1:10" ht="24" customHeight="1">
      <c r="A536" s="48" t="s">
        <v>2908</v>
      </c>
      <c r="B536" s="49" t="s">
        <v>1534</v>
      </c>
      <c r="C536" s="48" t="s">
        <v>560</v>
      </c>
      <c r="D536" s="49" t="s">
        <v>2470</v>
      </c>
      <c r="E536" s="50" t="s">
        <v>939</v>
      </c>
      <c r="F536" s="50" t="s">
        <v>940</v>
      </c>
      <c r="G536" s="50">
        <v>90</v>
      </c>
      <c r="H536" s="51">
        <v>53878</v>
      </c>
      <c r="I536" s="52">
        <v>10</v>
      </c>
      <c r="J536" s="53" t="s">
        <v>941</v>
      </c>
    </row>
    <row r="537" spans="1:10" ht="24" customHeight="1">
      <c r="A537" s="48" t="s">
        <v>2908</v>
      </c>
      <c r="B537" s="49" t="s">
        <v>1534</v>
      </c>
      <c r="C537" s="48" t="s">
        <v>561</v>
      </c>
      <c r="D537" s="49" t="s">
        <v>2471</v>
      </c>
      <c r="E537" s="50" t="s">
        <v>939</v>
      </c>
      <c r="F537" s="50" t="s">
        <v>944</v>
      </c>
      <c r="G537" s="50">
        <v>41</v>
      </c>
      <c r="H537" s="51">
        <v>26481</v>
      </c>
      <c r="I537" s="52">
        <v>5</v>
      </c>
      <c r="J537" s="53" t="s">
        <v>945</v>
      </c>
    </row>
    <row r="538" spans="1:10" ht="24" customHeight="1">
      <c r="A538" s="48" t="s">
        <v>2908</v>
      </c>
      <c r="B538" s="49" t="s">
        <v>1534</v>
      </c>
      <c r="C538" s="48" t="s">
        <v>562</v>
      </c>
      <c r="D538" s="49" t="s">
        <v>2472</v>
      </c>
      <c r="E538" s="50" t="s">
        <v>939</v>
      </c>
      <c r="F538" s="50" t="s">
        <v>944</v>
      </c>
      <c r="G538" s="50">
        <v>30</v>
      </c>
      <c r="H538" s="51">
        <v>18033</v>
      </c>
      <c r="I538" s="52">
        <v>5</v>
      </c>
      <c r="J538" s="53" t="s">
        <v>945</v>
      </c>
    </row>
    <row r="539" spans="1:10" ht="24" customHeight="1">
      <c r="A539" s="48" t="s">
        <v>2908</v>
      </c>
      <c r="B539" s="49" t="s">
        <v>1534</v>
      </c>
      <c r="C539" s="48" t="s">
        <v>563</v>
      </c>
      <c r="D539" s="49" t="s">
        <v>2473</v>
      </c>
      <c r="E539" s="50" t="s">
        <v>939</v>
      </c>
      <c r="F539" s="50" t="s">
        <v>944</v>
      </c>
      <c r="G539" s="50">
        <v>54</v>
      </c>
      <c r="H539" s="51">
        <v>25226</v>
      </c>
      <c r="I539" s="52">
        <v>5</v>
      </c>
      <c r="J539" s="53" t="s">
        <v>945</v>
      </c>
    </row>
    <row r="540" spans="1:10" ht="24" customHeight="1">
      <c r="A540" s="48" t="s">
        <v>2908</v>
      </c>
      <c r="B540" s="49" t="s">
        <v>1534</v>
      </c>
      <c r="C540" s="48" t="s">
        <v>564</v>
      </c>
      <c r="D540" s="49" t="s">
        <v>2474</v>
      </c>
      <c r="E540" s="50" t="s">
        <v>939</v>
      </c>
      <c r="F540" s="50" t="s">
        <v>944</v>
      </c>
      <c r="G540" s="50">
        <v>40</v>
      </c>
      <c r="H540" s="51">
        <v>33375</v>
      </c>
      <c r="I540" s="52">
        <v>6</v>
      </c>
      <c r="J540" s="53" t="s">
        <v>2865</v>
      </c>
    </row>
    <row r="541" spans="1:10" ht="24" customHeight="1">
      <c r="A541" s="48" t="s">
        <v>2908</v>
      </c>
      <c r="B541" s="49" t="s">
        <v>1534</v>
      </c>
      <c r="C541" s="48" t="s">
        <v>565</v>
      </c>
      <c r="D541" s="49" t="s">
        <v>2475</v>
      </c>
      <c r="E541" s="50" t="s">
        <v>939</v>
      </c>
      <c r="F541" s="50" t="s">
        <v>944</v>
      </c>
      <c r="G541" s="50">
        <v>41</v>
      </c>
      <c r="H541" s="51">
        <v>28566</v>
      </c>
      <c r="I541" s="52">
        <v>5</v>
      </c>
      <c r="J541" s="53" t="s">
        <v>945</v>
      </c>
    </row>
    <row r="542" spans="1:10" ht="24" customHeight="1">
      <c r="A542" s="48" t="s">
        <v>2908</v>
      </c>
      <c r="B542" s="49" t="s">
        <v>1534</v>
      </c>
      <c r="C542" s="48" t="s">
        <v>566</v>
      </c>
      <c r="D542" s="49" t="s">
        <v>2911</v>
      </c>
      <c r="E542" s="50" t="s">
        <v>972</v>
      </c>
      <c r="F542" s="50" t="s">
        <v>973</v>
      </c>
      <c r="G542" s="50">
        <v>240</v>
      </c>
      <c r="H542" s="51">
        <v>115421</v>
      </c>
      <c r="I542" s="52">
        <v>15</v>
      </c>
      <c r="J542" s="53" t="s">
        <v>2867</v>
      </c>
    </row>
    <row r="543" spans="1:10" ht="24" customHeight="1">
      <c r="A543" s="48" t="s">
        <v>2908</v>
      </c>
      <c r="B543" s="49" t="s">
        <v>1534</v>
      </c>
      <c r="C543" s="48" t="s">
        <v>567</v>
      </c>
      <c r="D543" s="49" t="s">
        <v>2912</v>
      </c>
      <c r="E543" s="50" t="s">
        <v>939</v>
      </c>
      <c r="F543" s="50" t="s">
        <v>944</v>
      </c>
      <c r="G543" s="50">
        <v>57</v>
      </c>
      <c r="H543" s="51">
        <v>28882</v>
      </c>
      <c r="I543" s="52">
        <v>5</v>
      </c>
      <c r="J543" s="53" t="s">
        <v>945</v>
      </c>
    </row>
    <row r="544" spans="1:10" ht="24" customHeight="1">
      <c r="A544" s="48" t="s">
        <v>2908</v>
      </c>
      <c r="B544" s="49" t="s">
        <v>1553</v>
      </c>
      <c r="C544" s="48" t="s">
        <v>568</v>
      </c>
      <c r="D544" s="49" t="s">
        <v>2476</v>
      </c>
      <c r="E544" s="50" t="s">
        <v>972</v>
      </c>
      <c r="F544" s="50" t="s">
        <v>999</v>
      </c>
      <c r="G544" s="50">
        <v>429</v>
      </c>
      <c r="H544" s="51">
        <v>113909</v>
      </c>
      <c r="I544" s="52">
        <v>17</v>
      </c>
      <c r="J544" s="53" t="s">
        <v>1000</v>
      </c>
    </row>
    <row r="545" spans="1:10" ht="24" customHeight="1">
      <c r="A545" s="48" t="s">
        <v>2908</v>
      </c>
      <c r="B545" s="49" t="s">
        <v>1553</v>
      </c>
      <c r="C545" s="48" t="s">
        <v>569</v>
      </c>
      <c r="D545" s="49" t="s">
        <v>2477</v>
      </c>
      <c r="E545" s="50" t="s">
        <v>939</v>
      </c>
      <c r="F545" s="50" t="s">
        <v>940</v>
      </c>
      <c r="G545" s="50">
        <v>76</v>
      </c>
      <c r="H545" s="51">
        <v>59124</v>
      </c>
      <c r="I545" s="52">
        <v>10</v>
      </c>
      <c r="J545" s="53" t="s">
        <v>941</v>
      </c>
    </row>
    <row r="546" spans="1:10" ht="24" customHeight="1">
      <c r="A546" s="48" t="s">
        <v>2908</v>
      </c>
      <c r="B546" s="49" t="s">
        <v>1553</v>
      </c>
      <c r="C546" s="48" t="s">
        <v>570</v>
      </c>
      <c r="D546" s="49" t="s">
        <v>2478</v>
      </c>
      <c r="E546" s="50" t="s">
        <v>939</v>
      </c>
      <c r="F546" s="50" t="s">
        <v>944</v>
      </c>
      <c r="G546" s="50">
        <v>30</v>
      </c>
      <c r="H546" s="51">
        <v>23975</v>
      </c>
      <c r="I546" s="52">
        <v>5</v>
      </c>
      <c r="J546" s="53" t="s">
        <v>945</v>
      </c>
    </row>
    <row r="547" spans="1:10" ht="24" customHeight="1">
      <c r="A547" s="48" t="s">
        <v>2908</v>
      </c>
      <c r="B547" s="49" t="s">
        <v>1553</v>
      </c>
      <c r="C547" s="48" t="s">
        <v>571</v>
      </c>
      <c r="D547" s="49" t="s">
        <v>2479</v>
      </c>
      <c r="E547" s="50" t="s">
        <v>939</v>
      </c>
      <c r="F547" s="50" t="s">
        <v>944</v>
      </c>
      <c r="G547" s="50">
        <v>36</v>
      </c>
      <c r="H547" s="51">
        <v>20561</v>
      </c>
      <c r="I547" s="52">
        <v>5</v>
      </c>
      <c r="J547" s="53" t="s">
        <v>945</v>
      </c>
    </row>
    <row r="548" spans="1:10" ht="24" customHeight="1">
      <c r="A548" s="48" t="s">
        <v>2908</v>
      </c>
      <c r="B548" s="49" t="s">
        <v>1553</v>
      </c>
      <c r="C548" s="48" t="s">
        <v>572</v>
      </c>
      <c r="D548" s="49" t="s">
        <v>2913</v>
      </c>
      <c r="E548" s="50" t="s">
        <v>939</v>
      </c>
      <c r="F548" s="50" t="s">
        <v>947</v>
      </c>
      <c r="G548" s="50">
        <v>200</v>
      </c>
      <c r="H548" s="51">
        <v>64710</v>
      </c>
      <c r="I548" s="52">
        <v>13</v>
      </c>
      <c r="J548" s="53" t="s">
        <v>2864</v>
      </c>
    </row>
    <row r="549" spans="1:10" ht="24" customHeight="1">
      <c r="A549" s="48" t="s">
        <v>2908</v>
      </c>
      <c r="B549" s="49" t="s">
        <v>1553</v>
      </c>
      <c r="C549" s="48" t="s">
        <v>573</v>
      </c>
      <c r="D549" s="49" t="s">
        <v>2480</v>
      </c>
      <c r="E549" s="50" t="s">
        <v>939</v>
      </c>
      <c r="F549" s="50" t="s">
        <v>966</v>
      </c>
      <c r="G549" s="50">
        <v>30</v>
      </c>
      <c r="H549" s="51">
        <v>20446</v>
      </c>
      <c r="I549" s="50">
        <v>3</v>
      </c>
      <c r="J549" s="56" t="s">
        <v>1015</v>
      </c>
    </row>
    <row r="550" spans="1:10" ht="24" customHeight="1">
      <c r="A550" s="48" t="s">
        <v>2908</v>
      </c>
      <c r="B550" s="49" t="s">
        <v>1553</v>
      </c>
      <c r="C550" s="48" t="s">
        <v>574</v>
      </c>
      <c r="D550" s="49" t="s">
        <v>2481</v>
      </c>
      <c r="E550" s="50" t="s">
        <v>939</v>
      </c>
      <c r="F550" s="50" t="s">
        <v>966</v>
      </c>
      <c r="G550" s="50">
        <v>0</v>
      </c>
      <c r="H550" s="51">
        <v>12048</v>
      </c>
      <c r="I550" s="52">
        <v>2</v>
      </c>
      <c r="J550" s="53" t="s">
        <v>967</v>
      </c>
    </row>
    <row r="551" spans="1:10" ht="24" customHeight="1">
      <c r="A551" s="48" t="s">
        <v>2908</v>
      </c>
      <c r="B551" s="49" t="s">
        <v>1553</v>
      </c>
      <c r="C551" s="48" t="s">
        <v>575</v>
      </c>
      <c r="D551" s="49" t="s">
        <v>2482</v>
      </c>
      <c r="E551" s="50" t="s">
        <v>939</v>
      </c>
      <c r="F551" s="50" t="s">
        <v>966</v>
      </c>
      <c r="G551" s="50">
        <v>30</v>
      </c>
      <c r="H551" s="51">
        <v>36356</v>
      </c>
      <c r="I551" s="52">
        <v>4</v>
      </c>
      <c r="J551" s="53" t="s">
        <v>1078</v>
      </c>
    </row>
    <row r="552" spans="1:10" ht="24" customHeight="1">
      <c r="A552" s="48" t="s">
        <v>2908</v>
      </c>
      <c r="B552" s="49" t="s">
        <v>1553</v>
      </c>
      <c r="C552" s="48" t="s">
        <v>576</v>
      </c>
      <c r="D552" s="49" t="s">
        <v>2483</v>
      </c>
      <c r="E552" s="50" t="s">
        <v>939</v>
      </c>
      <c r="F552" s="50" t="s">
        <v>966</v>
      </c>
      <c r="G552" s="50">
        <v>30</v>
      </c>
      <c r="H552" s="51">
        <v>29251</v>
      </c>
      <c r="I552" s="52">
        <v>4</v>
      </c>
      <c r="J552" s="53" t="s">
        <v>1078</v>
      </c>
    </row>
    <row r="553" spans="1:10" ht="24" customHeight="1">
      <c r="A553" s="48" t="s">
        <v>2908</v>
      </c>
      <c r="B553" s="49" t="s">
        <v>1563</v>
      </c>
      <c r="C553" s="48" t="s">
        <v>577</v>
      </c>
      <c r="D553" s="49" t="s">
        <v>2484</v>
      </c>
      <c r="E553" s="50" t="s">
        <v>972</v>
      </c>
      <c r="F553" s="50" t="s">
        <v>999</v>
      </c>
      <c r="G553" s="50">
        <v>323</v>
      </c>
      <c r="H553" s="51">
        <v>99292</v>
      </c>
      <c r="I553" s="52">
        <v>16</v>
      </c>
      <c r="J553" s="53" t="s">
        <v>1038</v>
      </c>
    </row>
    <row r="554" spans="1:10" ht="24" customHeight="1">
      <c r="A554" s="48" t="s">
        <v>2908</v>
      </c>
      <c r="B554" s="49" t="s">
        <v>1563</v>
      </c>
      <c r="C554" s="48" t="s">
        <v>578</v>
      </c>
      <c r="D554" s="49" t="s">
        <v>2485</v>
      </c>
      <c r="E554" s="50" t="s">
        <v>939</v>
      </c>
      <c r="F554" s="50" t="s">
        <v>940</v>
      </c>
      <c r="G554" s="50">
        <v>80</v>
      </c>
      <c r="H554" s="51">
        <v>70914</v>
      </c>
      <c r="I554" s="52">
        <v>10</v>
      </c>
      <c r="J554" s="53" t="s">
        <v>941</v>
      </c>
    </row>
    <row r="555" spans="1:10" ht="24" customHeight="1">
      <c r="A555" s="48" t="s">
        <v>2908</v>
      </c>
      <c r="B555" s="49" t="s">
        <v>1563</v>
      </c>
      <c r="C555" s="48" t="s">
        <v>579</v>
      </c>
      <c r="D555" s="49" t="s">
        <v>2486</v>
      </c>
      <c r="E555" s="50" t="s">
        <v>939</v>
      </c>
      <c r="F555" s="50" t="s">
        <v>944</v>
      </c>
      <c r="G555" s="50">
        <v>35</v>
      </c>
      <c r="H555" s="51">
        <v>47565</v>
      </c>
      <c r="I555" s="52">
        <v>6</v>
      </c>
      <c r="J555" s="53" t="s">
        <v>2865</v>
      </c>
    </row>
    <row r="556" spans="1:10" ht="24" customHeight="1">
      <c r="A556" s="48" t="s">
        <v>2908</v>
      </c>
      <c r="B556" s="49" t="s">
        <v>1563</v>
      </c>
      <c r="C556" s="48" t="s">
        <v>580</v>
      </c>
      <c r="D556" s="49" t="s">
        <v>2487</v>
      </c>
      <c r="E556" s="50" t="s">
        <v>939</v>
      </c>
      <c r="F556" s="50" t="s">
        <v>940</v>
      </c>
      <c r="G556" s="50">
        <v>90</v>
      </c>
      <c r="H556" s="51">
        <v>84785</v>
      </c>
      <c r="I556" s="52">
        <v>10</v>
      </c>
      <c r="J556" s="53" t="s">
        <v>941</v>
      </c>
    </row>
    <row r="557" spans="1:10" ht="24" customHeight="1">
      <c r="A557" s="48" t="s">
        <v>2908</v>
      </c>
      <c r="B557" s="49" t="s">
        <v>1563</v>
      </c>
      <c r="C557" s="48" t="s">
        <v>581</v>
      </c>
      <c r="D557" s="49" t="s">
        <v>2488</v>
      </c>
      <c r="E557" s="50" t="s">
        <v>939</v>
      </c>
      <c r="F557" s="50" t="s">
        <v>944</v>
      </c>
      <c r="G557" s="50">
        <v>51</v>
      </c>
      <c r="H557" s="51">
        <v>53945</v>
      </c>
      <c r="I557" s="52">
        <v>6</v>
      </c>
      <c r="J557" s="53" t="s">
        <v>2865</v>
      </c>
    </row>
    <row r="558" spans="1:10" ht="24" customHeight="1">
      <c r="A558" s="48" t="s">
        <v>2908</v>
      </c>
      <c r="B558" s="49" t="s">
        <v>1563</v>
      </c>
      <c r="C558" s="48" t="s">
        <v>582</v>
      </c>
      <c r="D558" s="49" t="s">
        <v>2914</v>
      </c>
      <c r="E558" s="50" t="s">
        <v>939</v>
      </c>
      <c r="F558" s="50" t="s">
        <v>944</v>
      </c>
      <c r="G558" s="50">
        <v>40</v>
      </c>
      <c r="H558" s="51">
        <v>29447</v>
      </c>
      <c r="I558" s="52">
        <v>5</v>
      </c>
      <c r="J558" s="53" t="s">
        <v>945</v>
      </c>
    </row>
    <row r="559" spans="1:10" ht="24" customHeight="1">
      <c r="A559" s="48" t="s">
        <v>2908</v>
      </c>
      <c r="B559" s="49" t="s">
        <v>1570</v>
      </c>
      <c r="C559" s="48" t="s">
        <v>583</v>
      </c>
      <c r="D559" s="49" t="s">
        <v>2489</v>
      </c>
      <c r="E559" s="50" t="s">
        <v>2878</v>
      </c>
      <c r="F559" s="50" t="s">
        <v>936</v>
      </c>
      <c r="G559" s="50">
        <v>1022</v>
      </c>
      <c r="H559" s="51">
        <v>257694</v>
      </c>
      <c r="I559" s="52">
        <v>20</v>
      </c>
      <c r="J559" s="53" t="s">
        <v>1081</v>
      </c>
    </row>
    <row r="560" spans="1:10" ht="24" customHeight="1">
      <c r="A560" s="48" t="s">
        <v>2908</v>
      </c>
      <c r="B560" s="49" t="s">
        <v>1570</v>
      </c>
      <c r="C560" s="48" t="s">
        <v>584</v>
      </c>
      <c r="D560" s="49" t="s">
        <v>2490</v>
      </c>
      <c r="E560" s="50" t="s">
        <v>939</v>
      </c>
      <c r="F560" s="50" t="s">
        <v>944</v>
      </c>
      <c r="G560" s="50">
        <v>35</v>
      </c>
      <c r="H560" s="51">
        <v>51686</v>
      </c>
      <c r="I560" s="52">
        <v>6</v>
      </c>
      <c r="J560" s="53" t="s">
        <v>2865</v>
      </c>
    </row>
    <row r="561" spans="1:10" ht="24" customHeight="1">
      <c r="A561" s="48" t="s">
        <v>2908</v>
      </c>
      <c r="B561" s="49" t="s">
        <v>1570</v>
      </c>
      <c r="C561" s="48" t="s">
        <v>585</v>
      </c>
      <c r="D561" s="49" t="s">
        <v>2491</v>
      </c>
      <c r="E561" s="50" t="s">
        <v>939</v>
      </c>
      <c r="F561" s="50" t="s">
        <v>944</v>
      </c>
      <c r="G561" s="50">
        <v>42</v>
      </c>
      <c r="H561" s="51">
        <v>50000</v>
      </c>
      <c r="I561" s="52">
        <v>6</v>
      </c>
      <c r="J561" s="53" t="s">
        <v>2865</v>
      </c>
    </row>
    <row r="562" spans="1:10" ht="24" customHeight="1">
      <c r="A562" s="48" t="s">
        <v>2908</v>
      </c>
      <c r="B562" s="49" t="s">
        <v>1570</v>
      </c>
      <c r="C562" s="48" t="s">
        <v>586</v>
      </c>
      <c r="D562" s="49" t="s">
        <v>2492</v>
      </c>
      <c r="E562" s="50" t="s">
        <v>972</v>
      </c>
      <c r="F562" s="50" t="s">
        <v>973</v>
      </c>
      <c r="G562" s="50">
        <v>180</v>
      </c>
      <c r="H562" s="51">
        <v>85069</v>
      </c>
      <c r="I562" s="52">
        <v>14</v>
      </c>
      <c r="J562" s="53" t="s">
        <v>2868</v>
      </c>
    </row>
    <row r="563" spans="1:10" ht="24" customHeight="1">
      <c r="A563" s="48" t="s">
        <v>2908</v>
      </c>
      <c r="B563" s="49" t="s">
        <v>1570</v>
      </c>
      <c r="C563" s="48" t="s">
        <v>587</v>
      </c>
      <c r="D563" s="49" t="s">
        <v>2493</v>
      </c>
      <c r="E563" s="50" t="s">
        <v>939</v>
      </c>
      <c r="F563" s="50" t="s">
        <v>966</v>
      </c>
      <c r="G563" s="50">
        <v>10</v>
      </c>
      <c r="H563" s="51">
        <v>3779</v>
      </c>
      <c r="I563" s="52">
        <v>2</v>
      </c>
      <c r="J563" s="53" t="s">
        <v>967</v>
      </c>
    </row>
    <row r="564" spans="1:10" ht="24" customHeight="1">
      <c r="A564" s="48" t="s">
        <v>2908</v>
      </c>
      <c r="B564" s="49" t="s">
        <v>1570</v>
      </c>
      <c r="C564" s="48" t="s">
        <v>588</v>
      </c>
      <c r="D564" s="49" t="s">
        <v>2494</v>
      </c>
      <c r="E564" s="50" t="s">
        <v>939</v>
      </c>
      <c r="F564" s="50" t="s">
        <v>944</v>
      </c>
      <c r="G564" s="50">
        <v>36</v>
      </c>
      <c r="H564" s="51">
        <v>37789</v>
      </c>
      <c r="I564" s="52">
        <v>6</v>
      </c>
      <c r="J564" s="53" t="s">
        <v>2865</v>
      </c>
    </row>
    <row r="565" spans="1:10" ht="24" customHeight="1">
      <c r="A565" s="48" t="s">
        <v>2908</v>
      </c>
      <c r="B565" s="49" t="s">
        <v>1570</v>
      </c>
      <c r="C565" s="48" t="s">
        <v>589</v>
      </c>
      <c r="D565" s="49" t="s">
        <v>2495</v>
      </c>
      <c r="E565" s="50" t="s">
        <v>939</v>
      </c>
      <c r="F565" s="50" t="s">
        <v>947</v>
      </c>
      <c r="G565" s="50">
        <v>113</v>
      </c>
      <c r="H565" s="51">
        <v>91488</v>
      </c>
      <c r="I565" s="52">
        <v>13</v>
      </c>
      <c r="J565" s="53" t="s">
        <v>2864</v>
      </c>
    </row>
    <row r="566" spans="1:10" ht="24" customHeight="1">
      <c r="A566" s="48" t="s">
        <v>2908</v>
      </c>
      <c r="B566" s="49" t="s">
        <v>1570</v>
      </c>
      <c r="C566" s="48" t="s">
        <v>590</v>
      </c>
      <c r="D566" s="49" t="s">
        <v>2496</v>
      </c>
      <c r="E566" s="50" t="s">
        <v>939</v>
      </c>
      <c r="F566" s="50" t="s">
        <v>944</v>
      </c>
      <c r="G566" s="50">
        <v>30</v>
      </c>
      <c r="H566" s="51">
        <v>25310</v>
      </c>
      <c r="I566" s="52">
        <v>5</v>
      </c>
      <c r="J566" s="53" t="s">
        <v>945</v>
      </c>
    </row>
    <row r="567" spans="1:10" ht="24" customHeight="1">
      <c r="A567" s="48" t="s">
        <v>2908</v>
      </c>
      <c r="B567" s="49" t="s">
        <v>1570</v>
      </c>
      <c r="C567" s="48" t="s">
        <v>591</v>
      </c>
      <c r="D567" s="49" t="s">
        <v>2497</v>
      </c>
      <c r="E567" s="50" t="s">
        <v>939</v>
      </c>
      <c r="F567" s="50" t="s">
        <v>944</v>
      </c>
      <c r="G567" s="50">
        <v>30</v>
      </c>
      <c r="H567" s="51">
        <v>30211</v>
      </c>
      <c r="I567" s="52">
        <v>6</v>
      </c>
      <c r="J567" s="53" t="s">
        <v>2865</v>
      </c>
    </row>
    <row r="568" spans="1:10" ht="24" customHeight="1">
      <c r="A568" s="48" t="s">
        <v>2908</v>
      </c>
      <c r="B568" s="49" t="s">
        <v>1570</v>
      </c>
      <c r="C568" s="48" t="s">
        <v>592</v>
      </c>
      <c r="D568" s="49" t="s">
        <v>2498</v>
      </c>
      <c r="E568" s="50" t="s">
        <v>939</v>
      </c>
      <c r="F568" s="50" t="s">
        <v>944</v>
      </c>
      <c r="G568" s="50">
        <v>30</v>
      </c>
      <c r="H568" s="51">
        <v>37371</v>
      </c>
      <c r="I568" s="52">
        <v>6</v>
      </c>
      <c r="J568" s="53" t="s">
        <v>2865</v>
      </c>
    </row>
    <row r="569" spans="1:10" ht="24" customHeight="1">
      <c r="A569" s="48" t="s">
        <v>2908</v>
      </c>
      <c r="B569" s="49" t="s">
        <v>1570</v>
      </c>
      <c r="C569" s="48" t="s">
        <v>593</v>
      </c>
      <c r="D569" s="49" t="s">
        <v>2499</v>
      </c>
      <c r="E569" s="50" t="s">
        <v>939</v>
      </c>
      <c r="F569" s="50" t="s">
        <v>944</v>
      </c>
      <c r="G569" s="50">
        <v>55</v>
      </c>
      <c r="H569" s="51">
        <v>44510</v>
      </c>
      <c r="I569" s="52">
        <v>6</v>
      </c>
      <c r="J569" s="53" t="s">
        <v>2865</v>
      </c>
    </row>
    <row r="570" spans="1:10" ht="24" customHeight="1">
      <c r="A570" s="48" t="s">
        <v>2908</v>
      </c>
      <c r="B570" s="49" t="s">
        <v>1570</v>
      </c>
      <c r="C570" s="48" t="s">
        <v>594</v>
      </c>
      <c r="D570" s="49" t="s">
        <v>2500</v>
      </c>
      <c r="E570" s="50" t="s">
        <v>939</v>
      </c>
      <c r="F570" s="50" t="s">
        <v>947</v>
      </c>
      <c r="G570" s="50">
        <v>134</v>
      </c>
      <c r="H570" s="51">
        <v>88365</v>
      </c>
      <c r="I570" s="52">
        <v>13</v>
      </c>
      <c r="J570" s="53" t="s">
        <v>2864</v>
      </c>
    </row>
    <row r="571" spans="1:10" ht="24" customHeight="1">
      <c r="A571" s="48" t="s">
        <v>2908</v>
      </c>
      <c r="B571" s="49" t="s">
        <v>1570</v>
      </c>
      <c r="C571" s="48" t="s">
        <v>595</v>
      </c>
      <c r="D571" s="49" t="s">
        <v>2501</v>
      </c>
      <c r="E571" s="50" t="s">
        <v>939</v>
      </c>
      <c r="F571" s="50" t="s">
        <v>940</v>
      </c>
      <c r="G571" s="50">
        <v>70</v>
      </c>
      <c r="H571" s="51">
        <v>47878</v>
      </c>
      <c r="I571" s="52">
        <v>9</v>
      </c>
      <c r="J571" s="53" t="s">
        <v>963</v>
      </c>
    </row>
    <row r="572" spans="1:10" ht="24" customHeight="1">
      <c r="A572" s="48" t="s">
        <v>2908</v>
      </c>
      <c r="B572" s="49" t="s">
        <v>1570</v>
      </c>
      <c r="C572" s="48" t="s">
        <v>596</v>
      </c>
      <c r="D572" s="49" t="s">
        <v>2502</v>
      </c>
      <c r="E572" s="50" t="s">
        <v>939</v>
      </c>
      <c r="F572" s="50" t="s">
        <v>940</v>
      </c>
      <c r="G572" s="50">
        <v>120</v>
      </c>
      <c r="H572" s="51">
        <v>89248</v>
      </c>
      <c r="I572" s="52">
        <v>10</v>
      </c>
      <c r="J572" s="53" t="s">
        <v>941</v>
      </c>
    </row>
    <row r="573" spans="1:10" ht="24" customHeight="1">
      <c r="A573" s="48" t="s">
        <v>2908</v>
      </c>
      <c r="B573" s="49" t="s">
        <v>1570</v>
      </c>
      <c r="C573" s="48" t="s">
        <v>597</v>
      </c>
      <c r="D573" s="49" t="s">
        <v>2503</v>
      </c>
      <c r="E573" s="50" t="s">
        <v>939</v>
      </c>
      <c r="F573" s="50" t="s">
        <v>944</v>
      </c>
      <c r="G573" s="50">
        <v>30</v>
      </c>
      <c r="H573" s="51">
        <v>22608</v>
      </c>
      <c r="I573" s="52">
        <v>5</v>
      </c>
      <c r="J573" s="53" t="s">
        <v>945</v>
      </c>
    </row>
    <row r="574" spans="1:10" ht="24" customHeight="1">
      <c r="A574" s="48" t="s">
        <v>2908</v>
      </c>
      <c r="B574" s="49" t="s">
        <v>1570</v>
      </c>
      <c r="C574" s="48" t="s">
        <v>598</v>
      </c>
      <c r="D574" s="49" t="s">
        <v>2504</v>
      </c>
      <c r="E574" s="50" t="s">
        <v>939</v>
      </c>
      <c r="F574" s="50" t="s">
        <v>944</v>
      </c>
      <c r="G574" s="50">
        <v>34</v>
      </c>
      <c r="H574" s="51">
        <v>21172</v>
      </c>
      <c r="I574" s="52">
        <v>5</v>
      </c>
      <c r="J574" s="53" t="s">
        <v>945</v>
      </c>
    </row>
    <row r="575" spans="1:10" ht="24" customHeight="1">
      <c r="A575" s="48" t="s">
        <v>2908</v>
      </c>
      <c r="B575" s="49" t="s">
        <v>1570</v>
      </c>
      <c r="C575" s="48" t="s">
        <v>599</v>
      </c>
      <c r="D575" s="49" t="s">
        <v>2505</v>
      </c>
      <c r="E575" s="50" t="s">
        <v>939</v>
      </c>
      <c r="F575" s="50" t="s">
        <v>944</v>
      </c>
      <c r="G575" s="50">
        <v>30</v>
      </c>
      <c r="H575" s="51">
        <v>24153</v>
      </c>
      <c r="I575" s="52">
        <v>5</v>
      </c>
      <c r="J575" s="53" t="s">
        <v>945</v>
      </c>
    </row>
    <row r="576" spans="1:10" ht="24" customHeight="1">
      <c r="A576" s="48" t="s">
        <v>2908</v>
      </c>
      <c r="B576" s="49" t="s">
        <v>1570</v>
      </c>
      <c r="C576" s="48" t="s">
        <v>600</v>
      </c>
      <c r="D576" s="49" t="s">
        <v>2506</v>
      </c>
      <c r="E576" s="50" t="s">
        <v>939</v>
      </c>
      <c r="F576" s="50" t="s">
        <v>944</v>
      </c>
      <c r="G576" s="50">
        <v>30</v>
      </c>
      <c r="H576" s="51">
        <v>19319</v>
      </c>
      <c r="I576" s="52">
        <v>5</v>
      </c>
      <c r="J576" s="53" t="s">
        <v>945</v>
      </c>
    </row>
    <row r="577" spans="1:10" ht="24" customHeight="1">
      <c r="A577" s="48" t="s">
        <v>2908</v>
      </c>
      <c r="B577" s="49" t="s">
        <v>1570</v>
      </c>
      <c r="C577" s="48" t="s">
        <v>601</v>
      </c>
      <c r="D577" s="49" t="s">
        <v>2915</v>
      </c>
      <c r="E577" s="50" t="s">
        <v>939</v>
      </c>
      <c r="F577" s="50" t="s">
        <v>940</v>
      </c>
      <c r="G577" s="50">
        <v>120</v>
      </c>
      <c r="H577" s="51">
        <v>99431</v>
      </c>
      <c r="I577" s="52">
        <v>10</v>
      </c>
      <c r="J577" s="53" t="s">
        <v>941</v>
      </c>
    </row>
    <row r="578" spans="1:10" ht="24" customHeight="1">
      <c r="A578" s="48" t="s">
        <v>2908</v>
      </c>
      <c r="B578" s="49" t="s">
        <v>1570</v>
      </c>
      <c r="C578" s="48" t="s">
        <v>602</v>
      </c>
      <c r="D578" s="49" t="s">
        <v>2507</v>
      </c>
      <c r="E578" s="50" t="s">
        <v>939</v>
      </c>
      <c r="F578" s="50" t="s">
        <v>966</v>
      </c>
      <c r="G578" s="50">
        <v>10</v>
      </c>
      <c r="H578" s="51">
        <v>18117</v>
      </c>
      <c r="I578" s="50">
        <v>3</v>
      </c>
      <c r="J578" s="56" t="s">
        <v>1015</v>
      </c>
    </row>
    <row r="579" spans="1:10" ht="24" customHeight="1">
      <c r="A579" s="48" t="s">
        <v>2908</v>
      </c>
      <c r="B579" s="49" t="s">
        <v>1570</v>
      </c>
      <c r="C579" s="48" t="s">
        <v>603</v>
      </c>
      <c r="D579" s="49" t="s">
        <v>2508</v>
      </c>
      <c r="E579" s="50" t="s">
        <v>939</v>
      </c>
      <c r="F579" s="50" t="s">
        <v>966</v>
      </c>
      <c r="G579" s="50">
        <v>10</v>
      </c>
      <c r="H579" s="51">
        <v>19043</v>
      </c>
      <c r="I579" s="50">
        <v>3</v>
      </c>
      <c r="J579" s="56" t="s">
        <v>1015</v>
      </c>
    </row>
    <row r="580" spans="1:10" ht="24" customHeight="1">
      <c r="A580" s="48" t="s">
        <v>2916</v>
      </c>
      <c r="B580" s="49" t="s">
        <v>1592</v>
      </c>
      <c r="C580" s="48" t="s">
        <v>604</v>
      </c>
      <c r="D580" s="49" t="s">
        <v>2509</v>
      </c>
      <c r="E580" s="50" t="s">
        <v>939</v>
      </c>
      <c r="F580" s="50" t="s">
        <v>966</v>
      </c>
      <c r="G580" s="50">
        <v>10</v>
      </c>
      <c r="H580" s="51">
        <v>11596</v>
      </c>
      <c r="I580" s="52">
        <v>2</v>
      </c>
      <c r="J580" s="53" t="s">
        <v>967</v>
      </c>
    </row>
    <row r="581" spans="1:10" ht="24" customHeight="1">
      <c r="A581" s="48" t="s">
        <v>2916</v>
      </c>
      <c r="B581" s="49" t="s">
        <v>1592</v>
      </c>
      <c r="C581" s="48" t="s">
        <v>605</v>
      </c>
      <c r="D581" s="49" t="s">
        <v>2510</v>
      </c>
      <c r="E581" s="50" t="s">
        <v>972</v>
      </c>
      <c r="F581" s="50" t="s">
        <v>999</v>
      </c>
      <c r="G581" s="50">
        <v>626</v>
      </c>
      <c r="H581" s="51">
        <v>119401</v>
      </c>
      <c r="I581" s="52">
        <v>17</v>
      </c>
      <c r="J581" s="53" t="s">
        <v>1000</v>
      </c>
    </row>
    <row r="582" spans="1:10" ht="24" customHeight="1">
      <c r="A582" s="48" t="s">
        <v>2916</v>
      </c>
      <c r="B582" s="49" t="s">
        <v>1592</v>
      </c>
      <c r="C582" s="48" t="s">
        <v>606</v>
      </c>
      <c r="D582" s="49" t="s">
        <v>2511</v>
      </c>
      <c r="E582" s="50" t="s">
        <v>939</v>
      </c>
      <c r="F582" s="50" t="s">
        <v>944</v>
      </c>
      <c r="G582" s="50">
        <v>50</v>
      </c>
      <c r="H582" s="51">
        <v>36330</v>
      </c>
      <c r="I582" s="52">
        <v>6</v>
      </c>
      <c r="J582" s="53" t="s">
        <v>2865</v>
      </c>
    </row>
    <row r="583" spans="1:10" ht="24" customHeight="1">
      <c r="A583" s="48" t="s">
        <v>2916</v>
      </c>
      <c r="B583" s="49" t="s">
        <v>1592</v>
      </c>
      <c r="C583" s="48" t="s">
        <v>607</v>
      </c>
      <c r="D583" s="49" t="s">
        <v>2512</v>
      </c>
      <c r="E583" s="50" t="s">
        <v>939</v>
      </c>
      <c r="F583" s="50" t="s">
        <v>944</v>
      </c>
      <c r="G583" s="50">
        <v>45</v>
      </c>
      <c r="H583" s="51">
        <v>37129</v>
      </c>
      <c r="I583" s="52">
        <v>6</v>
      </c>
      <c r="J583" s="53" t="s">
        <v>2865</v>
      </c>
    </row>
    <row r="584" spans="1:10" ht="24" customHeight="1">
      <c r="A584" s="48" t="s">
        <v>2916</v>
      </c>
      <c r="B584" s="49" t="s">
        <v>1592</v>
      </c>
      <c r="C584" s="48" t="s">
        <v>608</v>
      </c>
      <c r="D584" s="49" t="s">
        <v>2513</v>
      </c>
      <c r="E584" s="50" t="s">
        <v>939</v>
      </c>
      <c r="F584" s="50" t="s">
        <v>944</v>
      </c>
      <c r="G584" s="50">
        <v>77</v>
      </c>
      <c r="H584" s="51">
        <v>80184</v>
      </c>
      <c r="I584" s="52">
        <v>7</v>
      </c>
      <c r="J584" s="53" t="s">
        <v>954</v>
      </c>
    </row>
    <row r="585" spans="1:10" ht="24" customHeight="1">
      <c r="A585" s="48" t="s">
        <v>2916</v>
      </c>
      <c r="B585" s="49" t="s">
        <v>1592</v>
      </c>
      <c r="C585" s="48" t="s">
        <v>609</v>
      </c>
      <c r="D585" s="49" t="s">
        <v>2514</v>
      </c>
      <c r="E585" s="50" t="s">
        <v>939</v>
      </c>
      <c r="F585" s="50" t="s">
        <v>947</v>
      </c>
      <c r="G585" s="50">
        <v>120</v>
      </c>
      <c r="H585" s="51">
        <v>78870</v>
      </c>
      <c r="I585" s="52">
        <v>13</v>
      </c>
      <c r="J585" s="53" t="s">
        <v>2864</v>
      </c>
    </row>
    <row r="586" spans="1:10" ht="24" customHeight="1">
      <c r="A586" s="48" t="s">
        <v>2916</v>
      </c>
      <c r="B586" s="49" t="s">
        <v>1592</v>
      </c>
      <c r="C586" s="48" t="s">
        <v>610</v>
      </c>
      <c r="D586" s="49" t="s">
        <v>2515</v>
      </c>
      <c r="E586" s="50" t="s">
        <v>939</v>
      </c>
      <c r="F586" s="50" t="s">
        <v>940</v>
      </c>
      <c r="G586" s="50">
        <v>60</v>
      </c>
      <c r="H586" s="51">
        <v>53696</v>
      </c>
      <c r="I586" s="52">
        <v>10</v>
      </c>
      <c r="J586" s="53" t="s">
        <v>941</v>
      </c>
    </row>
    <row r="587" spans="1:10" ht="24" customHeight="1">
      <c r="A587" s="48" t="s">
        <v>2916</v>
      </c>
      <c r="B587" s="49" t="s">
        <v>1592</v>
      </c>
      <c r="C587" s="48" t="s">
        <v>611</v>
      </c>
      <c r="D587" s="49" t="s">
        <v>2516</v>
      </c>
      <c r="E587" s="50" t="s">
        <v>939</v>
      </c>
      <c r="F587" s="50" t="s">
        <v>940</v>
      </c>
      <c r="G587" s="50">
        <v>75</v>
      </c>
      <c r="H587" s="51">
        <v>39142</v>
      </c>
      <c r="I587" s="52">
        <v>9</v>
      </c>
      <c r="J587" s="53" t="s">
        <v>963</v>
      </c>
    </row>
    <row r="588" spans="1:10" ht="24" customHeight="1">
      <c r="A588" s="48" t="s">
        <v>2916</v>
      </c>
      <c r="B588" s="49" t="s">
        <v>1592</v>
      </c>
      <c r="C588" s="48" t="s">
        <v>612</v>
      </c>
      <c r="D588" s="49" t="s">
        <v>2517</v>
      </c>
      <c r="E588" s="50" t="s">
        <v>939</v>
      </c>
      <c r="F588" s="50" t="s">
        <v>944</v>
      </c>
      <c r="G588" s="50">
        <v>30</v>
      </c>
      <c r="H588" s="51">
        <v>29117</v>
      </c>
      <c r="I588" s="52">
        <v>5</v>
      </c>
      <c r="J588" s="53" t="s">
        <v>945</v>
      </c>
    </row>
    <row r="589" spans="1:10" ht="24" customHeight="1">
      <c r="A589" s="48" t="s">
        <v>2916</v>
      </c>
      <c r="B589" s="49" t="s">
        <v>1592</v>
      </c>
      <c r="C589" s="48" t="s">
        <v>613</v>
      </c>
      <c r="D589" s="49" t="s">
        <v>2518</v>
      </c>
      <c r="E589" s="50" t="s">
        <v>939</v>
      </c>
      <c r="F589" s="50" t="s">
        <v>944</v>
      </c>
      <c r="G589" s="50">
        <v>30</v>
      </c>
      <c r="H589" s="51">
        <v>54713</v>
      </c>
      <c r="I589" s="52">
        <v>6</v>
      </c>
      <c r="J589" s="53" t="s">
        <v>2865</v>
      </c>
    </row>
    <row r="590" spans="1:10" ht="24" customHeight="1">
      <c r="A590" s="48" t="s">
        <v>2916</v>
      </c>
      <c r="B590" s="49" t="s">
        <v>1592</v>
      </c>
      <c r="C590" s="48" t="s">
        <v>614</v>
      </c>
      <c r="D590" s="49" t="s">
        <v>2806</v>
      </c>
      <c r="E590" s="50" t="s">
        <v>939</v>
      </c>
      <c r="F590" s="50" t="s">
        <v>973</v>
      </c>
      <c r="G590" s="50">
        <v>277</v>
      </c>
      <c r="H590" s="51">
        <v>93688</v>
      </c>
      <c r="I590" s="52">
        <v>15</v>
      </c>
      <c r="J590" s="53" t="s">
        <v>2867</v>
      </c>
    </row>
    <row r="591" spans="1:10" ht="24" customHeight="1">
      <c r="A591" s="48" t="s">
        <v>2916</v>
      </c>
      <c r="B591" s="49" t="s">
        <v>1592</v>
      </c>
      <c r="C591" s="48" t="s">
        <v>615</v>
      </c>
      <c r="D591" s="49" t="s">
        <v>2519</v>
      </c>
      <c r="E591" s="50" t="s">
        <v>939</v>
      </c>
      <c r="F591" s="50" t="s">
        <v>944</v>
      </c>
      <c r="G591" s="50">
        <v>30</v>
      </c>
      <c r="H591" s="51">
        <v>34417</v>
      </c>
      <c r="I591" s="52">
        <v>6</v>
      </c>
      <c r="J591" s="53" t="s">
        <v>2865</v>
      </c>
    </row>
    <row r="592" spans="1:10" ht="24" customHeight="1">
      <c r="A592" s="48" t="s">
        <v>2916</v>
      </c>
      <c r="B592" s="49" t="s">
        <v>1592</v>
      </c>
      <c r="C592" s="48" t="s">
        <v>616</v>
      </c>
      <c r="D592" s="49" t="s">
        <v>2520</v>
      </c>
      <c r="E592" s="50" t="s">
        <v>939</v>
      </c>
      <c r="F592" s="50" t="s">
        <v>947</v>
      </c>
      <c r="G592" s="50">
        <v>121</v>
      </c>
      <c r="H592" s="51">
        <v>69830</v>
      </c>
      <c r="I592" s="52">
        <v>13</v>
      </c>
      <c r="J592" s="53" t="s">
        <v>2864</v>
      </c>
    </row>
    <row r="593" spans="1:10" ht="24" customHeight="1">
      <c r="A593" s="48" t="s">
        <v>2916</v>
      </c>
      <c r="B593" s="49" t="s">
        <v>1592</v>
      </c>
      <c r="C593" s="48" t="s">
        <v>617</v>
      </c>
      <c r="D593" s="49" t="s">
        <v>2521</v>
      </c>
      <c r="E593" s="50" t="s">
        <v>939</v>
      </c>
      <c r="F593" s="50" t="s">
        <v>944</v>
      </c>
      <c r="G593" s="50">
        <v>60</v>
      </c>
      <c r="H593" s="51">
        <v>46948</v>
      </c>
      <c r="I593" s="52">
        <v>6</v>
      </c>
      <c r="J593" s="53" t="s">
        <v>2865</v>
      </c>
    </row>
    <row r="594" spans="1:10" ht="24" customHeight="1">
      <c r="A594" s="48" t="s">
        <v>2916</v>
      </c>
      <c r="B594" s="49" t="s">
        <v>1592</v>
      </c>
      <c r="C594" s="48" t="s">
        <v>618</v>
      </c>
      <c r="D594" s="49" t="s">
        <v>2522</v>
      </c>
      <c r="E594" s="50" t="s">
        <v>939</v>
      </c>
      <c r="F594" s="50" t="s">
        <v>944</v>
      </c>
      <c r="G594" s="50">
        <v>30</v>
      </c>
      <c r="H594" s="51">
        <v>24107</v>
      </c>
      <c r="I594" s="52">
        <v>5</v>
      </c>
      <c r="J594" s="53" t="s">
        <v>945</v>
      </c>
    </row>
    <row r="595" spans="1:10" ht="24" customHeight="1">
      <c r="A595" s="48" t="s">
        <v>2916</v>
      </c>
      <c r="B595" s="49" t="s">
        <v>1592</v>
      </c>
      <c r="C595" s="48" t="s">
        <v>619</v>
      </c>
      <c r="D595" s="49" t="s">
        <v>2523</v>
      </c>
      <c r="E595" s="50" t="s">
        <v>939</v>
      </c>
      <c r="F595" s="50" t="s">
        <v>944</v>
      </c>
      <c r="G595" s="50">
        <v>30</v>
      </c>
      <c r="H595" s="51">
        <v>19466</v>
      </c>
      <c r="I595" s="52">
        <v>5</v>
      </c>
      <c r="J595" s="53" t="s">
        <v>945</v>
      </c>
    </row>
    <row r="596" spans="1:10" ht="24" customHeight="1">
      <c r="A596" s="48" t="s">
        <v>2916</v>
      </c>
      <c r="B596" s="49" t="s">
        <v>1609</v>
      </c>
      <c r="C596" s="48" t="s">
        <v>620</v>
      </c>
      <c r="D596" s="49" t="s">
        <v>2524</v>
      </c>
      <c r="E596" s="50" t="s">
        <v>2878</v>
      </c>
      <c r="F596" s="50" t="s">
        <v>936</v>
      </c>
      <c r="G596" s="50">
        <v>1278</v>
      </c>
      <c r="H596" s="51">
        <v>0</v>
      </c>
      <c r="I596" s="52">
        <v>20</v>
      </c>
      <c r="J596" s="53" t="s">
        <v>1081</v>
      </c>
    </row>
    <row r="597" spans="1:10" ht="24" customHeight="1">
      <c r="A597" s="48" t="s">
        <v>2916</v>
      </c>
      <c r="B597" s="49" t="s">
        <v>1609</v>
      </c>
      <c r="C597" s="48" t="s">
        <v>621</v>
      </c>
      <c r="D597" s="49" t="s">
        <v>2525</v>
      </c>
      <c r="E597" s="50" t="s">
        <v>939</v>
      </c>
      <c r="F597" s="50" t="s">
        <v>947</v>
      </c>
      <c r="G597" s="50">
        <v>120</v>
      </c>
      <c r="H597" s="51">
        <v>71970</v>
      </c>
      <c r="I597" s="52">
        <v>13</v>
      </c>
      <c r="J597" s="53" t="s">
        <v>2864</v>
      </c>
    </row>
    <row r="598" spans="1:10" ht="24" customHeight="1">
      <c r="A598" s="48" t="s">
        <v>2916</v>
      </c>
      <c r="B598" s="49" t="s">
        <v>1609</v>
      </c>
      <c r="C598" s="48" t="s">
        <v>622</v>
      </c>
      <c r="D598" s="49" t="s">
        <v>2526</v>
      </c>
      <c r="E598" s="50" t="s">
        <v>939</v>
      </c>
      <c r="F598" s="50" t="s">
        <v>944</v>
      </c>
      <c r="G598" s="50">
        <v>55</v>
      </c>
      <c r="H598" s="51">
        <v>54487</v>
      </c>
      <c r="I598" s="52">
        <v>6</v>
      </c>
      <c r="J598" s="53" t="s">
        <v>2865</v>
      </c>
    </row>
    <row r="599" spans="1:10" ht="24" customHeight="1">
      <c r="A599" s="48" t="s">
        <v>2916</v>
      </c>
      <c r="B599" s="49" t="s">
        <v>1609</v>
      </c>
      <c r="C599" s="48" t="s">
        <v>623</v>
      </c>
      <c r="D599" s="49" t="s">
        <v>2527</v>
      </c>
      <c r="E599" s="50" t="s">
        <v>939</v>
      </c>
      <c r="F599" s="50" t="s">
        <v>944</v>
      </c>
      <c r="G599" s="50">
        <v>60</v>
      </c>
      <c r="H599" s="51">
        <v>58236</v>
      </c>
      <c r="I599" s="52">
        <v>6</v>
      </c>
      <c r="J599" s="53" t="s">
        <v>2865</v>
      </c>
    </row>
    <row r="600" spans="1:10" ht="24" customHeight="1">
      <c r="A600" s="48" t="s">
        <v>2916</v>
      </c>
      <c r="B600" s="49" t="s">
        <v>1609</v>
      </c>
      <c r="C600" s="48" t="s">
        <v>624</v>
      </c>
      <c r="D600" s="49" t="s">
        <v>2528</v>
      </c>
      <c r="E600" s="50" t="s">
        <v>939</v>
      </c>
      <c r="F600" s="50" t="s">
        <v>944</v>
      </c>
      <c r="G600" s="50">
        <v>35</v>
      </c>
      <c r="H600" s="51">
        <v>16485</v>
      </c>
      <c r="I600" s="52">
        <v>5</v>
      </c>
      <c r="J600" s="53" t="s">
        <v>945</v>
      </c>
    </row>
    <row r="601" spans="1:10" ht="24" customHeight="1">
      <c r="A601" s="48" t="s">
        <v>2916</v>
      </c>
      <c r="B601" s="49" t="s">
        <v>1609</v>
      </c>
      <c r="C601" s="48" t="s">
        <v>625</v>
      </c>
      <c r="D601" s="49" t="s">
        <v>2529</v>
      </c>
      <c r="E601" s="50" t="s">
        <v>939</v>
      </c>
      <c r="F601" s="50" t="s">
        <v>940</v>
      </c>
      <c r="G601" s="50">
        <v>64</v>
      </c>
      <c r="H601" s="51">
        <v>53750</v>
      </c>
      <c r="I601" s="52">
        <v>10</v>
      </c>
      <c r="J601" s="53" t="s">
        <v>941</v>
      </c>
    </row>
    <row r="602" spans="1:10" ht="24" customHeight="1">
      <c r="A602" s="48" t="s">
        <v>2916</v>
      </c>
      <c r="B602" s="49" t="s">
        <v>1609</v>
      </c>
      <c r="C602" s="48" t="s">
        <v>626</v>
      </c>
      <c r="D602" s="49" t="s">
        <v>2530</v>
      </c>
      <c r="E602" s="50" t="s">
        <v>939</v>
      </c>
      <c r="F602" s="50" t="s">
        <v>947</v>
      </c>
      <c r="G602" s="50">
        <v>91</v>
      </c>
      <c r="H602" s="51">
        <v>57496</v>
      </c>
      <c r="I602" s="52">
        <v>12</v>
      </c>
      <c r="J602" s="53" t="s">
        <v>2866</v>
      </c>
    </row>
    <row r="603" spans="1:10" ht="24" customHeight="1">
      <c r="A603" s="48" t="s">
        <v>2916</v>
      </c>
      <c r="B603" s="49" t="s">
        <v>1609</v>
      </c>
      <c r="C603" s="48" t="s">
        <v>627</v>
      </c>
      <c r="D603" s="49" t="s">
        <v>2531</v>
      </c>
      <c r="E603" s="50" t="s">
        <v>939</v>
      </c>
      <c r="F603" s="50" t="s">
        <v>947</v>
      </c>
      <c r="G603" s="50">
        <v>125</v>
      </c>
      <c r="H603" s="51">
        <v>96139</v>
      </c>
      <c r="I603" s="52">
        <v>13</v>
      </c>
      <c r="J603" s="53" t="s">
        <v>2864</v>
      </c>
    </row>
    <row r="604" spans="1:10" ht="24" customHeight="1">
      <c r="A604" s="48" t="s">
        <v>2916</v>
      </c>
      <c r="B604" s="49" t="s">
        <v>1609</v>
      </c>
      <c r="C604" s="48" t="s">
        <v>628</v>
      </c>
      <c r="D604" s="49" t="s">
        <v>2532</v>
      </c>
      <c r="E604" s="50" t="s">
        <v>939</v>
      </c>
      <c r="F604" s="50" t="s">
        <v>944</v>
      </c>
      <c r="G604" s="50">
        <v>66</v>
      </c>
      <c r="H604" s="51">
        <v>51942</v>
      </c>
      <c r="I604" s="52">
        <v>6</v>
      </c>
      <c r="J604" s="53" t="s">
        <v>2865</v>
      </c>
    </row>
    <row r="605" spans="1:10" ht="24" customHeight="1">
      <c r="A605" s="48" t="s">
        <v>2916</v>
      </c>
      <c r="B605" s="49" t="s">
        <v>1609</v>
      </c>
      <c r="C605" s="48" t="s">
        <v>629</v>
      </c>
      <c r="D605" s="49" t="s">
        <v>2533</v>
      </c>
      <c r="E605" s="50" t="s">
        <v>939</v>
      </c>
      <c r="F605" s="50" t="s">
        <v>944</v>
      </c>
      <c r="G605" s="50">
        <v>77</v>
      </c>
      <c r="H605" s="51">
        <v>83870</v>
      </c>
      <c r="I605" s="52">
        <v>7</v>
      </c>
      <c r="J605" s="53" t="s">
        <v>954</v>
      </c>
    </row>
    <row r="606" spans="1:10" ht="24" customHeight="1">
      <c r="A606" s="48" t="s">
        <v>2916</v>
      </c>
      <c r="B606" s="49" t="s">
        <v>1609</v>
      </c>
      <c r="C606" s="48" t="s">
        <v>630</v>
      </c>
      <c r="D606" s="49" t="s">
        <v>2534</v>
      </c>
      <c r="E606" s="50" t="s">
        <v>939</v>
      </c>
      <c r="F606" s="50" t="s">
        <v>944</v>
      </c>
      <c r="G606" s="50">
        <v>54</v>
      </c>
      <c r="H606" s="51">
        <v>30675</v>
      </c>
      <c r="I606" s="52">
        <v>6</v>
      </c>
      <c r="J606" s="53" t="s">
        <v>2865</v>
      </c>
    </row>
    <row r="607" spans="1:10" ht="24" customHeight="1">
      <c r="A607" s="48" t="s">
        <v>2916</v>
      </c>
      <c r="B607" s="49" t="s">
        <v>1609</v>
      </c>
      <c r="C607" s="48" t="s">
        <v>631</v>
      </c>
      <c r="D607" s="49" t="s">
        <v>2535</v>
      </c>
      <c r="E607" s="50" t="s">
        <v>939</v>
      </c>
      <c r="F607" s="50" t="s">
        <v>947</v>
      </c>
      <c r="G607" s="50">
        <v>152</v>
      </c>
      <c r="H607" s="51">
        <v>62559</v>
      </c>
      <c r="I607" s="52">
        <v>13</v>
      </c>
      <c r="J607" s="53" t="s">
        <v>2864</v>
      </c>
    </row>
    <row r="608" spans="1:10" ht="24" customHeight="1">
      <c r="A608" s="48" t="s">
        <v>2916</v>
      </c>
      <c r="B608" s="49" t="s">
        <v>1609</v>
      </c>
      <c r="C608" s="48" t="s">
        <v>632</v>
      </c>
      <c r="D608" s="49" t="s">
        <v>2536</v>
      </c>
      <c r="E608" s="50" t="s">
        <v>939</v>
      </c>
      <c r="F608" s="50" t="s">
        <v>940</v>
      </c>
      <c r="G608" s="50">
        <v>65</v>
      </c>
      <c r="H608" s="51">
        <v>56923</v>
      </c>
      <c r="I608" s="52">
        <v>10</v>
      </c>
      <c r="J608" s="53" t="s">
        <v>941</v>
      </c>
    </row>
    <row r="609" spans="1:10" ht="24" customHeight="1">
      <c r="A609" s="48" t="s">
        <v>2916</v>
      </c>
      <c r="B609" s="49" t="s">
        <v>1609</v>
      </c>
      <c r="C609" s="48" t="s">
        <v>633</v>
      </c>
      <c r="D609" s="49" t="s">
        <v>2537</v>
      </c>
      <c r="E609" s="50" t="s">
        <v>939</v>
      </c>
      <c r="F609" s="50" t="s">
        <v>940</v>
      </c>
      <c r="G609" s="50">
        <v>90</v>
      </c>
      <c r="H609" s="51">
        <v>81509</v>
      </c>
      <c r="I609" s="52">
        <v>10</v>
      </c>
      <c r="J609" s="53" t="s">
        <v>941</v>
      </c>
    </row>
    <row r="610" spans="1:10" ht="24" customHeight="1">
      <c r="A610" s="48" t="s">
        <v>2916</v>
      </c>
      <c r="B610" s="49" t="s">
        <v>1609</v>
      </c>
      <c r="C610" s="48" t="s">
        <v>634</v>
      </c>
      <c r="D610" s="49" t="s">
        <v>2538</v>
      </c>
      <c r="E610" s="50" t="s">
        <v>939</v>
      </c>
      <c r="F610" s="50" t="s">
        <v>947</v>
      </c>
      <c r="G610" s="50">
        <v>209</v>
      </c>
      <c r="H610" s="51">
        <v>93178</v>
      </c>
      <c r="I610" s="52">
        <v>13</v>
      </c>
      <c r="J610" s="53" t="s">
        <v>2864</v>
      </c>
    </row>
    <row r="611" spans="1:10" ht="24" customHeight="1">
      <c r="A611" s="48" t="s">
        <v>2916</v>
      </c>
      <c r="B611" s="49" t="s">
        <v>1609</v>
      </c>
      <c r="C611" s="48" t="s">
        <v>635</v>
      </c>
      <c r="D611" s="49" t="s">
        <v>2539</v>
      </c>
      <c r="E611" s="50" t="s">
        <v>939</v>
      </c>
      <c r="F611" s="50" t="s">
        <v>944</v>
      </c>
      <c r="G611" s="50">
        <v>60</v>
      </c>
      <c r="H611" s="51">
        <v>57002</v>
      </c>
      <c r="I611" s="52">
        <v>6</v>
      </c>
      <c r="J611" s="53" t="s">
        <v>2865</v>
      </c>
    </row>
    <row r="612" spans="1:10" ht="24" customHeight="1">
      <c r="A612" s="48" t="s">
        <v>2916</v>
      </c>
      <c r="B612" s="49" t="s">
        <v>1609</v>
      </c>
      <c r="C612" s="48" t="s">
        <v>636</v>
      </c>
      <c r="D612" s="49" t="s">
        <v>2540</v>
      </c>
      <c r="E612" s="50" t="s">
        <v>939</v>
      </c>
      <c r="F612" s="50" t="s">
        <v>940</v>
      </c>
      <c r="G612" s="50">
        <v>89</v>
      </c>
      <c r="H612" s="51">
        <v>60698</v>
      </c>
      <c r="I612" s="52">
        <v>10</v>
      </c>
      <c r="J612" s="53" t="s">
        <v>941</v>
      </c>
    </row>
    <row r="613" spans="1:10" ht="24" customHeight="1">
      <c r="A613" s="48" t="s">
        <v>2916</v>
      </c>
      <c r="B613" s="49" t="s">
        <v>1609</v>
      </c>
      <c r="C613" s="48" t="s">
        <v>637</v>
      </c>
      <c r="D613" s="49" t="s">
        <v>2541</v>
      </c>
      <c r="E613" s="50" t="s">
        <v>939</v>
      </c>
      <c r="F613" s="50" t="s">
        <v>940</v>
      </c>
      <c r="G613" s="50">
        <v>121</v>
      </c>
      <c r="H613" s="51">
        <v>58281</v>
      </c>
      <c r="I613" s="52">
        <v>10</v>
      </c>
      <c r="J613" s="53" t="s">
        <v>941</v>
      </c>
    </row>
    <row r="614" spans="1:10" ht="24" customHeight="1">
      <c r="A614" s="48" t="s">
        <v>2916</v>
      </c>
      <c r="B614" s="49" t="s">
        <v>1609</v>
      </c>
      <c r="C614" s="48" t="s">
        <v>638</v>
      </c>
      <c r="D614" s="49" t="s">
        <v>2542</v>
      </c>
      <c r="E614" s="50" t="s">
        <v>939</v>
      </c>
      <c r="F614" s="50" t="s">
        <v>944</v>
      </c>
      <c r="G614" s="50">
        <v>34</v>
      </c>
      <c r="H614" s="51">
        <v>21094</v>
      </c>
      <c r="I614" s="52">
        <v>5</v>
      </c>
      <c r="J614" s="53" t="s">
        <v>945</v>
      </c>
    </row>
    <row r="615" spans="1:10" ht="24" customHeight="1">
      <c r="A615" s="48" t="s">
        <v>2916</v>
      </c>
      <c r="B615" s="49" t="s">
        <v>1609</v>
      </c>
      <c r="C615" s="48" t="s">
        <v>639</v>
      </c>
      <c r="D615" s="49" t="s">
        <v>2543</v>
      </c>
      <c r="E615" s="50" t="s">
        <v>939</v>
      </c>
      <c r="F615" s="50" t="s">
        <v>940</v>
      </c>
      <c r="G615" s="50">
        <v>135</v>
      </c>
      <c r="H615" s="51">
        <v>99326</v>
      </c>
      <c r="I615" s="52">
        <v>10</v>
      </c>
      <c r="J615" s="53" t="s">
        <v>941</v>
      </c>
    </row>
    <row r="616" spans="1:10" ht="24" customHeight="1">
      <c r="A616" s="48" t="s">
        <v>2916</v>
      </c>
      <c r="B616" s="49" t="s">
        <v>1609</v>
      </c>
      <c r="C616" s="48" t="s">
        <v>640</v>
      </c>
      <c r="D616" s="49" t="s">
        <v>2544</v>
      </c>
      <c r="E616" s="50" t="s">
        <v>972</v>
      </c>
      <c r="F616" s="50" t="s">
        <v>973</v>
      </c>
      <c r="G616" s="50">
        <v>239</v>
      </c>
      <c r="H616" s="51">
        <v>147828</v>
      </c>
      <c r="I616" s="52">
        <v>15</v>
      </c>
      <c r="J616" s="53" t="s">
        <v>2867</v>
      </c>
    </row>
    <row r="617" spans="1:10" ht="24" customHeight="1">
      <c r="A617" s="48" t="s">
        <v>2916</v>
      </c>
      <c r="B617" s="49" t="s">
        <v>1609</v>
      </c>
      <c r="C617" s="48" t="s">
        <v>641</v>
      </c>
      <c r="D617" s="49" t="s">
        <v>2917</v>
      </c>
      <c r="E617" s="50" t="s">
        <v>939</v>
      </c>
      <c r="F617" s="50" t="s">
        <v>944</v>
      </c>
      <c r="G617" s="50">
        <v>60</v>
      </c>
      <c r="H617" s="51">
        <v>46600</v>
      </c>
      <c r="I617" s="52">
        <v>6</v>
      </c>
      <c r="J617" s="53" t="s">
        <v>2865</v>
      </c>
    </row>
    <row r="618" spans="1:10" ht="24" customHeight="1">
      <c r="A618" s="48" t="s">
        <v>2916</v>
      </c>
      <c r="B618" s="49" t="s">
        <v>1609</v>
      </c>
      <c r="C618" s="48" t="s">
        <v>642</v>
      </c>
      <c r="D618" s="49" t="s">
        <v>2545</v>
      </c>
      <c r="E618" s="50" t="s">
        <v>939</v>
      </c>
      <c r="F618" s="50" t="s">
        <v>944</v>
      </c>
      <c r="G618" s="50">
        <v>30</v>
      </c>
      <c r="H618" s="51">
        <v>28379</v>
      </c>
      <c r="I618" s="52">
        <v>5</v>
      </c>
      <c r="J618" s="53" t="s">
        <v>945</v>
      </c>
    </row>
    <row r="619" spans="1:10" ht="24" customHeight="1">
      <c r="A619" s="48" t="s">
        <v>2916</v>
      </c>
      <c r="B619" s="49" t="s">
        <v>1609</v>
      </c>
      <c r="C619" s="48" t="s">
        <v>643</v>
      </c>
      <c r="D619" s="49" t="s">
        <v>2546</v>
      </c>
      <c r="E619" s="50" t="s">
        <v>939</v>
      </c>
      <c r="F619" s="50" t="s">
        <v>944</v>
      </c>
      <c r="G619" s="50">
        <v>49</v>
      </c>
      <c r="H619" s="51">
        <v>17625</v>
      </c>
      <c r="I619" s="52">
        <v>5</v>
      </c>
      <c r="J619" s="53" t="s">
        <v>945</v>
      </c>
    </row>
    <row r="620" spans="1:10" ht="24" customHeight="1">
      <c r="A620" s="48" t="s">
        <v>2916</v>
      </c>
      <c r="B620" s="49" t="s">
        <v>1609</v>
      </c>
      <c r="C620" s="48" t="s">
        <v>644</v>
      </c>
      <c r="D620" s="49" t="s">
        <v>2547</v>
      </c>
      <c r="E620" s="50" t="s">
        <v>939</v>
      </c>
      <c r="F620" s="50" t="s">
        <v>944</v>
      </c>
      <c r="G620" s="50">
        <v>60</v>
      </c>
      <c r="H620" s="51">
        <v>35198</v>
      </c>
      <c r="I620" s="52">
        <v>6</v>
      </c>
      <c r="J620" s="53" t="s">
        <v>2865</v>
      </c>
    </row>
    <row r="621" spans="1:10" ht="24" customHeight="1">
      <c r="A621" s="48" t="s">
        <v>2916</v>
      </c>
      <c r="B621" s="49" t="s">
        <v>1609</v>
      </c>
      <c r="C621" s="48" t="s">
        <v>645</v>
      </c>
      <c r="D621" s="49" t="s">
        <v>2918</v>
      </c>
      <c r="E621" s="50" t="s">
        <v>939</v>
      </c>
      <c r="F621" s="50" t="s">
        <v>944</v>
      </c>
      <c r="G621" s="50">
        <v>30</v>
      </c>
      <c r="H621" s="51">
        <v>20664</v>
      </c>
      <c r="I621" s="52">
        <v>5</v>
      </c>
      <c r="J621" s="53" t="s">
        <v>945</v>
      </c>
    </row>
    <row r="622" spans="1:10" ht="24" customHeight="1">
      <c r="A622" s="48" t="s">
        <v>2916</v>
      </c>
      <c r="B622" s="49" t="s">
        <v>1609</v>
      </c>
      <c r="C622" s="48" t="s">
        <v>646</v>
      </c>
      <c r="D622" s="49" t="s">
        <v>2548</v>
      </c>
      <c r="E622" s="50" t="s">
        <v>939</v>
      </c>
      <c r="F622" s="50" t="s">
        <v>944</v>
      </c>
      <c r="G622" s="50">
        <v>34</v>
      </c>
      <c r="H622" s="51">
        <v>24340</v>
      </c>
      <c r="I622" s="52">
        <v>5</v>
      </c>
      <c r="J622" s="53" t="s">
        <v>945</v>
      </c>
    </row>
    <row r="623" spans="1:10" ht="24" customHeight="1">
      <c r="A623" s="48" t="s">
        <v>2916</v>
      </c>
      <c r="B623" s="49" t="s">
        <v>1609</v>
      </c>
      <c r="C623" s="48" t="s">
        <v>647</v>
      </c>
      <c r="D623" s="49" t="s">
        <v>2919</v>
      </c>
      <c r="E623" s="50" t="s">
        <v>939</v>
      </c>
      <c r="F623" s="50" t="s">
        <v>944</v>
      </c>
      <c r="G623" s="50">
        <v>30</v>
      </c>
      <c r="H623" s="51">
        <v>33012</v>
      </c>
      <c r="I623" s="52">
        <v>6</v>
      </c>
      <c r="J623" s="53" t="s">
        <v>2865</v>
      </c>
    </row>
    <row r="624" spans="1:10" ht="24" customHeight="1">
      <c r="A624" s="48" t="s">
        <v>2916</v>
      </c>
      <c r="B624" s="49" t="s">
        <v>1609</v>
      </c>
      <c r="C624" s="48" t="s">
        <v>648</v>
      </c>
      <c r="D624" s="49" t="s">
        <v>2920</v>
      </c>
      <c r="E624" s="50" t="s">
        <v>972</v>
      </c>
      <c r="F624" s="50" t="s">
        <v>973</v>
      </c>
      <c r="G624" s="50">
        <v>200</v>
      </c>
      <c r="H624" s="51">
        <v>82972</v>
      </c>
      <c r="I624" s="52">
        <v>14</v>
      </c>
      <c r="J624" s="53" t="s">
        <v>2868</v>
      </c>
    </row>
    <row r="625" spans="1:10" ht="24" customHeight="1">
      <c r="A625" s="48" t="s">
        <v>2916</v>
      </c>
      <c r="B625" s="49" t="s">
        <v>1609</v>
      </c>
      <c r="C625" s="48" t="s">
        <v>649</v>
      </c>
      <c r="D625" s="49" t="s">
        <v>2011</v>
      </c>
      <c r="E625" s="50" t="s">
        <v>939</v>
      </c>
      <c r="F625" s="50" t="s">
        <v>966</v>
      </c>
      <c r="G625" s="50">
        <v>30</v>
      </c>
      <c r="H625" s="51">
        <v>25089</v>
      </c>
      <c r="I625" s="52">
        <v>4</v>
      </c>
      <c r="J625" s="53" t="s">
        <v>1078</v>
      </c>
    </row>
    <row r="626" spans="1:10" ht="24" customHeight="1">
      <c r="A626" s="48" t="s">
        <v>2916</v>
      </c>
      <c r="B626" s="49" t="s">
        <v>1609</v>
      </c>
      <c r="C626" s="48" t="s">
        <v>650</v>
      </c>
      <c r="D626" s="49" t="s">
        <v>2549</v>
      </c>
      <c r="E626" s="50" t="s">
        <v>939</v>
      </c>
      <c r="F626" s="50" t="s">
        <v>966</v>
      </c>
      <c r="G626" s="50">
        <v>30</v>
      </c>
      <c r="H626" s="51">
        <v>17967</v>
      </c>
      <c r="I626" s="50">
        <v>3</v>
      </c>
      <c r="J626" s="56" t="s">
        <v>1015</v>
      </c>
    </row>
    <row r="627" spans="1:10" ht="24" customHeight="1">
      <c r="A627" s="48" t="s">
        <v>2916</v>
      </c>
      <c r="B627" s="49" t="s">
        <v>1609</v>
      </c>
      <c r="C627" s="48" t="s">
        <v>651</v>
      </c>
      <c r="D627" s="49" t="s">
        <v>2550</v>
      </c>
      <c r="E627" s="50" t="s">
        <v>939</v>
      </c>
      <c r="F627" s="50" t="s">
        <v>966</v>
      </c>
      <c r="G627" s="50">
        <v>30</v>
      </c>
      <c r="H627" s="51">
        <v>16632</v>
      </c>
      <c r="I627" s="50">
        <v>3</v>
      </c>
      <c r="J627" s="56" t="s">
        <v>1015</v>
      </c>
    </row>
    <row r="628" spans="1:10" ht="24" customHeight="1">
      <c r="A628" s="48" t="s">
        <v>2916</v>
      </c>
      <c r="B628" s="49" t="s">
        <v>1609</v>
      </c>
      <c r="C628" s="48" t="s">
        <v>652</v>
      </c>
      <c r="D628" s="49" t="s">
        <v>2551</v>
      </c>
      <c r="E628" s="50" t="s">
        <v>939</v>
      </c>
      <c r="F628" s="50" t="s">
        <v>966</v>
      </c>
      <c r="G628" s="50">
        <v>30</v>
      </c>
      <c r="H628" s="51">
        <v>18552</v>
      </c>
      <c r="I628" s="50">
        <v>3</v>
      </c>
      <c r="J628" s="56" t="s">
        <v>1015</v>
      </c>
    </row>
    <row r="629" spans="1:10" ht="24" customHeight="1">
      <c r="A629" s="48" t="s">
        <v>2916</v>
      </c>
      <c r="B629" s="49" t="s">
        <v>1643</v>
      </c>
      <c r="C629" s="48" t="s">
        <v>653</v>
      </c>
      <c r="D629" s="49" t="s">
        <v>2552</v>
      </c>
      <c r="E629" s="50" t="s">
        <v>2878</v>
      </c>
      <c r="F629" s="50" t="s">
        <v>936</v>
      </c>
      <c r="G629" s="50">
        <v>887</v>
      </c>
      <c r="H629" s="51">
        <v>43841</v>
      </c>
      <c r="I629" s="52">
        <v>19</v>
      </c>
      <c r="J629" s="53" t="s">
        <v>1956</v>
      </c>
    </row>
    <row r="630" spans="1:10" ht="24" customHeight="1">
      <c r="A630" s="48" t="s">
        <v>2916</v>
      </c>
      <c r="B630" s="49" t="s">
        <v>1643</v>
      </c>
      <c r="C630" s="48" t="s">
        <v>654</v>
      </c>
      <c r="D630" s="49" t="s">
        <v>2553</v>
      </c>
      <c r="E630" s="50" t="s">
        <v>939</v>
      </c>
      <c r="F630" s="50" t="s">
        <v>940</v>
      </c>
      <c r="G630" s="50">
        <v>80</v>
      </c>
      <c r="H630" s="51">
        <v>48600</v>
      </c>
      <c r="I630" s="52">
        <v>9</v>
      </c>
      <c r="J630" s="53" t="s">
        <v>963</v>
      </c>
    </row>
    <row r="631" spans="1:10" ht="24" customHeight="1">
      <c r="A631" s="48" t="s">
        <v>2916</v>
      </c>
      <c r="B631" s="49" t="s">
        <v>1643</v>
      </c>
      <c r="C631" s="48" t="s">
        <v>655</v>
      </c>
      <c r="D631" s="49" t="s">
        <v>2554</v>
      </c>
      <c r="E631" s="50" t="s">
        <v>939</v>
      </c>
      <c r="F631" s="50" t="s">
        <v>944</v>
      </c>
      <c r="G631" s="50">
        <v>88</v>
      </c>
      <c r="H631" s="51">
        <v>78684</v>
      </c>
      <c r="I631" s="52">
        <v>7</v>
      </c>
      <c r="J631" s="53" t="s">
        <v>954</v>
      </c>
    </row>
    <row r="632" spans="1:10" ht="24" customHeight="1">
      <c r="A632" s="48" t="s">
        <v>2916</v>
      </c>
      <c r="B632" s="49" t="s">
        <v>1643</v>
      </c>
      <c r="C632" s="48" t="s">
        <v>656</v>
      </c>
      <c r="D632" s="49" t="s">
        <v>2555</v>
      </c>
      <c r="E632" s="50" t="s">
        <v>972</v>
      </c>
      <c r="F632" s="50" t="s">
        <v>999</v>
      </c>
      <c r="G632" s="50">
        <v>424</v>
      </c>
      <c r="H632" s="51">
        <v>83019</v>
      </c>
      <c r="I632" s="52">
        <v>17</v>
      </c>
      <c r="J632" s="53" t="s">
        <v>1000</v>
      </c>
    </row>
    <row r="633" spans="1:10" ht="24" customHeight="1">
      <c r="A633" s="48" t="s">
        <v>2916</v>
      </c>
      <c r="B633" s="49" t="s">
        <v>1643</v>
      </c>
      <c r="C633" s="48" t="s">
        <v>657</v>
      </c>
      <c r="D633" s="49" t="s">
        <v>2556</v>
      </c>
      <c r="E633" s="50" t="s">
        <v>939</v>
      </c>
      <c r="F633" s="50" t="s">
        <v>944</v>
      </c>
      <c r="G633" s="50">
        <v>70</v>
      </c>
      <c r="H633" s="51">
        <v>52886</v>
      </c>
      <c r="I633" s="52">
        <v>6</v>
      </c>
      <c r="J633" s="53" t="s">
        <v>2865</v>
      </c>
    </row>
    <row r="634" spans="1:10" ht="24" customHeight="1">
      <c r="A634" s="48" t="s">
        <v>2916</v>
      </c>
      <c r="B634" s="49" t="s">
        <v>1643</v>
      </c>
      <c r="C634" s="48" t="s">
        <v>658</v>
      </c>
      <c r="D634" s="49" t="s">
        <v>2557</v>
      </c>
      <c r="E634" s="50" t="s">
        <v>939</v>
      </c>
      <c r="F634" s="50" t="s">
        <v>940</v>
      </c>
      <c r="G634" s="50">
        <v>111</v>
      </c>
      <c r="H634" s="51">
        <v>56384</v>
      </c>
      <c r="I634" s="52">
        <v>10</v>
      </c>
      <c r="J634" s="53" t="s">
        <v>941</v>
      </c>
    </row>
    <row r="635" spans="1:10" ht="24" customHeight="1">
      <c r="A635" s="48" t="s">
        <v>2916</v>
      </c>
      <c r="B635" s="49" t="s">
        <v>1643</v>
      </c>
      <c r="C635" s="48" t="s">
        <v>659</v>
      </c>
      <c r="D635" s="49" t="s">
        <v>2558</v>
      </c>
      <c r="E635" s="50" t="s">
        <v>939</v>
      </c>
      <c r="F635" s="50" t="s">
        <v>947</v>
      </c>
      <c r="G635" s="50">
        <v>121</v>
      </c>
      <c r="H635" s="51">
        <v>97216</v>
      </c>
      <c r="I635" s="52">
        <v>13</v>
      </c>
      <c r="J635" s="53" t="s">
        <v>2864</v>
      </c>
    </row>
    <row r="636" spans="1:10" ht="24" customHeight="1">
      <c r="A636" s="48" t="s">
        <v>2916</v>
      </c>
      <c r="B636" s="49" t="s">
        <v>1643</v>
      </c>
      <c r="C636" s="48" t="s">
        <v>660</v>
      </c>
      <c r="D636" s="49" t="s">
        <v>2559</v>
      </c>
      <c r="E636" s="50" t="s">
        <v>939</v>
      </c>
      <c r="F636" s="50" t="s">
        <v>944</v>
      </c>
      <c r="G636" s="50">
        <v>60</v>
      </c>
      <c r="H636" s="51">
        <v>57819</v>
      </c>
      <c r="I636" s="52">
        <v>6</v>
      </c>
      <c r="J636" s="53" t="s">
        <v>2865</v>
      </c>
    </row>
    <row r="637" spans="1:10" ht="24" customHeight="1">
      <c r="A637" s="48" t="s">
        <v>2916</v>
      </c>
      <c r="B637" s="49" t="s">
        <v>1643</v>
      </c>
      <c r="C637" s="48" t="s">
        <v>661</v>
      </c>
      <c r="D637" s="49" t="s">
        <v>2560</v>
      </c>
      <c r="E637" s="50" t="s">
        <v>939</v>
      </c>
      <c r="F637" s="50" t="s">
        <v>940</v>
      </c>
      <c r="G637" s="50">
        <v>61</v>
      </c>
      <c r="H637" s="51">
        <v>33808</v>
      </c>
      <c r="I637" s="52">
        <v>9</v>
      </c>
      <c r="J637" s="53" t="s">
        <v>963</v>
      </c>
    </row>
    <row r="638" spans="1:10" ht="24" customHeight="1">
      <c r="A638" s="48" t="s">
        <v>2916</v>
      </c>
      <c r="B638" s="49" t="s">
        <v>1643</v>
      </c>
      <c r="C638" s="48" t="s">
        <v>662</v>
      </c>
      <c r="D638" s="49" t="s">
        <v>2561</v>
      </c>
      <c r="E638" s="50" t="s">
        <v>939</v>
      </c>
      <c r="F638" s="50" t="s">
        <v>947</v>
      </c>
      <c r="G638" s="50">
        <v>163</v>
      </c>
      <c r="H638" s="51">
        <v>94696</v>
      </c>
      <c r="I638" s="52">
        <v>13</v>
      </c>
      <c r="J638" s="53" t="s">
        <v>2864</v>
      </c>
    </row>
    <row r="639" spans="1:10" ht="24" customHeight="1">
      <c r="A639" s="48" t="s">
        <v>2916</v>
      </c>
      <c r="B639" s="49" t="s">
        <v>1643</v>
      </c>
      <c r="C639" s="48" t="s">
        <v>663</v>
      </c>
      <c r="D639" s="49" t="s">
        <v>2562</v>
      </c>
      <c r="E639" s="50" t="s">
        <v>939</v>
      </c>
      <c r="F639" s="50" t="s">
        <v>947</v>
      </c>
      <c r="G639" s="50">
        <v>113</v>
      </c>
      <c r="H639" s="51">
        <v>81545</v>
      </c>
      <c r="I639" s="52">
        <v>13</v>
      </c>
      <c r="J639" s="53" t="s">
        <v>2864</v>
      </c>
    </row>
    <row r="640" spans="1:10" ht="24" customHeight="1">
      <c r="A640" s="48" t="s">
        <v>2916</v>
      </c>
      <c r="B640" s="49" t="s">
        <v>1643</v>
      </c>
      <c r="C640" s="48" t="s">
        <v>664</v>
      </c>
      <c r="D640" s="49" t="s">
        <v>2563</v>
      </c>
      <c r="E640" s="50" t="s">
        <v>939</v>
      </c>
      <c r="F640" s="50" t="s">
        <v>944</v>
      </c>
      <c r="G640" s="50">
        <v>44</v>
      </c>
      <c r="H640" s="51">
        <v>34616</v>
      </c>
      <c r="I640" s="52">
        <v>6</v>
      </c>
      <c r="J640" s="53" t="s">
        <v>2865</v>
      </c>
    </row>
    <row r="641" spans="1:10" ht="24" customHeight="1">
      <c r="A641" s="48" t="s">
        <v>2916</v>
      </c>
      <c r="B641" s="49" t="s">
        <v>1643</v>
      </c>
      <c r="C641" s="48" t="s">
        <v>665</v>
      </c>
      <c r="D641" s="49" t="s">
        <v>2564</v>
      </c>
      <c r="E641" s="50" t="s">
        <v>939</v>
      </c>
      <c r="F641" s="50" t="s">
        <v>944</v>
      </c>
      <c r="G641" s="50">
        <v>47</v>
      </c>
      <c r="H641" s="51">
        <v>22678</v>
      </c>
      <c r="I641" s="52">
        <v>5</v>
      </c>
      <c r="J641" s="53" t="s">
        <v>945</v>
      </c>
    </row>
    <row r="642" spans="1:10" ht="24" customHeight="1">
      <c r="A642" s="48" t="s">
        <v>2916</v>
      </c>
      <c r="B642" s="49" t="s">
        <v>1643</v>
      </c>
      <c r="C642" s="48" t="s">
        <v>666</v>
      </c>
      <c r="D642" s="49" t="s">
        <v>2565</v>
      </c>
      <c r="E642" s="50" t="s">
        <v>939</v>
      </c>
      <c r="F642" s="50" t="s">
        <v>944</v>
      </c>
      <c r="G642" s="50">
        <v>40</v>
      </c>
      <c r="H642" s="51">
        <v>35662</v>
      </c>
      <c r="I642" s="52">
        <v>6</v>
      </c>
      <c r="J642" s="53" t="s">
        <v>2865</v>
      </c>
    </row>
    <row r="643" spans="1:10" ht="24" customHeight="1">
      <c r="A643" s="48" t="s">
        <v>2916</v>
      </c>
      <c r="B643" s="49" t="s">
        <v>1643</v>
      </c>
      <c r="C643" s="48" t="s">
        <v>667</v>
      </c>
      <c r="D643" s="49" t="s">
        <v>2566</v>
      </c>
      <c r="E643" s="50" t="s">
        <v>939</v>
      </c>
      <c r="F643" s="50" t="s">
        <v>944</v>
      </c>
      <c r="G643" s="50">
        <v>35</v>
      </c>
      <c r="H643" s="51">
        <v>33630</v>
      </c>
      <c r="I643" s="52">
        <v>6</v>
      </c>
      <c r="J643" s="53" t="s">
        <v>2865</v>
      </c>
    </row>
    <row r="644" spans="1:10" ht="24" customHeight="1">
      <c r="A644" s="48" t="s">
        <v>2916</v>
      </c>
      <c r="B644" s="49" t="s">
        <v>1643</v>
      </c>
      <c r="C644" s="48" t="s">
        <v>668</v>
      </c>
      <c r="D644" s="49" t="s">
        <v>2567</v>
      </c>
      <c r="E644" s="50" t="s">
        <v>939</v>
      </c>
      <c r="F644" s="50" t="s">
        <v>944</v>
      </c>
      <c r="G644" s="50">
        <v>43</v>
      </c>
      <c r="H644" s="51">
        <v>27417</v>
      </c>
      <c r="I644" s="52">
        <v>5</v>
      </c>
      <c r="J644" s="53" t="s">
        <v>945</v>
      </c>
    </row>
    <row r="645" spans="1:10" ht="24" customHeight="1">
      <c r="A645" s="48" t="s">
        <v>2916</v>
      </c>
      <c r="B645" s="49" t="s">
        <v>1643</v>
      </c>
      <c r="C645" s="48" t="s">
        <v>669</v>
      </c>
      <c r="D645" s="49" t="s">
        <v>2568</v>
      </c>
      <c r="E645" s="50" t="s">
        <v>939</v>
      </c>
      <c r="F645" s="50" t="s">
        <v>944</v>
      </c>
      <c r="G645" s="50">
        <v>36</v>
      </c>
      <c r="H645" s="51">
        <v>18961</v>
      </c>
      <c r="I645" s="52">
        <v>5</v>
      </c>
      <c r="J645" s="53" t="s">
        <v>945</v>
      </c>
    </row>
    <row r="646" spans="1:10" ht="24" customHeight="1">
      <c r="A646" s="48" t="s">
        <v>2916</v>
      </c>
      <c r="B646" s="49" t="s">
        <v>1643</v>
      </c>
      <c r="C646" s="48" t="s">
        <v>670</v>
      </c>
      <c r="D646" s="49" t="s">
        <v>2569</v>
      </c>
      <c r="E646" s="50" t="s">
        <v>939</v>
      </c>
      <c r="F646" s="50" t="s">
        <v>944</v>
      </c>
      <c r="G646" s="50">
        <v>32</v>
      </c>
      <c r="H646" s="51">
        <v>25910</v>
      </c>
      <c r="I646" s="52">
        <v>5</v>
      </c>
      <c r="J646" s="53" t="s">
        <v>945</v>
      </c>
    </row>
    <row r="647" spans="1:10" ht="24" customHeight="1">
      <c r="A647" s="48" t="s">
        <v>2916</v>
      </c>
      <c r="B647" s="49" t="s">
        <v>1643</v>
      </c>
      <c r="C647" s="48" t="s">
        <v>671</v>
      </c>
      <c r="D647" s="49" t="s">
        <v>2570</v>
      </c>
      <c r="E647" s="50" t="s">
        <v>939</v>
      </c>
      <c r="F647" s="50" t="s">
        <v>944</v>
      </c>
      <c r="G647" s="50">
        <v>58</v>
      </c>
      <c r="H647" s="51">
        <v>19719</v>
      </c>
      <c r="I647" s="52">
        <v>5</v>
      </c>
      <c r="J647" s="53" t="s">
        <v>945</v>
      </c>
    </row>
    <row r="648" spans="1:10" ht="24" customHeight="1">
      <c r="A648" s="48" t="s">
        <v>2916</v>
      </c>
      <c r="B648" s="49" t="s">
        <v>1643</v>
      </c>
      <c r="C648" s="48" t="s">
        <v>672</v>
      </c>
      <c r="D648" s="49" t="s">
        <v>2571</v>
      </c>
      <c r="E648" s="50" t="s">
        <v>939</v>
      </c>
      <c r="F648" s="50" t="s">
        <v>944</v>
      </c>
      <c r="G648" s="50">
        <v>34</v>
      </c>
      <c r="H648" s="51">
        <v>21489</v>
      </c>
      <c r="I648" s="52">
        <v>5</v>
      </c>
      <c r="J648" s="53" t="s">
        <v>945</v>
      </c>
    </row>
    <row r="649" spans="1:10" ht="24" customHeight="1">
      <c r="A649" s="48" t="s">
        <v>2916</v>
      </c>
      <c r="B649" s="49" t="s">
        <v>1643</v>
      </c>
      <c r="C649" s="48" t="s">
        <v>673</v>
      </c>
      <c r="D649" s="49" t="s">
        <v>2011</v>
      </c>
      <c r="E649" s="50" t="s">
        <v>939</v>
      </c>
      <c r="F649" s="50" t="s">
        <v>944</v>
      </c>
      <c r="G649" s="50">
        <v>37</v>
      </c>
      <c r="H649" s="51">
        <v>28023</v>
      </c>
      <c r="I649" s="52">
        <v>5</v>
      </c>
      <c r="J649" s="53" t="s">
        <v>945</v>
      </c>
    </row>
    <row r="650" spans="1:10" ht="24" customHeight="1">
      <c r="A650" s="48" t="s">
        <v>2916</v>
      </c>
      <c r="B650" s="49" t="s">
        <v>1643</v>
      </c>
      <c r="C650" s="48" t="s">
        <v>674</v>
      </c>
      <c r="D650" s="49" t="s">
        <v>2921</v>
      </c>
      <c r="E650" s="50" t="s">
        <v>939</v>
      </c>
      <c r="F650" s="50" t="s">
        <v>966</v>
      </c>
      <c r="G650" s="50">
        <v>31</v>
      </c>
      <c r="H650" s="51">
        <v>24837</v>
      </c>
      <c r="I650" s="50">
        <v>3</v>
      </c>
      <c r="J650" s="56" t="s">
        <v>1015</v>
      </c>
    </row>
    <row r="651" spans="1:10" ht="24" customHeight="1">
      <c r="A651" s="48" t="s">
        <v>2916</v>
      </c>
      <c r="B651" s="49" t="s">
        <v>1643</v>
      </c>
      <c r="C651" s="48" t="s">
        <v>675</v>
      </c>
      <c r="D651" s="49" t="s">
        <v>2572</v>
      </c>
      <c r="E651" s="50" t="s">
        <v>939</v>
      </c>
      <c r="F651" s="50" t="s">
        <v>966</v>
      </c>
      <c r="G651" s="50">
        <v>22</v>
      </c>
      <c r="H651" s="51">
        <v>7902</v>
      </c>
      <c r="I651" s="52">
        <v>2</v>
      </c>
      <c r="J651" s="53" t="s">
        <v>967</v>
      </c>
    </row>
    <row r="652" spans="1:10" ht="24" customHeight="1">
      <c r="A652" s="48" t="s">
        <v>2916</v>
      </c>
      <c r="B652" s="49" t="s">
        <v>1667</v>
      </c>
      <c r="C652" s="48" t="s">
        <v>676</v>
      </c>
      <c r="D652" s="49" t="s">
        <v>2573</v>
      </c>
      <c r="E652" s="50" t="s">
        <v>2878</v>
      </c>
      <c r="F652" s="50" t="s">
        <v>936</v>
      </c>
      <c r="G652" s="50">
        <v>914</v>
      </c>
      <c r="H652" s="51">
        <v>186779</v>
      </c>
      <c r="I652" s="52">
        <v>19</v>
      </c>
      <c r="J652" s="53" t="s">
        <v>1956</v>
      </c>
    </row>
    <row r="653" spans="1:10" ht="24" customHeight="1">
      <c r="A653" s="48" t="s">
        <v>2916</v>
      </c>
      <c r="B653" s="49" t="s">
        <v>1667</v>
      </c>
      <c r="C653" s="48" t="s">
        <v>677</v>
      </c>
      <c r="D653" s="49" t="s">
        <v>2574</v>
      </c>
      <c r="E653" s="50" t="s">
        <v>939</v>
      </c>
      <c r="F653" s="50" t="s">
        <v>944</v>
      </c>
      <c r="G653" s="50">
        <v>66</v>
      </c>
      <c r="H653" s="51">
        <v>45425</v>
      </c>
      <c r="I653" s="52">
        <v>6</v>
      </c>
      <c r="J653" s="53" t="s">
        <v>2865</v>
      </c>
    </row>
    <row r="654" spans="1:10" ht="24" customHeight="1">
      <c r="A654" s="48" t="s">
        <v>2916</v>
      </c>
      <c r="B654" s="49" t="s">
        <v>1667</v>
      </c>
      <c r="C654" s="48" t="s">
        <v>678</v>
      </c>
      <c r="D654" s="49" t="s">
        <v>2575</v>
      </c>
      <c r="E654" s="50" t="s">
        <v>939</v>
      </c>
      <c r="F654" s="50" t="s">
        <v>940</v>
      </c>
      <c r="G654" s="50">
        <v>140</v>
      </c>
      <c r="H654" s="51">
        <v>76675</v>
      </c>
      <c r="I654" s="52">
        <v>10</v>
      </c>
      <c r="J654" s="53" t="s">
        <v>941</v>
      </c>
    </row>
    <row r="655" spans="1:10" ht="24" customHeight="1">
      <c r="A655" s="48" t="s">
        <v>2916</v>
      </c>
      <c r="B655" s="49" t="s">
        <v>1667</v>
      </c>
      <c r="C655" s="48" t="s">
        <v>679</v>
      </c>
      <c r="D655" s="49" t="s">
        <v>2576</v>
      </c>
      <c r="E655" s="50" t="s">
        <v>939</v>
      </c>
      <c r="F655" s="50" t="s">
        <v>944</v>
      </c>
      <c r="G655" s="50">
        <v>50</v>
      </c>
      <c r="H655" s="51">
        <v>41453</v>
      </c>
      <c r="I655" s="52">
        <v>6</v>
      </c>
      <c r="J655" s="53" t="s">
        <v>2865</v>
      </c>
    </row>
    <row r="656" spans="1:10" ht="24" customHeight="1">
      <c r="A656" s="48" t="s">
        <v>2916</v>
      </c>
      <c r="B656" s="49" t="s">
        <v>1667</v>
      </c>
      <c r="C656" s="48" t="s">
        <v>680</v>
      </c>
      <c r="D656" s="49" t="s">
        <v>2577</v>
      </c>
      <c r="E656" s="50" t="s">
        <v>972</v>
      </c>
      <c r="F656" s="50" t="s">
        <v>973</v>
      </c>
      <c r="G656" s="50">
        <v>183</v>
      </c>
      <c r="H656" s="51">
        <v>117423</v>
      </c>
      <c r="I656" s="52">
        <v>14</v>
      </c>
      <c r="J656" s="53" t="s">
        <v>2868</v>
      </c>
    </row>
    <row r="657" spans="1:10" ht="24" customHeight="1">
      <c r="A657" s="48" t="s">
        <v>2916</v>
      </c>
      <c r="B657" s="49" t="s">
        <v>1667</v>
      </c>
      <c r="C657" s="48" t="s">
        <v>681</v>
      </c>
      <c r="D657" s="49" t="s">
        <v>2578</v>
      </c>
      <c r="E657" s="50" t="s">
        <v>939</v>
      </c>
      <c r="F657" s="50" t="s">
        <v>944</v>
      </c>
      <c r="G657" s="50">
        <v>85</v>
      </c>
      <c r="H657" s="51">
        <v>46960</v>
      </c>
      <c r="I657" s="52">
        <v>6</v>
      </c>
      <c r="J657" s="53" t="s">
        <v>2865</v>
      </c>
    </row>
    <row r="658" spans="1:10" ht="24" customHeight="1">
      <c r="A658" s="48" t="s">
        <v>2916</v>
      </c>
      <c r="B658" s="49" t="s">
        <v>1667</v>
      </c>
      <c r="C658" s="48" t="s">
        <v>682</v>
      </c>
      <c r="D658" s="49" t="s">
        <v>2579</v>
      </c>
      <c r="E658" s="50" t="s">
        <v>939</v>
      </c>
      <c r="F658" s="50" t="s">
        <v>947</v>
      </c>
      <c r="G658" s="50">
        <v>125</v>
      </c>
      <c r="H658" s="51">
        <v>68185</v>
      </c>
      <c r="I658" s="52">
        <v>13</v>
      </c>
      <c r="J658" s="53" t="s">
        <v>2864</v>
      </c>
    </row>
    <row r="659" spans="1:10" ht="24" customHeight="1">
      <c r="A659" s="48" t="s">
        <v>2916</v>
      </c>
      <c r="B659" s="49" t="s">
        <v>1667</v>
      </c>
      <c r="C659" s="48" t="s">
        <v>683</v>
      </c>
      <c r="D659" s="49" t="s">
        <v>2580</v>
      </c>
      <c r="E659" s="50" t="s">
        <v>939</v>
      </c>
      <c r="F659" s="50" t="s">
        <v>944</v>
      </c>
      <c r="G659" s="50">
        <v>44</v>
      </c>
      <c r="H659" s="51">
        <v>28726</v>
      </c>
      <c r="I659" s="52">
        <v>5</v>
      </c>
      <c r="J659" s="53" t="s">
        <v>945</v>
      </c>
    </row>
    <row r="660" spans="1:10" ht="24" customHeight="1">
      <c r="A660" s="48" t="s">
        <v>2916</v>
      </c>
      <c r="B660" s="49" t="s">
        <v>1667</v>
      </c>
      <c r="C660" s="48" t="s">
        <v>684</v>
      </c>
      <c r="D660" s="49" t="s">
        <v>2581</v>
      </c>
      <c r="E660" s="50" t="s">
        <v>939</v>
      </c>
      <c r="F660" s="50" t="s">
        <v>947</v>
      </c>
      <c r="G660" s="50">
        <v>150</v>
      </c>
      <c r="H660" s="51">
        <v>93003</v>
      </c>
      <c r="I660" s="52">
        <v>13</v>
      </c>
      <c r="J660" s="53" t="s">
        <v>2864</v>
      </c>
    </row>
    <row r="661" spans="1:10" ht="24" customHeight="1">
      <c r="A661" s="48" t="s">
        <v>2916</v>
      </c>
      <c r="B661" s="49" t="s">
        <v>1667</v>
      </c>
      <c r="C661" s="48" t="s">
        <v>685</v>
      </c>
      <c r="D661" s="49" t="s">
        <v>2582</v>
      </c>
      <c r="E661" s="50" t="s">
        <v>939</v>
      </c>
      <c r="F661" s="50" t="s">
        <v>947</v>
      </c>
      <c r="G661" s="50">
        <v>176</v>
      </c>
      <c r="H661" s="51">
        <v>87539</v>
      </c>
      <c r="I661" s="52">
        <v>13</v>
      </c>
      <c r="J661" s="53" t="s">
        <v>2864</v>
      </c>
    </row>
    <row r="662" spans="1:10" ht="24" customHeight="1">
      <c r="A662" s="48" t="s">
        <v>2916</v>
      </c>
      <c r="B662" s="49" t="s">
        <v>1667</v>
      </c>
      <c r="C662" s="48" t="s">
        <v>686</v>
      </c>
      <c r="D662" s="49" t="s">
        <v>2583</v>
      </c>
      <c r="E662" s="50" t="s">
        <v>939</v>
      </c>
      <c r="F662" s="50" t="s">
        <v>944</v>
      </c>
      <c r="G662" s="50">
        <v>115</v>
      </c>
      <c r="H662" s="51">
        <v>39919</v>
      </c>
      <c r="I662" s="52">
        <v>6</v>
      </c>
      <c r="J662" s="53" t="s">
        <v>2865</v>
      </c>
    </row>
    <row r="663" spans="1:10" ht="24" customHeight="1">
      <c r="A663" s="48" t="s">
        <v>2916</v>
      </c>
      <c r="B663" s="49" t="s">
        <v>1667</v>
      </c>
      <c r="C663" s="48" t="s">
        <v>687</v>
      </c>
      <c r="D663" s="49" t="s">
        <v>2584</v>
      </c>
      <c r="E663" s="50" t="s">
        <v>939</v>
      </c>
      <c r="F663" s="50" t="s">
        <v>944</v>
      </c>
      <c r="G663" s="50">
        <v>48</v>
      </c>
      <c r="H663" s="51">
        <v>39174</v>
      </c>
      <c r="I663" s="52">
        <v>6</v>
      </c>
      <c r="J663" s="53" t="s">
        <v>2865</v>
      </c>
    </row>
    <row r="664" spans="1:10" ht="24" customHeight="1">
      <c r="A664" s="48" t="s">
        <v>2916</v>
      </c>
      <c r="B664" s="49" t="s">
        <v>1667</v>
      </c>
      <c r="C664" s="48" t="s">
        <v>688</v>
      </c>
      <c r="D664" s="49" t="s">
        <v>2585</v>
      </c>
      <c r="E664" s="50" t="s">
        <v>939</v>
      </c>
      <c r="F664" s="50" t="s">
        <v>944</v>
      </c>
      <c r="G664" s="50">
        <v>43</v>
      </c>
      <c r="H664" s="51">
        <v>31618</v>
      </c>
      <c r="I664" s="52">
        <v>6</v>
      </c>
      <c r="J664" s="53" t="s">
        <v>2865</v>
      </c>
    </row>
    <row r="665" spans="1:10" ht="24" customHeight="1">
      <c r="A665" s="48" t="s">
        <v>2916</v>
      </c>
      <c r="B665" s="49" t="s">
        <v>1667</v>
      </c>
      <c r="C665" s="48" t="s">
        <v>689</v>
      </c>
      <c r="D665" s="49" t="s">
        <v>2922</v>
      </c>
      <c r="E665" s="50" t="s">
        <v>939</v>
      </c>
      <c r="F665" s="50" t="s">
        <v>944</v>
      </c>
      <c r="G665" s="50">
        <v>38</v>
      </c>
      <c r="H665" s="51">
        <v>28418</v>
      </c>
      <c r="I665" s="52">
        <v>5</v>
      </c>
      <c r="J665" s="53" t="s">
        <v>945</v>
      </c>
    </row>
    <row r="666" spans="1:10" ht="24" customHeight="1">
      <c r="A666" s="48" t="s">
        <v>2916</v>
      </c>
      <c r="B666" s="49" t="s">
        <v>1667</v>
      </c>
      <c r="C666" s="48" t="s">
        <v>690</v>
      </c>
      <c r="D666" s="49" t="s">
        <v>2586</v>
      </c>
      <c r="E666" s="50" t="s">
        <v>939</v>
      </c>
      <c r="F666" s="50" t="s">
        <v>966</v>
      </c>
      <c r="G666" s="50">
        <v>30</v>
      </c>
      <c r="H666" s="51">
        <v>24250</v>
      </c>
      <c r="I666" s="50">
        <v>3</v>
      </c>
      <c r="J666" s="56" t="s">
        <v>1015</v>
      </c>
    </row>
    <row r="667" spans="1:10" ht="24" customHeight="1">
      <c r="A667" s="48" t="s">
        <v>2916</v>
      </c>
      <c r="B667" s="49" t="s">
        <v>1667</v>
      </c>
      <c r="C667" s="48" t="s">
        <v>691</v>
      </c>
      <c r="D667" s="49" t="s">
        <v>2587</v>
      </c>
      <c r="E667" s="50" t="s">
        <v>939</v>
      </c>
      <c r="F667" s="50" t="s">
        <v>944</v>
      </c>
      <c r="G667" s="50">
        <v>30</v>
      </c>
      <c r="H667" s="51">
        <v>30903</v>
      </c>
      <c r="I667" s="52">
        <v>6</v>
      </c>
      <c r="J667" s="53" t="s">
        <v>2865</v>
      </c>
    </row>
    <row r="668" spans="1:10" ht="24" customHeight="1">
      <c r="A668" s="48" t="s">
        <v>2916</v>
      </c>
      <c r="B668" s="49" t="s">
        <v>1667</v>
      </c>
      <c r="C668" s="48" t="s">
        <v>692</v>
      </c>
      <c r="D668" s="49" t="s">
        <v>2588</v>
      </c>
      <c r="E668" s="50" t="s">
        <v>939</v>
      </c>
      <c r="F668" s="50" t="s">
        <v>966</v>
      </c>
      <c r="G668" s="50">
        <v>25</v>
      </c>
      <c r="H668" s="51">
        <v>23207</v>
      </c>
      <c r="I668" s="50">
        <v>3</v>
      </c>
      <c r="J668" s="56" t="s">
        <v>1015</v>
      </c>
    </row>
    <row r="669" spans="1:10" ht="24" customHeight="1">
      <c r="A669" s="48" t="s">
        <v>2589</v>
      </c>
      <c r="B669" s="49" t="s">
        <v>1685</v>
      </c>
      <c r="C669" s="48" t="s">
        <v>693</v>
      </c>
      <c r="D669" s="49" t="s">
        <v>2590</v>
      </c>
      <c r="E669" s="50" t="s">
        <v>972</v>
      </c>
      <c r="F669" s="50" t="s">
        <v>999</v>
      </c>
      <c r="G669" s="50">
        <v>301</v>
      </c>
      <c r="H669" s="51">
        <v>104567</v>
      </c>
      <c r="I669" s="52">
        <v>16</v>
      </c>
      <c r="J669" s="53" t="s">
        <v>1038</v>
      </c>
    </row>
    <row r="670" spans="1:10" ht="24" customHeight="1">
      <c r="A670" s="48" t="s">
        <v>2589</v>
      </c>
      <c r="B670" s="49" t="s">
        <v>1685</v>
      </c>
      <c r="C670" s="48" t="s">
        <v>694</v>
      </c>
      <c r="D670" s="49" t="s">
        <v>2591</v>
      </c>
      <c r="E670" s="50" t="s">
        <v>939</v>
      </c>
      <c r="F670" s="50" t="s">
        <v>944</v>
      </c>
      <c r="G670" s="50">
        <v>30</v>
      </c>
      <c r="H670" s="51">
        <v>35225</v>
      </c>
      <c r="I670" s="52">
        <v>6</v>
      </c>
      <c r="J670" s="53" t="s">
        <v>2865</v>
      </c>
    </row>
    <row r="671" spans="1:10" ht="24" customHeight="1">
      <c r="A671" s="48" t="s">
        <v>2589</v>
      </c>
      <c r="B671" s="49" t="s">
        <v>1685</v>
      </c>
      <c r="C671" s="48" t="s">
        <v>695</v>
      </c>
      <c r="D671" s="49" t="s">
        <v>2592</v>
      </c>
      <c r="E671" s="50" t="s">
        <v>939</v>
      </c>
      <c r="F671" s="50" t="s">
        <v>944</v>
      </c>
      <c r="G671" s="50">
        <v>30</v>
      </c>
      <c r="H671" s="51">
        <v>33545</v>
      </c>
      <c r="I671" s="52">
        <v>6</v>
      </c>
      <c r="J671" s="53" t="s">
        <v>2865</v>
      </c>
    </row>
    <row r="672" spans="1:10" ht="24" customHeight="1">
      <c r="A672" s="48" t="s">
        <v>2589</v>
      </c>
      <c r="B672" s="49" t="s">
        <v>1685</v>
      </c>
      <c r="C672" s="48" t="s">
        <v>696</v>
      </c>
      <c r="D672" s="49" t="s">
        <v>2593</v>
      </c>
      <c r="E672" s="50" t="s">
        <v>939</v>
      </c>
      <c r="F672" s="50" t="s">
        <v>944</v>
      </c>
      <c r="G672" s="50">
        <v>30</v>
      </c>
      <c r="H672" s="51">
        <v>31446</v>
      </c>
      <c r="I672" s="52">
        <v>6</v>
      </c>
      <c r="J672" s="53" t="s">
        <v>2865</v>
      </c>
    </row>
    <row r="673" spans="1:10" ht="24" customHeight="1">
      <c r="A673" s="48" t="s">
        <v>2589</v>
      </c>
      <c r="B673" s="49" t="s">
        <v>1685</v>
      </c>
      <c r="C673" s="48" t="s">
        <v>697</v>
      </c>
      <c r="D673" s="49" t="s">
        <v>2594</v>
      </c>
      <c r="E673" s="50" t="s">
        <v>939</v>
      </c>
      <c r="F673" s="50" t="s">
        <v>944</v>
      </c>
      <c r="G673" s="50">
        <v>30</v>
      </c>
      <c r="H673" s="51">
        <v>33193</v>
      </c>
      <c r="I673" s="52">
        <v>6</v>
      </c>
      <c r="J673" s="53" t="s">
        <v>2865</v>
      </c>
    </row>
    <row r="674" spans="1:10" ht="24" customHeight="1">
      <c r="A674" s="48" t="s">
        <v>2589</v>
      </c>
      <c r="B674" s="49" t="s">
        <v>1685</v>
      </c>
      <c r="C674" s="48" t="s">
        <v>698</v>
      </c>
      <c r="D674" s="49" t="s">
        <v>2595</v>
      </c>
      <c r="E674" s="50" t="s">
        <v>939</v>
      </c>
      <c r="F674" s="50" t="s">
        <v>944</v>
      </c>
      <c r="G674" s="50">
        <v>30</v>
      </c>
      <c r="H674" s="51">
        <v>14509</v>
      </c>
      <c r="I674" s="52">
        <v>5</v>
      </c>
      <c r="J674" s="53" t="s">
        <v>945</v>
      </c>
    </row>
    <row r="675" spans="1:10" ht="24" customHeight="1">
      <c r="A675" s="48" t="s">
        <v>2589</v>
      </c>
      <c r="B675" s="49" t="s">
        <v>1685</v>
      </c>
      <c r="C675" s="48" t="s">
        <v>699</v>
      </c>
      <c r="D675" s="49" t="s">
        <v>2596</v>
      </c>
      <c r="E675" s="50" t="s">
        <v>939</v>
      </c>
      <c r="F675" s="50" t="s">
        <v>944</v>
      </c>
      <c r="G675" s="50">
        <v>30</v>
      </c>
      <c r="H675" s="51">
        <v>13990</v>
      </c>
      <c r="I675" s="52">
        <v>5</v>
      </c>
      <c r="J675" s="53" t="s">
        <v>945</v>
      </c>
    </row>
    <row r="676" spans="1:10" ht="24" customHeight="1">
      <c r="A676" s="48" t="s">
        <v>2589</v>
      </c>
      <c r="B676" s="49" t="s">
        <v>1693</v>
      </c>
      <c r="C676" s="48" t="s">
        <v>700</v>
      </c>
      <c r="D676" s="49" t="s">
        <v>2597</v>
      </c>
      <c r="E676" s="50" t="s">
        <v>972</v>
      </c>
      <c r="F676" s="50" t="s">
        <v>999</v>
      </c>
      <c r="G676" s="50">
        <v>370</v>
      </c>
      <c r="H676" s="51">
        <v>92336</v>
      </c>
      <c r="I676" s="52">
        <v>16</v>
      </c>
      <c r="J676" s="53" t="s">
        <v>1038</v>
      </c>
    </row>
    <row r="677" spans="1:10" ht="24" customHeight="1">
      <c r="A677" s="48" t="s">
        <v>2589</v>
      </c>
      <c r="B677" s="49" t="s">
        <v>1693</v>
      </c>
      <c r="C677" s="48" t="s">
        <v>701</v>
      </c>
      <c r="D677" s="49" t="s">
        <v>2598</v>
      </c>
      <c r="E677" s="50" t="s">
        <v>939</v>
      </c>
      <c r="F677" s="50" t="s">
        <v>944</v>
      </c>
      <c r="G677" s="50">
        <v>30</v>
      </c>
      <c r="H677" s="51">
        <v>22177</v>
      </c>
      <c r="I677" s="52">
        <v>5</v>
      </c>
      <c r="J677" s="53" t="s">
        <v>945</v>
      </c>
    </row>
    <row r="678" spans="1:10" ht="24" customHeight="1">
      <c r="A678" s="48" t="s">
        <v>2589</v>
      </c>
      <c r="B678" s="49" t="s">
        <v>1693</v>
      </c>
      <c r="C678" s="48" t="s">
        <v>702</v>
      </c>
      <c r="D678" s="49" t="s">
        <v>2599</v>
      </c>
      <c r="E678" s="50" t="s">
        <v>939</v>
      </c>
      <c r="F678" s="50" t="s">
        <v>944</v>
      </c>
      <c r="G678" s="50">
        <v>46</v>
      </c>
      <c r="H678" s="51">
        <v>47830</v>
      </c>
      <c r="I678" s="52">
        <v>6</v>
      </c>
      <c r="J678" s="53" t="s">
        <v>2865</v>
      </c>
    </row>
    <row r="679" spans="1:10" ht="24" customHeight="1">
      <c r="A679" s="48" t="s">
        <v>2589</v>
      </c>
      <c r="B679" s="49" t="s">
        <v>1693</v>
      </c>
      <c r="C679" s="48" t="s">
        <v>703</v>
      </c>
      <c r="D679" s="49" t="s">
        <v>2600</v>
      </c>
      <c r="E679" s="50" t="s">
        <v>939</v>
      </c>
      <c r="F679" s="50" t="s">
        <v>944</v>
      </c>
      <c r="G679" s="50">
        <v>30</v>
      </c>
      <c r="H679" s="51">
        <v>47331</v>
      </c>
      <c r="I679" s="52">
        <v>6</v>
      </c>
      <c r="J679" s="53" t="s">
        <v>2865</v>
      </c>
    </row>
    <row r="680" spans="1:10" ht="24" customHeight="1">
      <c r="A680" s="48" t="s">
        <v>2589</v>
      </c>
      <c r="B680" s="49" t="s">
        <v>1693</v>
      </c>
      <c r="C680" s="48" t="s">
        <v>704</v>
      </c>
      <c r="D680" s="49" t="s">
        <v>2601</v>
      </c>
      <c r="E680" s="50" t="s">
        <v>939</v>
      </c>
      <c r="F680" s="50" t="s">
        <v>944</v>
      </c>
      <c r="G680" s="50">
        <v>36</v>
      </c>
      <c r="H680" s="51">
        <v>25891</v>
      </c>
      <c r="I680" s="52">
        <v>5</v>
      </c>
      <c r="J680" s="53" t="s">
        <v>945</v>
      </c>
    </row>
    <row r="681" spans="1:10" ht="24" customHeight="1">
      <c r="A681" s="48" t="s">
        <v>2589</v>
      </c>
      <c r="B681" s="49" t="s">
        <v>1693</v>
      </c>
      <c r="C681" s="48" t="s">
        <v>705</v>
      </c>
      <c r="D681" s="49" t="s">
        <v>2602</v>
      </c>
      <c r="E681" s="50" t="s">
        <v>939</v>
      </c>
      <c r="F681" s="50" t="s">
        <v>944</v>
      </c>
      <c r="G681" s="50">
        <v>36</v>
      </c>
      <c r="H681" s="51">
        <v>40999</v>
      </c>
      <c r="I681" s="52">
        <v>6</v>
      </c>
      <c r="J681" s="53" t="s">
        <v>2865</v>
      </c>
    </row>
    <row r="682" spans="1:10" ht="24" customHeight="1">
      <c r="A682" s="48" t="s">
        <v>2589</v>
      </c>
      <c r="B682" s="49" t="s">
        <v>1693</v>
      </c>
      <c r="C682" s="48" t="s">
        <v>706</v>
      </c>
      <c r="D682" s="49" t="s">
        <v>2603</v>
      </c>
      <c r="E682" s="50" t="s">
        <v>939</v>
      </c>
      <c r="F682" s="50" t="s">
        <v>944</v>
      </c>
      <c r="G682" s="50">
        <v>34</v>
      </c>
      <c r="H682" s="51">
        <v>18051</v>
      </c>
      <c r="I682" s="52">
        <v>5</v>
      </c>
      <c r="J682" s="53" t="s">
        <v>945</v>
      </c>
    </row>
    <row r="683" spans="1:10" ht="24" customHeight="1">
      <c r="A683" s="48" t="s">
        <v>2589</v>
      </c>
      <c r="B683" s="49" t="s">
        <v>1693</v>
      </c>
      <c r="C683" s="48" t="s">
        <v>707</v>
      </c>
      <c r="D683" s="49" t="s">
        <v>2604</v>
      </c>
      <c r="E683" s="50" t="s">
        <v>939</v>
      </c>
      <c r="F683" s="50" t="s">
        <v>966</v>
      </c>
      <c r="G683" s="50">
        <v>13</v>
      </c>
      <c r="H683" s="51">
        <v>22139</v>
      </c>
      <c r="I683" s="50">
        <v>3</v>
      </c>
      <c r="J683" s="56" t="s">
        <v>1015</v>
      </c>
    </row>
    <row r="684" spans="1:10" ht="24" customHeight="1">
      <c r="A684" s="48" t="s">
        <v>2589</v>
      </c>
      <c r="B684" s="49" t="s">
        <v>1693</v>
      </c>
      <c r="C684" s="48" t="s">
        <v>708</v>
      </c>
      <c r="D684" s="49" t="s">
        <v>2923</v>
      </c>
      <c r="E684" s="50" t="s">
        <v>939</v>
      </c>
      <c r="F684" s="50" t="s">
        <v>940</v>
      </c>
      <c r="G684" s="50">
        <v>100</v>
      </c>
      <c r="H684" s="51">
        <v>71904</v>
      </c>
      <c r="I684" s="52">
        <v>10</v>
      </c>
      <c r="J684" s="53" t="s">
        <v>941</v>
      </c>
    </row>
    <row r="685" spans="1:10" ht="24" customHeight="1">
      <c r="A685" s="48" t="s">
        <v>2589</v>
      </c>
      <c r="B685" s="49" t="s">
        <v>1703</v>
      </c>
      <c r="C685" s="48" t="s">
        <v>709</v>
      </c>
      <c r="D685" s="49" t="s">
        <v>2605</v>
      </c>
      <c r="E685" s="50" t="s">
        <v>2878</v>
      </c>
      <c r="F685" s="50" t="s">
        <v>936</v>
      </c>
      <c r="G685" s="50">
        <v>710</v>
      </c>
      <c r="H685" s="51">
        <v>98434</v>
      </c>
      <c r="I685" s="52">
        <v>19</v>
      </c>
      <c r="J685" s="53" t="s">
        <v>1956</v>
      </c>
    </row>
    <row r="686" spans="1:10" ht="24" customHeight="1">
      <c r="A686" s="48" t="s">
        <v>2589</v>
      </c>
      <c r="B686" s="49" t="s">
        <v>1703</v>
      </c>
      <c r="C686" s="48" t="s">
        <v>710</v>
      </c>
      <c r="D686" s="49" t="s">
        <v>2606</v>
      </c>
      <c r="E686" s="50" t="s">
        <v>939</v>
      </c>
      <c r="F686" s="50" t="s">
        <v>944</v>
      </c>
      <c r="G686" s="50">
        <v>30</v>
      </c>
      <c r="H686" s="51">
        <v>27137</v>
      </c>
      <c r="I686" s="52">
        <v>5</v>
      </c>
      <c r="J686" s="53" t="s">
        <v>945</v>
      </c>
    </row>
    <row r="687" spans="1:10" ht="24" customHeight="1">
      <c r="A687" s="48" t="s">
        <v>2589</v>
      </c>
      <c r="B687" s="49" t="s">
        <v>1703</v>
      </c>
      <c r="C687" s="48" t="s">
        <v>711</v>
      </c>
      <c r="D687" s="49" t="s">
        <v>2607</v>
      </c>
      <c r="E687" s="50" t="s">
        <v>939</v>
      </c>
      <c r="F687" s="50" t="s">
        <v>940</v>
      </c>
      <c r="G687" s="50">
        <v>94</v>
      </c>
      <c r="H687" s="51">
        <v>71468</v>
      </c>
      <c r="I687" s="52">
        <v>10</v>
      </c>
      <c r="J687" s="53" t="s">
        <v>941</v>
      </c>
    </row>
    <row r="688" spans="1:10" ht="24" customHeight="1">
      <c r="A688" s="48" t="s">
        <v>2589</v>
      </c>
      <c r="B688" s="49" t="s">
        <v>1703</v>
      </c>
      <c r="C688" s="48" t="s">
        <v>712</v>
      </c>
      <c r="D688" s="49" t="s">
        <v>2608</v>
      </c>
      <c r="E688" s="50" t="s">
        <v>939</v>
      </c>
      <c r="F688" s="50" t="s">
        <v>973</v>
      </c>
      <c r="G688" s="50">
        <v>215</v>
      </c>
      <c r="H688" s="51">
        <v>155485</v>
      </c>
      <c r="I688" s="52">
        <v>15</v>
      </c>
      <c r="J688" s="53" t="s">
        <v>2867</v>
      </c>
    </row>
    <row r="689" spans="1:10" ht="24" customHeight="1">
      <c r="A689" s="48" t="s">
        <v>2589</v>
      </c>
      <c r="B689" s="49" t="s">
        <v>1703</v>
      </c>
      <c r="C689" s="48" t="s">
        <v>713</v>
      </c>
      <c r="D689" s="49" t="s">
        <v>2609</v>
      </c>
      <c r="E689" s="50" t="s">
        <v>939</v>
      </c>
      <c r="F689" s="50" t="s">
        <v>947</v>
      </c>
      <c r="G689" s="50">
        <v>145</v>
      </c>
      <c r="H689" s="51">
        <v>110640</v>
      </c>
      <c r="I689" s="52">
        <v>13</v>
      </c>
      <c r="J689" s="53" t="s">
        <v>2864</v>
      </c>
    </row>
    <row r="690" spans="1:10" ht="24" customHeight="1">
      <c r="A690" s="48" t="s">
        <v>2589</v>
      </c>
      <c r="B690" s="49" t="s">
        <v>1703</v>
      </c>
      <c r="C690" s="48" t="s">
        <v>714</v>
      </c>
      <c r="D690" s="49" t="s">
        <v>2610</v>
      </c>
      <c r="E690" s="50" t="s">
        <v>939</v>
      </c>
      <c r="F690" s="50" t="s">
        <v>944</v>
      </c>
      <c r="G690" s="50">
        <v>39</v>
      </c>
      <c r="H690" s="51">
        <v>35985</v>
      </c>
      <c r="I690" s="52">
        <v>6</v>
      </c>
      <c r="J690" s="53" t="s">
        <v>2865</v>
      </c>
    </row>
    <row r="691" spans="1:10" ht="24" customHeight="1">
      <c r="A691" s="48" t="s">
        <v>2589</v>
      </c>
      <c r="B691" s="49" t="s">
        <v>1703</v>
      </c>
      <c r="C691" s="48" t="s">
        <v>715</v>
      </c>
      <c r="D691" s="49" t="s">
        <v>2611</v>
      </c>
      <c r="E691" s="50" t="s">
        <v>939</v>
      </c>
      <c r="F691" s="50" t="s">
        <v>944</v>
      </c>
      <c r="G691" s="50">
        <v>60</v>
      </c>
      <c r="H691" s="51">
        <v>49006</v>
      </c>
      <c r="I691" s="52">
        <v>6</v>
      </c>
      <c r="J691" s="53" t="s">
        <v>2865</v>
      </c>
    </row>
    <row r="692" spans="1:10" ht="24" customHeight="1">
      <c r="A692" s="48" t="s">
        <v>2589</v>
      </c>
      <c r="B692" s="49" t="s">
        <v>1703</v>
      </c>
      <c r="C692" s="48" t="s">
        <v>716</v>
      </c>
      <c r="D692" s="49" t="s">
        <v>2612</v>
      </c>
      <c r="E692" s="50" t="s">
        <v>939</v>
      </c>
      <c r="F692" s="50" t="s">
        <v>940</v>
      </c>
      <c r="G692" s="50">
        <v>92</v>
      </c>
      <c r="H692" s="51">
        <v>72030</v>
      </c>
      <c r="I692" s="52">
        <v>10</v>
      </c>
      <c r="J692" s="53" t="s">
        <v>941</v>
      </c>
    </row>
    <row r="693" spans="1:10" ht="24" customHeight="1">
      <c r="A693" s="48" t="s">
        <v>2589</v>
      </c>
      <c r="B693" s="49" t="s">
        <v>1703</v>
      </c>
      <c r="C693" s="48" t="s">
        <v>717</v>
      </c>
      <c r="D693" s="49" t="s">
        <v>2613</v>
      </c>
      <c r="E693" s="50" t="s">
        <v>939</v>
      </c>
      <c r="F693" s="50" t="s">
        <v>940</v>
      </c>
      <c r="G693" s="50">
        <v>94</v>
      </c>
      <c r="H693" s="51">
        <v>59220</v>
      </c>
      <c r="I693" s="52">
        <v>10</v>
      </c>
      <c r="J693" s="53" t="s">
        <v>941</v>
      </c>
    </row>
    <row r="694" spans="1:10" ht="24" customHeight="1">
      <c r="A694" s="48" t="s">
        <v>2589</v>
      </c>
      <c r="B694" s="49" t="s">
        <v>1703</v>
      </c>
      <c r="C694" s="48" t="s">
        <v>718</v>
      </c>
      <c r="D694" s="49" t="s">
        <v>2614</v>
      </c>
      <c r="E694" s="50" t="s">
        <v>939</v>
      </c>
      <c r="F694" s="50" t="s">
        <v>947</v>
      </c>
      <c r="G694" s="50">
        <v>137</v>
      </c>
      <c r="H694" s="51">
        <v>75364</v>
      </c>
      <c r="I694" s="52">
        <v>13</v>
      </c>
      <c r="J694" s="53" t="s">
        <v>2864</v>
      </c>
    </row>
    <row r="695" spans="1:10" ht="24" customHeight="1">
      <c r="A695" s="48" t="s">
        <v>2589</v>
      </c>
      <c r="B695" s="49" t="s">
        <v>1703</v>
      </c>
      <c r="C695" s="48" t="s">
        <v>719</v>
      </c>
      <c r="D695" s="49" t="s">
        <v>2615</v>
      </c>
      <c r="E695" s="50" t="s">
        <v>939</v>
      </c>
      <c r="F695" s="50" t="s">
        <v>944</v>
      </c>
      <c r="G695" s="50">
        <v>33</v>
      </c>
      <c r="H695" s="51">
        <v>7100</v>
      </c>
      <c r="I695" s="52">
        <v>5</v>
      </c>
      <c r="J695" s="53" t="s">
        <v>945</v>
      </c>
    </row>
    <row r="696" spans="1:10" ht="24" customHeight="1">
      <c r="A696" s="48" t="s">
        <v>2589</v>
      </c>
      <c r="B696" s="49" t="s">
        <v>1703</v>
      </c>
      <c r="C696" s="48" t="s">
        <v>720</v>
      </c>
      <c r="D696" s="49" t="s">
        <v>2616</v>
      </c>
      <c r="E696" s="50" t="s">
        <v>939</v>
      </c>
      <c r="F696" s="50" t="s">
        <v>944</v>
      </c>
      <c r="G696" s="50">
        <v>33</v>
      </c>
      <c r="H696" s="51">
        <v>31700</v>
      </c>
      <c r="I696" s="52">
        <v>6</v>
      </c>
      <c r="J696" s="53" t="s">
        <v>2865</v>
      </c>
    </row>
    <row r="697" spans="1:10" ht="24" customHeight="1">
      <c r="A697" s="48" t="s">
        <v>2589</v>
      </c>
      <c r="B697" s="49" t="s">
        <v>1703</v>
      </c>
      <c r="C697" s="48" t="s">
        <v>721</v>
      </c>
      <c r="D697" s="49" t="s">
        <v>2617</v>
      </c>
      <c r="E697" s="50" t="s">
        <v>939</v>
      </c>
      <c r="F697" s="50" t="s">
        <v>944</v>
      </c>
      <c r="G697" s="50">
        <v>41</v>
      </c>
      <c r="H697" s="51">
        <v>29744</v>
      </c>
      <c r="I697" s="52">
        <v>5</v>
      </c>
      <c r="J697" s="53" t="s">
        <v>945</v>
      </c>
    </row>
    <row r="698" spans="1:10" ht="24" customHeight="1">
      <c r="A698" s="48" t="s">
        <v>2589</v>
      </c>
      <c r="B698" s="49" t="s">
        <v>1703</v>
      </c>
      <c r="C698" s="48" t="s">
        <v>722</v>
      </c>
      <c r="D698" s="49" t="s">
        <v>2618</v>
      </c>
      <c r="E698" s="50" t="s">
        <v>939</v>
      </c>
      <c r="F698" s="50" t="s">
        <v>944</v>
      </c>
      <c r="G698" s="50">
        <v>57</v>
      </c>
      <c r="H698" s="51">
        <v>40248</v>
      </c>
      <c r="I698" s="52">
        <v>6</v>
      </c>
      <c r="J698" s="53" t="s">
        <v>2865</v>
      </c>
    </row>
    <row r="699" spans="1:10" ht="24" customHeight="1">
      <c r="A699" s="48" t="s">
        <v>2589</v>
      </c>
      <c r="B699" s="49" t="s">
        <v>1703</v>
      </c>
      <c r="C699" s="48" t="s">
        <v>723</v>
      </c>
      <c r="D699" s="49" t="s">
        <v>2619</v>
      </c>
      <c r="E699" s="50" t="s">
        <v>939</v>
      </c>
      <c r="F699" s="50" t="s">
        <v>944</v>
      </c>
      <c r="G699" s="50">
        <v>33</v>
      </c>
      <c r="H699" s="51">
        <v>36300</v>
      </c>
      <c r="I699" s="52">
        <v>6</v>
      </c>
      <c r="J699" s="53" t="s">
        <v>2865</v>
      </c>
    </row>
    <row r="700" spans="1:10" ht="24" customHeight="1">
      <c r="A700" s="48" t="s">
        <v>2589</v>
      </c>
      <c r="B700" s="49" t="s">
        <v>1703</v>
      </c>
      <c r="C700" s="48" t="s">
        <v>724</v>
      </c>
      <c r="D700" s="49" t="s">
        <v>2620</v>
      </c>
      <c r="E700" s="50" t="s">
        <v>939</v>
      </c>
      <c r="F700" s="50" t="s">
        <v>944</v>
      </c>
      <c r="G700" s="50">
        <v>32</v>
      </c>
      <c r="H700" s="51">
        <v>36006</v>
      </c>
      <c r="I700" s="52">
        <v>6</v>
      </c>
      <c r="J700" s="53" t="s">
        <v>2865</v>
      </c>
    </row>
    <row r="701" spans="1:10" ht="24" customHeight="1">
      <c r="A701" s="48" t="s">
        <v>2589</v>
      </c>
      <c r="B701" s="49" t="s">
        <v>1703</v>
      </c>
      <c r="C701" s="48" t="s">
        <v>725</v>
      </c>
      <c r="D701" s="49" t="s">
        <v>2621</v>
      </c>
      <c r="E701" s="50" t="s">
        <v>939</v>
      </c>
      <c r="F701" s="50" t="s">
        <v>944</v>
      </c>
      <c r="G701" s="50">
        <v>34</v>
      </c>
      <c r="H701" s="51">
        <v>42489</v>
      </c>
      <c r="I701" s="52">
        <v>6</v>
      </c>
      <c r="J701" s="53" t="s">
        <v>2865</v>
      </c>
    </row>
    <row r="702" spans="1:10" ht="24" customHeight="1">
      <c r="A702" s="48" t="s">
        <v>2589</v>
      </c>
      <c r="B702" s="49" t="s">
        <v>1703</v>
      </c>
      <c r="C702" s="48" t="s">
        <v>726</v>
      </c>
      <c r="D702" s="49" t="s">
        <v>2622</v>
      </c>
      <c r="E702" s="50" t="s">
        <v>939</v>
      </c>
      <c r="F702" s="50" t="s">
        <v>944</v>
      </c>
      <c r="G702" s="50">
        <v>42</v>
      </c>
      <c r="H702" s="51">
        <v>12799</v>
      </c>
      <c r="I702" s="52">
        <v>5</v>
      </c>
      <c r="J702" s="53" t="s">
        <v>945</v>
      </c>
    </row>
    <row r="703" spans="1:10" ht="24" customHeight="1">
      <c r="A703" s="48" t="s">
        <v>2589</v>
      </c>
      <c r="B703" s="49" t="s">
        <v>1703</v>
      </c>
      <c r="C703" s="48" t="s">
        <v>727</v>
      </c>
      <c r="D703" s="49" t="s">
        <v>2924</v>
      </c>
      <c r="E703" s="50" t="s">
        <v>939</v>
      </c>
      <c r="F703" s="50" t="s">
        <v>944</v>
      </c>
      <c r="G703" s="50">
        <v>29</v>
      </c>
      <c r="H703" s="51">
        <v>28135</v>
      </c>
      <c r="I703" s="52">
        <v>5</v>
      </c>
      <c r="J703" s="53" t="s">
        <v>945</v>
      </c>
    </row>
    <row r="704" spans="1:10" ht="24" customHeight="1">
      <c r="A704" s="48" t="s">
        <v>2589</v>
      </c>
      <c r="B704" s="49" t="s">
        <v>1703</v>
      </c>
      <c r="C704" s="48" t="s">
        <v>728</v>
      </c>
      <c r="D704" s="49" t="s">
        <v>2623</v>
      </c>
      <c r="E704" s="50" t="s">
        <v>939</v>
      </c>
      <c r="F704" s="50" t="s">
        <v>966</v>
      </c>
      <c r="G704" s="50">
        <v>10</v>
      </c>
      <c r="H704" s="51">
        <v>26074</v>
      </c>
      <c r="I704" s="52">
        <v>4</v>
      </c>
      <c r="J704" s="53" t="s">
        <v>1078</v>
      </c>
    </row>
    <row r="705" spans="1:10" ht="24" customHeight="1">
      <c r="A705" s="48" t="s">
        <v>2589</v>
      </c>
      <c r="B705" s="49" t="s">
        <v>1703</v>
      </c>
      <c r="C705" s="48" t="s">
        <v>729</v>
      </c>
      <c r="D705" s="49" t="s">
        <v>2624</v>
      </c>
      <c r="E705" s="50" t="s">
        <v>939</v>
      </c>
      <c r="F705" s="50" t="s">
        <v>944</v>
      </c>
      <c r="G705" s="50">
        <v>30</v>
      </c>
      <c r="H705" s="51">
        <v>16756</v>
      </c>
      <c r="I705" s="52">
        <v>5</v>
      </c>
      <c r="J705" s="53" t="s">
        <v>945</v>
      </c>
    </row>
    <row r="706" spans="1:10" ht="24" customHeight="1">
      <c r="A706" s="48" t="s">
        <v>2589</v>
      </c>
      <c r="B706" s="49" t="s">
        <v>1703</v>
      </c>
      <c r="C706" s="48" t="s">
        <v>730</v>
      </c>
      <c r="D706" s="49" t="s">
        <v>2625</v>
      </c>
      <c r="E706" s="50" t="s">
        <v>939</v>
      </c>
      <c r="F706" s="50" t="s">
        <v>966</v>
      </c>
      <c r="G706" s="50">
        <v>10</v>
      </c>
      <c r="H706" s="51">
        <v>14520</v>
      </c>
      <c r="I706" s="52">
        <v>2</v>
      </c>
      <c r="J706" s="53" t="s">
        <v>967</v>
      </c>
    </row>
    <row r="707" spans="1:10" ht="24" customHeight="1">
      <c r="A707" s="48" t="s">
        <v>2589</v>
      </c>
      <c r="B707" s="49" t="s">
        <v>1726</v>
      </c>
      <c r="C707" s="48" t="s">
        <v>731</v>
      </c>
      <c r="D707" s="49" t="s">
        <v>2626</v>
      </c>
      <c r="E707" s="50" t="s">
        <v>972</v>
      </c>
      <c r="F707" s="50" t="s">
        <v>999</v>
      </c>
      <c r="G707" s="50">
        <v>419</v>
      </c>
      <c r="H707" s="51">
        <v>100266</v>
      </c>
      <c r="I707" s="52">
        <v>17</v>
      </c>
      <c r="J707" s="53" t="s">
        <v>1000</v>
      </c>
    </row>
    <row r="708" spans="1:10" ht="24" customHeight="1">
      <c r="A708" s="48" t="s">
        <v>2589</v>
      </c>
      <c r="B708" s="49" t="s">
        <v>1726</v>
      </c>
      <c r="C708" s="48" t="s">
        <v>732</v>
      </c>
      <c r="D708" s="49" t="s">
        <v>2627</v>
      </c>
      <c r="E708" s="50" t="s">
        <v>939</v>
      </c>
      <c r="F708" s="50" t="s">
        <v>944</v>
      </c>
      <c r="G708" s="50">
        <v>38</v>
      </c>
      <c r="H708" s="51">
        <v>31342</v>
      </c>
      <c r="I708" s="52">
        <v>6</v>
      </c>
      <c r="J708" s="53" t="s">
        <v>2865</v>
      </c>
    </row>
    <row r="709" spans="1:10" ht="24" customHeight="1">
      <c r="A709" s="48" t="s">
        <v>2589</v>
      </c>
      <c r="B709" s="49" t="s">
        <v>1726</v>
      </c>
      <c r="C709" s="48" t="s">
        <v>733</v>
      </c>
      <c r="D709" s="49" t="s">
        <v>2628</v>
      </c>
      <c r="E709" s="50" t="s">
        <v>939</v>
      </c>
      <c r="F709" s="50" t="s">
        <v>944</v>
      </c>
      <c r="G709" s="50">
        <v>43</v>
      </c>
      <c r="H709" s="51">
        <v>38004</v>
      </c>
      <c r="I709" s="52">
        <v>6</v>
      </c>
      <c r="J709" s="53" t="s">
        <v>2865</v>
      </c>
    </row>
    <row r="710" spans="1:10" ht="24" customHeight="1">
      <c r="A710" s="48" t="s">
        <v>2589</v>
      </c>
      <c r="B710" s="49" t="s">
        <v>1726</v>
      </c>
      <c r="C710" s="48" t="s">
        <v>734</v>
      </c>
      <c r="D710" s="49" t="s">
        <v>2629</v>
      </c>
      <c r="E710" s="50" t="s">
        <v>939</v>
      </c>
      <c r="F710" s="50" t="s">
        <v>944</v>
      </c>
      <c r="G710" s="50">
        <v>30</v>
      </c>
      <c r="H710" s="51">
        <v>20098</v>
      </c>
      <c r="I710" s="52">
        <v>5</v>
      </c>
      <c r="J710" s="53" t="s">
        <v>945</v>
      </c>
    </row>
    <row r="711" spans="1:10" ht="24" customHeight="1">
      <c r="A711" s="48" t="s">
        <v>2589</v>
      </c>
      <c r="B711" s="49" t="s">
        <v>1726</v>
      </c>
      <c r="C711" s="48" t="s">
        <v>735</v>
      </c>
      <c r="D711" s="49" t="s">
        <v>2630</v>
      </c>
      <c r="E711" s="50" t="s">
        <v>939</v>
      </c>
      <c r="F711" s="50" t="s">
        <v>944</v>
      </c>
      <c r="G711" s="50">
        <v>30</v>
      </c>
      <c r="H711" s="51">
        <v>29783</v>
      </c>
      <c r="I711" s="52">
        <v>5</v>
      </c>
      <c r="J711" s="53" t="s">
        <v>945</v>
      </c>
    </row>
    <row r="712" spans="1:10" ht="24" customHeight="1">
      <c r="A712" s="48" t="s">
        <v>2589</v>
      </c>
      <c r="B712" s="49" t="s">
        <v>1726</v>
      </c>
      <c r="C712" s="48" t="s">
        <v>736</v>
      </c>
      <c r="D712" s="49" t="s">
        <v>2631</v>
      </c>
      <c r="E712" s="50" t="s">
        <v>939</v>
      </c>
      <c r="F712" s="50" t="s">
        <v>944</v>
      </c>
      <c r="G712" s="50">
        <v>55</v>
      </c>
      <c r="H712" s="51">
        <v>36327</v>
      </c>
      <c r="I712" s="52">
        <v>6</v>
      </c>
      <c r="J712" s="53" t="s">
        <v>2865</v>
      </c>
    </row>
    <row r="713" spans="1:10" ht="24" customHeight="1">
      <c r="A713" s="48" t="s">
        <v>2589</v>
      </c>
      <c r="B713" s="49" t="s">
        <v>1726</v>
      </c>
      <c r="C713" s="48" t="s">
        <v>737</v>
      </c>
      <c r="D713" s="49" t="s">
        <v>2632</v>
      </c>
      <c r="E713" s="50" t="s">
        <v>939</v>
      </c>
      <c r="F713" s="50" t="s">
        <v>944</v>
      </c>
      <c r="G713" s="50">
        <v>35</v>
      </c>
      <c r="H713" s="51">
        <v>27204</v>
      </c>
      <c r="I713" s="52">
        <v>5</v>
      </c>
      <c r="J713" s="53" t="s">
        <v>945</v>
      </c>
    </row>
    <row r="714" spans="1:10" ht="24" customHeight="1">
      <c r="A714" s="48" t="s">
        <v>2589</v>
      </c>
      <c r="B714" s="49" t="s">
        <v>1734</v>
      </c>
      <c r="C714" s="48" t="s">
        <v>738</v>
      </c>
      <c r="D714" s="49" t="s">
        <v>2633</v>
      </c>
      <c r="E714" s="50" t="s">
        <v>2878</v>
      </c>
      <c r="F714" s="50" t="s">
        <v>936</v>
      </c>
      <c r="G714" s="50">
        <v>1188</v>
      </c>
      <c r="H714" s="51">
        <v>43137</v>
      </c>
      <c r="I714" s="52">
        <v>20</v>
      </c>
      <c r="J714" s="53" t="s">
        <v>1081</v>
      </c>
    </row>
    <row r="715" spans="1:10" ht="24" customHeight="1">
      <c r="A715" s="48" t="s">
        <v>2589</v>
      </c>
      <c r="B715" s="49" t="s">
        <v>1734</v>
      </c>
      <c r="C715" s="48" t="s">
        <v>739</v>
      </c>
      <c r="D715" s="49" t="s">
        <v>2634</v>
      </c>
      <c r="E715" s="50" t="s">
        <v>939</v>
      </c>
      <c r="F715" s="50" t="s">
        <v>944</v>
      </c>
      <c r="G715" s="50">
        <v>60</v>
      </c>
      <c r="H715" s="51">
        <v>53586</v>
      </c>
      <c r="I715" s="52">
        <v>6</v>
      </c>
      <c r="J715" s="53" t="s">
        <v>2865</v>
      </c>
    </row>
    <row r="716" spans="1:10" ht="24" customHeight="1">
      <c r="A716" s="48" t="s">
        <v>2589</v>
      </c>
      <c r="B716" s="49" t="s">
        <v>1734</v>
      </c>
      <c r="C716" s="48" t="s">
        <v>740</v>
      </c>
      <c r="D716" s="49" t="s">
        <v>2635</v>
      </c>
      <c r="E716" s="50" t="s">
        <v>939</v>
      </c>
      <c r="F716" s="50" t="s">
        <v>944</v>
      </c>
      <c r="G716" s="50">
        <v>30</v>
      </c>
      <c r="H716" s="51">
        <v>28969</v>
      </c>
      <c r="I716" s="52">
        <v>5</v>
      </c>
      <c r="J716" s="53" t="s">
        <v>945</v>
      </c>
    </row>
    <row r="717" spans="1:10" ht="24" customHeight="1">
      <c r="A717" s="48" t="s">
        <v>2589</v>
      </c>
      <c r="B717" s="49" t="s">
        <v>1734</v>
      </c>
      <c r="C717" s="48" t="s">
        <v>741</v>
      </c>
      <c r="D717" s="49" t="s">
        <v>2636</v>
      </c>
      <c r="E717" s="50" t="s">
        <v>939</v>
      </c>
      <c r="F717" s="50" t="s">
        <v>944</v>
      </c>
      <c r="G717" s="50">
        <v>70</v>
      </c>
      <c r="H717" s="51">
        <v>78461</v>
      </c>
      <c r="I717" s="52">
        <v>7</v>
      </c>
      <c r="J717" s="53" t="s">
        <v>954</v>
      </c>
    </row>
    <row r="718" spans="1:10" ht="24" customHeight="1">
      <c r="A718" s="48" t="s">
        <v>2589</v>
      </c>
      <c r="B718" s="49" t="s">
        <v>1734</v>
      </c>
      <c r="C718" s="48" t="s">
        <v>742</v>
      </c>
      <c r="D718" s="49" t="s">
        <v>2637</v>
      </c>
      <c r="E718" s="50" t="s">
        <v>939</v>
      </c>
      <c r="F718" s="50" t="s">
        <v>944</v>
      </c>
      <c r="G718" s="50">
        <v>80</v>
      </c>
      <c r="H718" s="51">
        <v>61142</v>
      </c>
      <c r="I718" s="52">
        <v>7</v>
      </c>
      <c r="J718" s="53" t="s">
        <v>954</v>
      </c>
    </row>
    <row r="719" spans="1:10" ht="24" customHeight="1">
      <c r="A719" s="48" t="s">
        <v>2589</v>
      </c>
      <c r="B719" s="49" t="s">
        <v>1734</v>
      </c>
      <c r="C719" s="48" t="s">
        <v>743</v>
      </c>
      <c r="D719" s="49" t="s">
        <v>2638</v>
      </c>
      <c r="E719" s="50" t="s">
        <v>939</v>
      </c>
      <c r="F719" s="50" t="s">
        <v>944</v>
      </c>
      <c r="G719" s="50">
        <v>43</v>
      </c>
      <c r="H719" s="51">
        <v>45410</v>
      </c>
      <c r="I719" s="52">
        <v>6</v>
      </c>
      <c r="J719" s="53" t="s">
        <v>2865</v>
      </c>
    </row>
    <row r="720" spans="1:10" ht="24" customHeight="1">
      <c r="A720" s="48" t="s">
        <v>2589</v>
      </c>
      <c r="B720" s="49" t="s">
        <v>1734</v>
      </c>
      <c r="C720" s="48" t="s">
        <v>744</v>
      </c>
      <c r="D720" s="49" t="s">
        <v>2639</v>
      </c>
      <c r="E720" s="50" t="s">
        <v>939</v>
      </c>
      <c r="F720" s="50" t="s">
        <v>944</v>
      </c>
      <c r="G720" s="50">
        <v>60</v>
      </c>
      <c r="H720" s="51">
        <v>56575</v>
      </c>
      <c r="I720" s="52">
        <v>6</v>
      </c>
      <c r="J720" s="53" t="s">
        <v>2865</v>
      </c>
    </row>
    <row r="721" spans="1:10" ht="24" customHeight="1">
      <c r="A721" s="48" t="s">
        <v>2589</v>
      </c>
      <c r="B721" s="49" t="s">
        <v>1734</v>
      </c>
      <c r="C721" s="48" t="s">
        <v>745</v>
      </c>
      <c r="D721" s="49" t="s">
        <v>2640</v>
      </c>
      <c r="E721" s="50" t="s">
        <v>939</v>
      </c>
      <c r="F721" s="50" t="s">
        <v>944</v>
      </c>
      <c r="G721" s="50">
        <v>48</v>
      </c>
      <c r="H721" s="51">
        <v>73370</v>
      </c>
      <c r="I721" s="52">
        <v>7</v>
      </c>
      <c r="J721" s="53" t="s">
        <v>954</v>
      </c>
    </row>
    <row r="722" spans="1:10" ht="24" customHeight="1">
      <c r="A722" s="48" t="s">
        <v>2589</v>
      </c>
      <c r="B722" s="49" t="s">
        <v>1734</v>
      </c>
      <c r="C722" s="48" t="s">
        <v>746</v>
      </c>
      <c r="D722" s="49" t="s">
        <v>2641</v>
      </c>
      <c r="E722" s="50" t="s">
        <v>939</v>
      </c>
      <c r="F722" s="50" t="s">
        <v>947</v>
      </c>
      <c r="G722" s="50">
        <v>135</v>
      </c>
      <c r="H722" s="51">
        <v>90954</v>
      </c>
      <c r="I722" s="52">
        <v>13</v>
      </c>
      <c r="J722" s="53" t="s">
        <v>2864</v>
      </c>
    </row>
    <row r="723" spans="1:10" ht="24" customHeight="1">
      <c r="A723" s="48" t="s">
        <v>2589</v>
      </c>
      <c r="B723" s="49" t="s">
        <v>1734</v>
      </c>
      <c r="C723" s="48" t="s">
        <v>747</v>
      </c>
      <c r="D723" s="49" t="s">
        <v>2642</v>
      </c>
      <c r="E723" s="50" t="s">
        <v>939</v>
      </c>
      <c r="F723" s="50" t="s">
        <v>944</v>
      </c>
      <c r="G723" s="50">
        <v>41</v>
      </c>
      <c r="H723" s="51">
        <v>31333</v>
      </c>
      <c r="I723" s="52">
        <v>6</v>
      </c>
      <c r="J723" s="53" t="s">
        <v>2865</v>
      </c>
    </row>
    <row r="724" spans="1:10" ht="24" customHeight="1">
      <c r="A724" s="48" t="s">
        <v>2589</v>
      </c>
      <c r="B724" s="49" t="s">
        <v>1734</v>
      </c>
      <c r="C724" s="48" t="s">
        <v>748</v>
      </c>
      <c r="D724" s="49" t="s">
        <v>2643</v>
      </c>
      <c r="E724" s="50" t="s">
        <v>939</v>
      </c>
      <c r="F724" s="50" t="s">
        <v>944</v>
      </c>
      <c r="G724" s="50">
        <v>60</v>
      </c>
      <c r="H724" s="51">
        <v>62509</v>
      </c>
      <c r="I724" s="52">
        <v>7</v>
      </c>
      <c r="J724" s="53" t="s">
        <v>954</v>
      </c>
    </row>
    <row r="725" spans="1:10" ht="24" customHeight="1">
      <c r="A725" s="48" t="s">
        <v>2589</v>
      </c>
      <c r="B725" s="49" t="s">
        <v>1734</v>
      </c>
      <c r="C725" s="48" t="s">
        <v>749</v>
      </c>
      <c r="D725" s="49" t="s">
        <v>2644</v>
      </c>
      <c r="E725" s="50" t="s">
        <v>972</v>
      </c>
      <c r="F725" s="50" t="s">
        <v>973</v>
      </c>
      <c r="G725" s="50">
        <v>209</v>
      </c>
      <c r="H725" s="51">
        <v>108020</v>
      </c>
      <c r="I725" s="52">
        <v>15</v>
      </c>
      <c r="J725" s="53" t="s">
        <v>2867</v>
      </c>
    </row>
    <row r="726" spans="1:10" ht="24" customHeight="1">
      <c r="A726" s="48" t="s">
        <v>2589</v>
      </c>
      <c r="B726" s="49" t="s">
        <v>1734</v>
      </c>
      <c r="C726" s="48" t="s">
        <v>750</v>
      </c>
      <c r="D726" s="49" t="s">
        <v>2645</v>
      </c>
      <c r="E726" s="50" t="s">
        <v>939</v>
      </c>
      <c r="F726" s="50" t="s">
        <v>947</v>
      </c>
      <c r="G726" s="50">
        <v>120</v>
      </c>
      <c r="H726" s="51">
        <v>96711</v>
      </c>
      <c r="I726" s="52">
        <v>13</v>
      </c>
      <c r="J726" s="53" t="s">
        <v>2864</v>
      </c>
    </row>
    <row r="727" spans="1:10" ht="24" customHeight="1">
      <c r="A727" s="48" t="s">
        <v>2589</v>
      </c>
      <c r="B727" s="49" t="s">
        <v>1734</v>
      </c>
      <c r="C727" s="48" t="s">
        <v>751</v>
      </c>
      <c r="D727" s="49" t="s">
        <v>2646</v>
      </c>
      <c r="E727" s="50" t="s">
        <v>939</v>
      </c>
      <c r="F727" s="50" t="s">
        <v>944</v>
      </c>
      <c r="G727" s="50">
        <v>30</v>
      </c>
      <c r="H727" s="51">
        <v>24604</v>
      </c>
      <c r="I727" s="52">
        <v>5</v>
      </c>
      <c r="J727" s="53" t="s">
        <v>945</v>
      </c>
    </row>
    <row r="728" spans="1:10" ht="24" customHeight="1">
      <c r="A728" s="48" t="s">
        <v>2589</v>
      </c>
      <c r="B728" s="49" t="s">
        <v>1734</v>
      </c>
      <c r="C728" s="48" t="s">
        <v>752</v>
      </c>
      <c r="D728" s="49" t="s">
        <v>2647</v>
      </c>
      <c r="E728" s="50" t="s">
        <v>939</v>
      </c>
      <c r="F728" s="50" t="s">
        <v>944</v>
      </c>
      <c r="G728" s="50">
        <v>34</v>
      </c>
      <c r="H728" s="51">
        <v>37011</v>
      </c>
      <c r="I728" s="52">
        <v>6</v>
      </c>
      <c r="J728" s="53" t="s">
        <v>2865</v>
      </c>
    </row>
    <row r="729" spans="1:10" ht="24" customHeight="1">
      <c r="A729" s="48" t="s">
        <v>2589</v>
      </c>
      <c r="B729" s="49" t="s">
        <v>1734</v>
      </c>
      <c r="C729" s="48" t="s">
        <v>753</v>
      </c>
      <c r="D729" s="49" t="s">
        <v>2648</v>
      </c>
      <c r="E729" s="50" t="s">
        <v>939</v>
      </c>
      <c r="F729" s="50" t="s">
        <v>944</v>
      </c>
      <c r="G729" s="50">
        <v>35</v>
      </c>
      <c r="H729" s="51">
        <v>40894</v>
      </c>
      <c r="I729" s="52">
        <v>6</v>
      </c>
      <c r="J729" s="53" t="s">
        <v>2865</v>
      </c>
    </row>
    <row r="730" spans="1:10" ht="24" customHeight="1">
      <c r="A730" s="48" t="s">
        <v>2589</v>
      </c>
      <c r="B730" s="49" t="s">
        <v>1734</v>
      </c>
      <c r="C730" s="48" t="s">
        <v>754</v>
      </c>
      <c r="D730" s="49" t="s">
        <v>2649</v>
      </c>
      <c r="E730" s="50" t="s">
        <v>939</v>
      </c>
      <c r="F730" s="50" t="s">
        <v>944</v>
      </c>
      <c r="G730" s="50">
        <v>28</v>
      </c>
      <c r="H730" s="51">
        <v>20259</v>
      </c>
      <c r="I730" s="52">
        <v>5</v>
      </c>
      <c r="J730" s="53" t="s">
        <v>945</v>
      </c>
    </row>
    <row r="731" spans="1:10" ht="24" customHeight="1">
      <c r="A731" s="48" t="s">
        <v>2589</v>
      </c>
      <c r="B731" s="49" t="s">
        <v>1734</v>
      </c>
      <c r="C731" s="48" t="s">
        <v>755</v>
      </c>
      <c r="D731" s="49" t="s">
        <v>2650</v>
      </c>
      <c r="E731" s="50" t="s">
        <v>939</v>
      </c>
      <c r="F731" s="50" t="s">
        <v>944</v>
      </c>
      <c r="G731" s="50">
        <v>37</v>
      </c>
      <c r="H731" s="51">
        <v>42181</v>
      </c>
      <c r="I731" s="52">
        <v>6</v>
      </c>
      <c r="J731" s="53" t="s">
        <v>2865</v>
      </c>
    </row>
    <row r="732" spans="1:10" ht="24" customHeight="1">
      <c r="A732" s="48" t="s">
        <v>2589</v>
      </c>
      <c r="B732" s="49" t="s">
        <v>1734</v>
      </c>
      <c r="C732" s="48" t="s">
        <v>756</v>
      </c>
      <c r="D732" s="49" t="s">
        <v>2651</v>
      </c>
      <c r="E732" s="50" t="s">
        <v>939</v>
      </c>
      <c r="F732" s="50" t="s">
        <v>944</v>
      </c>
      <c r="G732" s="50">
        <v>25</v>
      </c>
      <c r="H732" s="51">
        <v>22690</v>
      </c>
      <c r="I732" s="52">
        <v>5</v>
      </c>
      <c r="J732" s="53" t="s">
        <v>945</v>
      </c>
    </row>
    <row r="733" spans="1:10" ht="24" customHeight="1">
      <c r="A733" s="48" t="s">
        <v>2589</v>
      </c>
      <c r="B733" s="49" t="s">
        <v>1734</v>
      </c>
      <c r="C733" s="48" t="s">
        <v>757</v>
      </c>
      <c r="D733" s="49" t="s">
        <v>2925</v>
      </c>
      <c r="E733" s="50" t="s">
        <v>972</v>
      </c>
      <c r="F733" s="50" t="s">
        <v>973</v>
      </c>
      <c r="G733" s="50">
        <v>322</v>
      </c>
      <c r="H733" s="51">
        <v>133399</v>
      </c>
      <c r="I733" s="52">
        <v>15</v>
      </c>
      <c r="J733" s="53" t="s">
        <v>2867</v>
      </c>
    </row>
    <row r="734" spans="1:10" ht="24" customHeight="1">
      <c r="A734" s="48" t="s">
        <v>2589</v>
      </c>
      <c r="B734" s="49" t="s">
        <v>1734</v>
      </c>
      <c r="C734" s="48" t="s">
        <v>758</v>
      </c>
      <c r="D734" s="49" t="s">
        <v>2926</v>
      </c>
      <c r="E734" s="50" t="s">
        <v>972</v>
      </c>
      <c r="F734" s="50" t="s">
        <v>999</v>
      </c>
      <c r="G734" s="50">
        <v>174</v>
      </c>
      <c r="H734" s="51">
        <v>101889</v>
      </c>
      <c r="I734" s="52">
        <v>16</v>
      </c>
      <c r="J734" s="53" t="s">
        <v>1038</v>
      </c>
    </row>
    <row r="735" spans="1:10" ht="24" customHeight="1">
      <c r="A735" s="48" t="s">
        <v>2589</v>
      </c>
      <c r="B735" s="49" t="s">
        <v>1734</v>
      </c>
      <c r="C735" s="48" t="s">
        <v>759</v>
      </c>
      <c r="D735" s="49" t="s">
        <v>2652</v>
      </c>
      <c r="E735" s="50" t="s">
        <v>939</v>
      </c>
      <c r="F735" s="50" t="s">
        <v>966</v>
      </c>
      <c r="G735" s="50">
        <v>11</v>
      </c>
      <c r="H735" s="51">
        <v>26175</v>
      </c>
      <c r="I735" s="52">
        <v>4</v>
      </c>
      <c r="J735" s="53" t="s">
        <v>1078</v>
      </c>
    </row>
    <row r="736" spans="1:10" ht="24" customHeight="1">
      <c r="A736" s="48" t="s">
        <v>2589</v>
      </c>
      <c r="B736" s="49" t="s">
        <v>1734</v>
      </c>
      <c r="C736" s="48" t="s">
        <v>760</v>
      </c>
      <c r="D736" s="49" t="s">
        <v>2653</v>
      </c>
      <c r="E736" s="50" t="s">
        <v>939</v>
      </c>
      <c r="F736" s="50" t="s">
        <v>966</v>
      </c>
      <c r="G736" s="50">
        <v>10</v>
      </c>
      <c r="H736" s="51">
        <v>20533</v>
      </c>
      <c r="I736" s="50">
        <v>3</v>
      </c>
      <c r="J736" s="56" t="s">
        <v>1015</v>
      </c>
    </row>
    <row r="737" spans="1:10" ht="24" customHeight="1">
      <c r="A737" s="48" t="s">
        <v>2589</v>
      </c>
      <c r="B737" s="49" t="s">
        <v>1734</v>
      </c>
      <c r="C737" s="48" t="s">
        <v>761</v>
      </c>
      <c r="D737" s="49" t="s">
        <v>2654</v>
      </c>
      <c r="E737" s="50" t="s">
        <v>939</v>
      </c>
      <c r="F737" s="50" t="s">
        <v>966</v>
      </c>
      <c r="G737" s="50">
        <v>10</v>
      </c>
      <c r="H737" s="51">
        <v>22989</v>
      </c>
      <c r="I737" s="50">
        <v>3</v>
      </c>
      <c r="J737" s="56" t="s">
        <v>1015</v>
      </c>
    </row>
    <row r="738" spans="1:10" ht="24" customHeight="1">
      <c r="A738" s="48" t="s">
        <v>2589</v>
      </c>
      <c r="B738" s="49" t="s">
        <v>1734</v>
      </c>
      <c r="C738" s="48" t="s">
        <v>762</v>
      </c>
      <c r="D738" s="49" t="s">
        <v>2655</v>
      </c>
      <c r="E738" s="50" t="s">
        <v>939</v>
      </c>
      <c r="F738" s="50" t="s">
        <v>966</v>
      </c>
      <c r="G738" s="50">
        <v>10</v>
      </c>
      <c r="H738" s="51">
        <v>24684</v>
      </c>
      <c r="I738" s="50">
        <v>3</v>
      </c>
      <c r="J738" s="56" t="s">
        <v>1015</v>
      </c>
    </row>
    <row r="739" spans="1:10" ht="24" customHeight="1">
      <c r="A739" s="48" t="s">
        <v>2589</v>
      </c>
      <c r="B739" s="49" t="s">
        <v>1734</v>
      </c>
      <c r="C739" s="48" t="s">
        <v>763</v>
      </c>
      <c r="D739" s="49" t="s">
        <v>2656</v>
      </c>
      <c r="E739" s="50" t="s">
        <v>939</v>
      </c>
      <c r="F739" s="50" t="s">
        <v>966</v>
      </c>
      <c r="G739" s="50">
        <v>10</v>
      </c>
      <c r="H739" s="51">
        <v>20878</v>
      </c>
      <c r="I739" s="50">
        <v>3</v>
      </c>
      <c r="J739" s="56" t="s">
        <v>1015</v>
      </c>
    </row>
    <row r="740" spans="1:10" ht="24" customHeight="1">
      <c r="A740" s="48" t="s">
        <v>2657</v>
      </c>
      <c r="B740" s="49" t="s">
        <v>1761</v>
      </c>
      <c r="C740" s="48" t="s">
        <v>764</v>
      </c>
      <c r="D740" s="49" t="s">
        <v>2658</v>
      </c>
      <c r="E740" s="50" t="s">
        <v>972</v>
      </c>
      <c r="F740" s="50" t="s">
        <v>999</v>
      </c>
      <c r="G740" s="50">
        <v>341</v>
      </c>
      <c r="H740" s="51">
        <v>89611</v>
      </c>
      <c r="I740" s="52">
        <v>16</v>
      </c>
      <c r="J740" s="53" t="s">
        <v>1038</v>
      </c>
    </row>
    <row r="741" spans="1:10" ht="24" customHeight="1">
      <c r="A741" s="48" t="s">
        <v>2657</v>
      </c>
      <c r="B741" s="49" t="s">
        <v>1761</v>
      </c>
      <c r="C741" s="48" t="s">
        <v>765</v>
      </c>
      <c r="D741" s="49" t="s">
        <v>2659</v>
      </c>
      <c r="E741" s="50" t="s">
        <v>939</v>
      </c>
      <c r="F741" s="50" t="s">
        <v>944</v>
      </c>
      <c r="G741" s="50">
        <v>45</v>
      </c>
      <c r="H741" s="51">
        <v>53707</v>
      </c>
      <c r="I741" s="52">
        <v>6</v>
      </c>
      <c r="J741" s="53" t="s">
        <v>2865</v>
      </c>
    </row>
    <row r="742" spans="1:10" ht="24" customHeight="1">
      <c r="A742" s="48" t="s">
        <v>2657</v>
      </c>
      <c r="B742" s="49" t="s">
        <v>1761</v>
      </c>
      <c r="C742" s="48" t="s">
        <v>766</v>
      </c>
      <c r="D742" s="49" t="s">
        <v>2660</v>
      </c>
      <c r="E742" s="50" t="s">
        <v>939</v>
      </c>
      <c r="F742" s="50" t="s">
        <v>966</v>
      </c>
      <c r="G742" s="50">
        <v>30</v>
      </c>
      <c r="H742" s="51">
        <v>27750</v>
      </c>
      <c r="I742" s="52">
        <v>4</v>
      </c>
      <c r="J742" s="53" t="s">
        <v>1078</v>
      </c>
    </row>
    <row r="743" spans="1:10" ht="24" customHeight="1">
      <c r="A743" s="48" t="s">
        <v>2657</v>
      </c>
      <c r="B743" s="49" t="s">
        <v>1761</v>
      </c>
      <c r="C743" s="48" t="s">
        <v>767</v>
      </c>
      <c r="D743" s="49" t="s">
        <v>2661</v>
      </c>
      <c r="E743" s="50" t="s">
        <v>939</v>
      </c>
      <c r="F743" s="50" t="s">
        <v>944</v>
      </c>
      <c r="G743" s="50">
        <v>85</v>
      </c>
      <c r="H743" s="51">
        <v>63221</v>
      </c>
      <c r="I743" s="52">
        <v>7</v>
      </c>
      <c r="J743" s="53" t="s">
        <v>954</v>
      </c>
    </row>
    <row r="744" spans="1:10" ht="24" customHeight="1">
      <c r="A744" s="48" t="s">
        <v>2657</v>
      </c>
      <c r="B744" s="49" t="s">
        <v>1761</v>
      </c>
      <c r="C744" s="48" t="s">
        <v>768</v>
      </c>
      <c r="D744" s="49" t="s">
        <v>2662</v>
      </c>
      <c r="E744" s="50" t="s">
        <v>939</v>
      </c>
      <c r="F744" s="50" t="s">
        <v>944</v>
      </c>
      <c r="G744" s="50">
        <v>85</v>
      </c>
      <c r="H744" s="51">
        <v>49856</v>
      </c>
      <c r="I744" s="52">
        <v>6</v>
      </c>
      <c r="J744" s="53" t="s">
        <v>2865</v>
      </c>
    </row>
    <row r="745" spans="1:10" ht="24" customHeight="1">
      <c r="A745" s="48" t="s">
        <v>2657</v>
      </c>
      <c r="B745" s="49" t="s">
        <v>1761</v>
      </c>
      <c r="C745" s="48" t="s">
        <v>769</v>
      </c>
      <c r="D745" s="49" t="s">
        <v>2663</v>
      </c>
      <c r="E745" s="50" t="s">
        <v>939</v>
      </c>
      <c r="F745" s="50" t="s">
        <v>944</v>
      </c>
      <c r="G745" s="50">
        <v>45</v>
      </c>
      <c r="H745" s="51">
        <v>30203</v>
      </c>
      <c r="I745" s="52">
        <v>6</v>
      </c>
      <c r="J745" s="53" t="s">
        <v>2865</v>
      </c>
    </row>
    <row r="746" spans="1:10" ht="24" customHeight="1">
      <c r="A746" s="48" t="s">
        <v>2657</v>
      </c>
      <c r="B746" s="49" t="s">
        <v>1761</v>
      </c>
      <c r="C746" s="48" t="s">
        <v>770</v>
      </c>
      <c r="D746" s="49" t="s">
        <v>2664</v>
      </c>
      <c r="E746" s="50" t="s">
        <v>939</v>
      </c>
      <c r="F746" s="50" t="s">
        <v>944</v>
      </c>
      <c r="G746" s="50">
        <v>30</v>
      </c>
      <c r="H746" s="51">
        <v>19704</v>
      </c>
      <c r="I746" s="52">
        <v>5</v>
      </c>
      <c r="J746" s="53" t="s">
        <v>945</v>
      </c>
    </row>
    <row r="747" spans="1:10" ht="24" customHeight="1">
      <c r="A747" s="48" t="s">
        <v>2657</v>
      </c>
      <c r="B747" s="49" t="s">
        <v>1761</v>
      </c>
      <c r="C747" s="48" t="s">
        <v>771</v>
      </c>
      <c r="D747" s="49" t="s">
        <v>2665</v>
      </c>
      <c r="E747" s="50" t="s">
        <v>939</v>
      </c>
      <c r="F747" s="50" t="s">
        <v>944</v>
      </c>
      <c r="G747" s="50">
        <v>45</v>
      </c>
      <c r="H747" s="51">
        <v>49807</v>
      </c>
      <c r="I747" s="52">
        <v>6</v>
      </c>
      <c r="J747" s="53" t="s">
        <v>2865</v>
      </c>
    </row>
    <row r="748" spans="1:10" ht="24" customHeight="1">
      <c r="A748" s="48" t="s">
        <v>2657</v>
      </c>
      <c r="B748" s="49" t="s">
        <v>1761</v>
      </c>
      <c r="C748" s="48" t="s">
        <v>772</v>
      </c>
      <c r="D748" s="49" t="s">
        <v>2666</v>
      </c>
      <c r="E748" s="50" t="s">
        <v>939</v>
      </c>
      <c r="F748" s="50" t="s">
        <v>966</v>
      </c>
      <c r="G748" s="50">
        <v>10</v>
      </c>
      <c r="H748" s="51">
        <v>1537</v>
      </c>
      <c r="I748" s="52">
        <v>2</v>
      </c>
      <c r="J748" s="53" t="s">
        <v>967</v>
      </c>
    </row>
    <row r="749" spans="1:10" ht="24" customHeight="1">
      <c r="A749" s="48" t="s">
        <v>2657</v>
      </c>
      <c r="B749" s="49" t="s">
        <v>1771</v>
      </c>
      <c r="C749" s="48" t="s">
        <v>773</v>
      </c>
      <c r="D749" s="49" t="s">
        <v>2667</v>
      </c>
      <c r="E749" s="50" t="s">
        <v>972</v>
      </c>
      <c r="F749" s="50" t="s">
        <v>999</v>
      </c>
      <c r="G749" s="50">
        <v>509</v>
      </c>
      <c r="H749" s="51">
        <v>94717</v>
      </c>
      <c r="I749" s="52">
        <v>17</v>
      </c>
      <c r="J749" s="53" t="s">
        <v>1000</v>
      </c>
    </row>
    <row r="750" spans="1:10" ht="24" customHeight="1">
      <c r="A750" s="48" t="s">
        <v>2657</v>
      </c>
      <c r="B750" s="49" t="s">
        <v>1771</v>
      </c>
      <c r="C750" s="48" t="s">
        <v>774</v>
      </c>
      <c r="D750" s="49" t="s">
        <v>2668</v>
      </c>
      <c r="E750" s="50" t="s">
        <v>939</v>
      </c>
      <c r="F750" s="50" t="s">
        <v>966</v>
      </c>
      <c r="G750" s="50">
        <v>10</v>
      </c>
      <c r="H750" s="51">
        <v>13718</v>
      </c>
      <c r="I750" s="52">
        <v>2</v>
      </c>
      <c r="J750" s="53" t="s">
        <v>967</v>
      </c>
    </row>
    <row r="751" spans="1:10" ht="24" customHeight="1">
      <c r="A751" s="48" t="s">
        <v>2657</v>
      </c>
      <c r="B751" s="49" t="s">
        <v>1771</v>
      </c>
      <c r="C751" s="48" t="s">
        <v>775</v>
      </c>
      <c r="D751" s="49" t="s">
        <v>2669</v>
      </c>
      <c r="E751" s="50" t="s">
        <v>939</v>
      </c>
      <c r="F751" s="50" t="s">
        <v>944</v>
      </c>
      <c r="G751" s="50">
        <v>60</v>
      </c>
      <c r="H751" s="51">
        <v>67689</v>
      </c>
      <c r="I751" s="52">
        <v>7</v>
      </c>
      <c r="J751" s="53" t="s">
        <v>954</v>
      </c>
    </row>
    <row r="752" spans="1:10" ht="24" customHeight="1">
      <c r="A752" s="48" t="s">
        <v>2657</v>
      </c>
      <c r="B752" s="49" t="s">
        <v>1771</v>
      </c>
      <c r="C752" s="48" t="s">
        <v>776</v>
      </c>
      <c r="D752" s="49" t="s">
        <v>2670</v>
      </c>
      <c r="E752" s="50" t="s">
        <v>939</v>
      </c>
      <c r="F752" s="50" t="s">
        <v>944</v>
      </c>
      <c r="G752" s="50">
        <v>60</v>
      </c>
      <c r="H752" s="51">
        <v>24265</v>
      </c>
      <c r="I752" s="52">
        <v>5</v>
      </c>
      <c r="J752" s="53" t="s">
        <v>945</v>
      </c>
    </row>
    <row r="753" spans="1:10" ht="24" customHeight="1">
      <c r="A753" s="48" t="s">
        <v>2657</v>
      </c>
      <c r="B753" s="49" t="s">
        <v>1771</v>
      </c>
      <c r="C753" s="48" t="s">
        <v>777</v>
      </c>
      <c r="D753" s="49" t="s">
        <v>2671</v>
      </c>
      <c r="E753" s="50" t="s">
        <v>939</v>
      </c>
      <c r="F753" s="50" t="s">
        <v>966</v>
      </c>
      <c r="G753" s="50">
        <v>10</v>
      </c>
      <c r="H753" s="51">
        <v>16995</v>
      </c>
      <c r="I753" s="50">
        <v>3</v>
      </c>
      <c r="J753" s="56" t="s">
        <v>1015</v>
      </c>
    </row>
    <row r="754" spans="1:10" ht="24" customHeight="1">
      <c r="A754" s="48" t="s">
        <v>2657</v>
      </c>
      <c r="B754" s="49" t="s">
        <v>1771</v>
      </c>
      <c r="C754" s="48" t="s">
        <v>778</v>
      </c>
      <c r="D754" s="49" t="s">
        <v>2672</v>
      </c>
      <c r="E754" s="50" t="s">
        <v>939</v>
      </c>
      <c r="F754" s="50" t="s">
        <v>947</v>
      </c>
      <c r="G754" s="50">
        <v>120</v>
      </c>
      <c r="H754" s="51">
        <v>42312</v>
      </c>
      <c r="I754" s="52">
        <v>13</v>
      </c>
      <c r="J754" s="53" t="s">
        <v>2864</v>
      </c>
    </row>
    <row r="755" spans="1:10" ht="24" customHeight="1">
      <c r="A755" s="48" t="s">
        <v>2657</v>
      </c>
      <c r="B755" s="49" t="s">
        <v>1771</v>
      </c>
      <c r="C755" s="48" t="s">
        <v>779</v>
      </c>
      <c r="D755" s="49" t="s">
        <v>2673</v>
      </c>
      <c r="E755" s="50" t="s">
        <v>939</v>
      </c>
      <c r="F755" s="50" t="s">
        <v>966</v>
      </c>
      <c r="G755" s="50">
        <v>10</v>
      </c>
      <c r="H755" s="51">
        <v>17872</v>
      </c>
      <c r="I755" s="50">
        <v>3</v>
      </c>
      <c r="J755" s="56" t="s">
        <v>1015</v>
      </c>
    </row>
    <row r="756" spans="1:10" ht="24" customHeight="1">
      <c r="A756" s="48" t="s">
        <v>2657</v>
      </c>
      <c r="B756" s="49" t="s">
        <v>1771</v>
      </c>
      <c r="C756" s="48" t="s">
        <v>780</v>
      </c>
      <c r="D756" s="49" t="s">
        <v>2674</v>
      </c>
      <c r="E756" s="50" t="s">
        <v>939</v>
      </c>
      <c r="F756" s="50" t="s">
        <v>944</v>
      </c>
      <c r="G756" s="50">
        <v>30</v>
      </c>
      <c r="H756" s="51">
        <v>25977</v>
      </c>
      <c r="I756" s="52">
        <v>5</v>
      </c>
      <c r="J756" s="53" t="s">
        <v>945</v>
      </c>
    </row>
    <row r="757" spans="1:10" ht="24" customHeight="1">
      <c r="A757" s="48" t="s">
        <v>2657</v>
      </c>
      <c r="B757" s="49" t="s">
        <v>1771</v>
      </c>
      <c r="C757" s="48" t="s">
        <v>781</v>
      </c>
      <c r="D757" s="49" t="s">
        <v>2675</v>
      </c>
      <c r="E757" s="50" t="s">
        <v>939</v>
      </c>
      <c r="F757" s="50" t="s">
        <v>944</v>
      </c>
      <c r="G757" s="50">
        <v>30</v>
      </c>
      <c r="H757" s="51">
        <v>20459</v>
      </c>
      <c r="I757" s="52">
        <v>5</v>
      </c>
      <c r="J757" s="53" t="s">
        <v>945</v>
      </c>
    </row>
    <row r="758" spans="1:10" ht="24" customHeight="1">
      <c r="A758" s="48" t="s">
        <v>2657</v>
      </c>
      <c r="B758" s="49" t="s">
        <v>1771</v>
      </c>
      <c r="C758" s="48" t="s">
        <v>782</v>
      </c>
      <c r="D758" s="49" t="s">
        <v>2676</v>
      </c>
      <c r="E758" s="50" t="s">
        <v>939</v>
      </c>
      <c r="F758" s="50" t="s">
        <v>944</v>
      </c>
      <c r="G758" s="50">
        <v>60</v>
      </c>
      <c r="H758" s="51">
        <v>60157</v>
      </c>
      <c r="I758" s="52">
        <v>7</v>
      </c>
      <c r="J758" s="53" t="s">
        <v>954</v>
      </c>
    </row>
    <row r="759" spans="1:10" ht="24" customHeight="1">
      <c r="A759" s="48" t="s">
        <v>2657</v>
      </c>
      <c r="B759" s="49" t="s">
        <v>1771</v>
      </c>
      <c r="C759" s="48" t="s">
        <v>783</v>
      </c>
      <c r="D759" s="49" t="s">
        <v>2677</v>
      </c>
      <c r="E759" s="50" t="s">
        <v>939</v>
      </c>
      <c r="F759" s="50" t="s">
        <v>966</v>
      </c>
      <c r="G759" s="50">
        <v>10</v>
      </c>
      <c r="H759" s="51">
        <v>21260</v>
      </c>
      <c r="I759" s="50">
        <v>3</v>
      </c>
      <c r="J759" s="56" t="s">
        <v>1015</v>
      </c>
    </row>
    <row r="760" spans="1:10" ht="24" customHeight="1">
      <c r="A760" s="48" t="s">
        <v>2657</v>
      </c>
      <c r="B760" s="49" t="s">
        <v>1783</v>
      </c>
      <c r="C760" s="48" t="s">
        <v>784</v>
      </c>
      <c r="D760" s="49" t="s">
        <v>2678</v>
      </c>
      <c r="E760" s="50" t="s">
        <v>2878</v>
      </c>
      <c r="F760" s="50" t="s">
        <v>936</v>
      </c>
      <c r="G760" s="50">
        <v>881</v>
      </c>
      <c r="H760" s="51">
        <v>114461</v>
      </c>
      <c r="I760" s="52">
        <v>19</v>
      </c>
      <c r="J760" s="53" t="s">
        <v>1956</v>
      </c>
    </row>
    <row r="761" spans="1:10" ht="24" customHeight="1">
      <c r="A761" s="48" t="s">
        <v>2657</v>
      </c>
      <c r="B761" s="49" t="s">
        <v>1783</v>
      </c>
      <c r="C761" s="48" t="s">
        <v>785</v>
      </c>
      <c r="D761" s="49" t="s">
        <v>2679</v>
      </c>
      <c r="E761" s="50" t="s">
        <v>939</v>
      </c>
      <c r="F761" s="50" t="s">
        <v>944</v>
      </c>
      <c r="G761" s="50">
        <v>30</v>
      </c>
      <c r="H761" s="51">
        <v>34005</v>
      </c>
      <c r="I761" s="52">
        <v>6</v>
      </c>
      <c r="J761" s="53" t="s">
        <v>2865</v>
      </c>
    </row>
    <row r="762" spans="1:10" ht="24" customHeight="1">
      <c r="A762" s="48" t="s">
        <v>2657</v>
      </c>
      <c r="B762" s="49" t="s">
        <v>1783</v>
      </c>
      <c r="C762" s="48" t="s">
        <v>786</v>
      </c>
      <c r="D762" s="49" t="s">
        <v>2927</v>
      </c>
      <c r="E762" s="50" t="s">
        <v>939</v>
      </c>
      <c r="F762" s="50" t="s">
        <v>944</v>
      </c>
      <c r="G762" s="50">
        <v>30</v>
      </c>
      <c r="H762" s="51">
        <v>30975</v>
      </c>
      <c r="I762" s="52">
        <v>6</v>
      </c>
      <c r="J762" s="53" t="s">
        <v>2865</v>
      </c>
    </row>
    <row r="763" spans="1:10" ht="24" customHeight="1">
      <c r="A763" s="48" t="s">
        <v>2657</v>
      </c>
      <c r="B763" s="49" t="s">
        <v>1783</v>
      </c>
      <c r="C763" s="48" t="s">
        <v>787</v>
      </c>
      <c r="D763" s="49" t="s">
        <v>2928</v>
      </c>
      <c r="E763" s="50" t="s">
        <v>939</v>
      </c>
      <c r="F763" s="50" t="s">
        <v>947</v>
      </c>
      <c r="G763" s="50">
        <v>90</v>
      </c>
      <c r="H763" s="51">
        <v>53880</v>
      </c>
      <c r="I763" s="52">
        <v>12</v>
      </c>
      <c r="J763" s="53" t="s">
        <v>2866</v>
      </c>
    </row>
    <row r="764" spans="1:10" ht="24" customHeight="1">
      <c r="A764" s="48" t="s">
        <v>2657</v>
      </c>
      <c r="B764" s="49" t="s">
        <v>1783</v>
      </c>
      <c r="C764" s="48" t="s">
        <v>788</v>
      </c>
      <c r="D764" s="49" t="s">
        <v>2680</v>
      </c>
      <c r="E764" s="50" t="s">
        <v>939</v>
      </c>
      <c r="F764" s="50" t="s">
        <v>944</v>
      </c>
      <c r="G764" s="50">
        <v>33</v>
      </c>
      <c r="H764" s="51">
        <v>23551</v>
      </c>
      <c r="I764" s="52">
        <v>5</v>
      </c>
      <c r="J764" s="53" t="s">
        <v>945</v>
      </c>
    </row>
    <row r="765" spans="1:10" ht="24" customHeight="1">
      <c r="A765" s="48" t="s">
        <v>2657</v>
      </c>
      <c r="B765" s="49" t="s">
        <v>1783</v>
      </c>
      <c r="C765" s="48" t="s">
        <v>789</v>
      </c>
      <c r="D765" s="49" t="s">
        <v>2681</v>
      </c>
      <c r="E765" s="50" t="s">
        <v>939</v>
      </c>
      <c r="F765" s="50" t="s">
        <v>940</v>
      </c>
      <c r="G765" s="50">
        <v>60</v>
      </c>
      <c r="H765" s="51">
        <v>33317</v>
      </c>
      <c r="I765" s="52">
        <v>9</v>
      </c>
      <c r="J765" s="53" t="s">
        <v>963</v>
      </c>
    </row>
    <row r="766" spans="1:10" ht="24" customHeight="1">
      <c r="A766" s="48" t="s">
        <v>2657</v>
      </c>
      <c r="B766" s="49" t="s">
        <v>1783</v>
      </c>
      <c r="C766" s="48" t="s">
        <v>790</v>
      </c>
      <c r="D766" s="49" t="s">
        <v>2682</v>
      </c>
      <c r="E766" s="50" t="s">
        <v>939</v>
      </c>
      <c r="F766" s="50" t="s">
        <v>940</v>
      </c>
      <c r="G766" s="50">
        <v>60</v>
      </c>
      <c r="H766" s="51">
        <v>64187</v>
      </c>
      <c r="I766" s="52">
        <v>10</v>
      </c>
      <c r="J766" s="53" t="s">
        <v>941</v>
      </c>
    </row>
    <row r="767" spans="1:10" ht="24" customHeight="1">
      <c r="A767" s="48" t="s">
        <v>2657</v>
      </c>
      <c r="B767" s="49" t="s">
        <v>1783</v>
      </c>
      <c r="C767" s="48" t="s">
        <v>791</v>
      </c>
      <c r="D767" s="49" t="s">
        <v>2683</v>
      </c>
      <c r="E767" s="50" t="s">
        <v>939</v>
      </c>
      <c r="F767" s="50" t="s">
        <v>947</v>
      </c>
      <c r="G767" s="50">
        <v>172</v>
      </c>
      <c r="H767" s="51">
        <v>103454</v>
      </c>
      <c r="I767" s="52">
        <v>13</v>
      </c>
      <c r="J767" s="53" t="s">
        <v>2864</v>
      </c>
    </row>
    <row r="768" spans="1:10" ht="24" customHeight="1">
      <c r="A768" s="48" t="s">
        <v>2657</v>
      </c>
      <c r="B768" s="49" t="s">
        <v>1783</v>
      </c>
      <c r="C768" s="48" t="s">
        <v>792</v>
      </c>
      <c r="D768" s="49" t="s">
        <v>2684</v>
      </c>
      <c r="E768" s="50" t="s">
        <v>972</v>
      </c>
      <c r="F768" s="50" t="s">
        <v>973</v>
      </c>
      <c r="G768" s="50">
        <v>276</v>
      </c>
      <c r="H768" s="51">
        <v>104695</v>
      </c>
      <c r="I768" s="52">
        <v>15</v>
      </c>
      <c r="J768" s="53" t="s">
        <v>2867</v>
      </c>
    </row>
    <row r="769" spans="1:10" ht="24" customHeight="1">
      <c r="A769" s="48" t="s">
        <v>2657</v>
      </c>
      <c r="B769" s="49" t="s">
        <v>1783</v>
      </c>
      <c r="C769" s="48" t="s">
        <v>793</v>
      </c>
      <c r="D769" s="49" t="s">
        <v>2685</v>
      </c>
      <c r="E769" s="50" t="s">
        <v>939</v>
      </c>
      <c r="F769" s="50" t="s">
        <v>944</v>
      </c>
      <c r="G769" s="50">
        <v>30</v>
      </c>
      <c r="H769" s="51">
        <v>22162</v>
      </c>
      <c r="I769" s="52">
        <v>5</v>
      </c>
      <c r="J769" s="53" t="s">
        <v>945</v>
      </c>
    </row>
    <row r="770" spans="1:10" ht="24" customHeight="1">
      <c r="A770" s="48" t="s">
        <v>2657</v>
      </c>
      <c r="B770" s="49" t="s">
        <v>1783</v>
      </c>
      <c r="C770" s="48" t="s">
        <v>794</v>
      </c>
      <c r="D770" s="49" t="s">
        <v>2686</v>
      </c>
      <c r="E770" s="50" t="s">
        <v>939</v>
      </c>
      <c r="F770" s="50" t="s">
        <v>940</v>
      </c>
      <c r="G770" s="50">
        <v>60</v>
      </c>
      <c r="H770" s="51">
        <v>59322</v>
      </c>
      <c r="I770" s="52">
        <v>10</v>
      </c>
      <c r="J770" s="53" t="s">
        <v>941</v>
      </c>
    </row>
    <row r="771" spans="1:10" ht="24" customHeight="1">
      <c r="A771" s="48" t="s">
        <v>2657</v>
      </c>
      <c r="B771" s="49" t="s">
        <v>1783</v>
      </c>
      <c r="C771" s="48" t="s">
        <v>795</v>
      </c>
      <c r="D771" s="49" t="s">
        <v>2688</v>
      </c>
      <c r="E771" s="50" t="s">
        <v>939</v>
      </c>
      <c r="F771" s="50" t="s">
        <v>947</v>
      </c>
      <c r="G771" s="50">
        <v>90</v>
      </c>
      <c r="H771" s="51">
        <v>60081</v>
      </c>
      <c r="I771" s="52">
        <v>12</v>
      </c>
      <c r="J771" s="53" t="s">
        <v>2866</v>
      </c>
    </row>
    <row r="772" spans="1:10" ht="24" customHeight="1">
      <c r="A772" s="48" t="s">
        <v>2657</v>
      </c>
      <c r="B772" s="49" t="s">
        <v>1783</v>
      </c>
      <c r="C772" s="48" t="s">
        <v>796</v>
      </c>
      <c r="D772" s="49" t="s">
        <v>2687</v>
      </c>
      <c r="E772" s="50" t="s">
        <v>939</v>
      </c>
      <c r="F772" s="50" t="s">
        <v>940</v>
      </c>
      <c r="G772" s="50">
        <v>30</v>
      </c>
      <c r="H772" s="51">
        <v>64143</v>
      </c>
      <c r="I772" s="52">
        <v>10</v>
      </c>
      <c r="J772" s="53" t="s">
        <v>941</v>
      </c>
    </row>
    <row r="773" spans="1:10" ht="24" customHeight="1">
      <c r="A773" s="48" t="s">
        <v>2657</v>
      </c>
      <c r="B773" s="49" t="s">
        <v>1783</v>
      </c>
      <c r="C773" s="48" t="s">
        <v>797</v>
      </c>
      <c r="D773" s="49" t="s">
        <v>2689</v>
      </c>
      <c r="E773" s="50" t="s">
        <v>972</v>
      </c>
      <c r="F773" s="50" t="s">
        <v>973</v>
      </c>
      <c r="G773" s="50">
        <v>260</v>
      </c>
      <c r="H773" s="51">
        <v>73162</v>
      </c>
      <c r="I773" s="52">
        <v>15</v>
      </c>
      <c r="J773" s="53" t="s">
        <v>2867</v>
      </c>
    </row>
    <row r="774" spans="1:10" ht="24" customHeight="1">
      <c r="A774" s="48" t="s">
        <v>2657</v>
      </c>
      <c r="B774" s="49" t="s">
        <v>1783</v>
      </c>
      <c r="C774" s="48" t="s">
        <v>798</v>
      </c>
      <c r="D774" s="49" t="s">
        <v>2690</v>
      </c>
      <c r="E774" s="50" t="s">
        <v>939</v>
      </c>
      <c r="F774" s="50" t="s">
        <v>944</v>
      </c>
      <c r="G774" s="50">
        <v>30</v>
      </c>
      <c r="H774" s="51">
        <v>25176</v>
      </c>
      <c r="I774" s="52">
        <v>5</v>
      </c>
      <c r="J774" s="53" t="s">
        <v>945</v>
      </c>
    </row>
    <row r="775" spans="1:10" ht="24" customHeight="1">
      <c r="A775" s="48" t="s">
        <v>2657</v>
      </c>
      <c r="B775" s="49" t="s">
        <v>1783</v>
      </c>
      <c r="C775" s="48" t="s">
        <v>799</v>
      </c>
      <c r="D775" s="49" t="s">
        <v>2691</v>
      </c>
      <c r="E775" s="50" t="s">
        <v>939</v>
      </c>
      <c r="F775" s="50" t="s">
        <v>944</v>
      </c>
      <c r="G775" s="50">
        <v>59</v>
      </c>
      <c r="H775" s="51">
        <v>51106</v>
      </c>
      <c r="I775" s="52">
        <v>6</v>
      </c>
      <c r="J775" s="53" t="s">
        <v>2865</v>
      </c>
    </row>
    <row r="776" spans="1:10" ht="24" customHeight="1">
      <c r="A776" s="48" t="s">
        <v>2657</v>
      </c>
      <c r="B776" s="49" t="s">
        <v>1783</v>
      </c>
      <c r="C776" s="48" t="s">
        <v>800</v>
      </c>
      <c r="D776" s="49" t="s">
        <v>2692</v>
      </c>
      <c r="E776" s="50" t="s">
        <v>939</v>
      </c>
      <c r="F776" s="50" t="s">
        <v>944</v>
      </c>
      <c r="G776" s="50">
        <v>30</v>
      </c>
      <c r="H776" s="51">
        <v>40252</v>
      </c>
      <c r="I776" s="52">
        <v>6</v>
      </c>
      <c r="J776" s="53" t="s">
        <v>2865</v>
      </c>
    </row>
    <row r="777" spans="1:10" ht="24" customHeight="1">
      <c r="A777" s="48" t="s">
        <v>2657</v>
      </c>
      <c r="B777" s="49" t="s">
        <v>1783</v>
      </c>
      <c r="C777" s="48" t="s">
        <v>801</v>
      </c>
      <c r="D777" s="49" t="s">
        <v>2693</v>
      </c>
      <c r="E777" s="50" t="s">
        <v>939</v>
      </c>
      <c r="F777" s="50" t="s">
        <v>966</v>
      </c>
      <c r="G777" s="50">
        <v>10</v>
      </c>
      <c r="H777" s="51">
        <v>15610</v>
      </c>
      <c r="I777" s="50">
        <v>3</v>
      </c>
      <c r="J777" s="56" t="s">
        <v>1015</v>
      </c>
    </row>
    <row r="778" spans="1:10" ht="24" customHeight="1">
      <c r="A778" s="48" t="s">
        <v>2657</v>
      </c>
      <c r="B778" s="49" t="s">
        <v>1783</v>
      </c>
      <c r="C778" s="48" t="s">
        <v>802</v>
      </c>
      <c r="D778" s="49" t="s">
        <v>2694</v>
      </c>
      <c r="E778" s="50" t="s">
        <v>939</v>
      </c>
      <c r="F778" s="50" t="s">
        <v>944</v>
      </c>
      <c r="G778" s="50">
        <v>24</v>
      </c>
      <c r="H778" s="51">
        <v>24606</v>
      </c>
      <c r="I778" s="52">
        <v>5</v>
      </c>
      <c r="J778" s="53" t="s">
        <v>945</v>
      </c>
    </row>
    <row r="779" spans="1:10" ht="24" customHeight="1">
      <c r="A779" s="48" t="s">
        <v>2657</v>
      </c>
      <c r="B779" s="49" t="s">
        <v>1783</v>
      </c>
      <c r="C779" s="48" t="s">
        <v>803</v>
      </c>
      <c r="D779" s="49" t="s">
        <v>2011</v>
      </c>
      <c r="E779" s="50" t="s">
        <v>939</v>
      </c>
      <c r="F779" s="50" t="s">
        <v>966</v>
      </c>
      <c r="G779" s="50">
        <v>10</v>
      </c>
      <c r="H779" s="51">
        <v>24200</v>
      </c>
      <c r="I779" s="50">
        <v>3</v>
      </c>
      <c r="J779" s="56" t="s">
        <v>1015</v>
      </c>
    </row>
    <row r="780" spans="1:10" ht="24" customHeight="1">
      <c r="A780" s="48" t="s">
        <v>2657</v>
      </c>
      <c r="B780" s="49" t="s">
        <v>1783</v>
      </c>
      <c r="C780" s="48" t="s">
        <v>804</v>
      </c>
      <c r="D780" s="49" t="s">
        <v>2695</v>
      </c>
      <c r="E780" s="50" t="s">
        <v>939</v>
      </c>
      <c r="F780" s="50" t="s">
        <v>966</v>
      </c>
      <c r="G780" s="50">
        <v>10</v>
      </c>
      <c r="H780" s="51">
        <v>22169</v>
      </c>
      <c r="I780" s="50">
        <v>3</v>
      </c>
      <c r="J780" s="56" t="s">
        <v>1015</v>
      </c>
    </row>
    <row r="781" spans="1:10" ht="24" customHeight="1">
      <c r="A781" s="48" t="s">
        <v>2657</v>
      </c>
      <c r="B781" s="49" t="s">
        <v>1783</v>
      </c>
      <c r="C781" s="48" t="s">
        <v>805</v>
      </c>
      <c r="D781" s="49" t="s">
        <v>2696</v>
      </c>
      <c r="E781" s="50" t="s">
        <v>939</v>
      </c>
      <c r="F781" s="50" t="s">
        <v>966</v>
      </c>
      <c r="G781" s="50">
        <v>0</v>
      </c>
      <c r="H781" s="51">
        <v>21458</v>
      </c>
      <c r="I781" s="50">
        <v>3</v>
      </c>
      <c r="J781" s="56" t="s">
        <v>1015</v>
      </c>
    </row>
    <row r="782" spans="1:10" ht="24" customHeight="1">
      <c r="A782" s="48" t="s">
        <v>2657</v>
      </c>
      <c r="B782" s="49" t="s">
        <v>1783</v>
      </c>
      <c r="C782" s="48" t="s">
        <v>806</v>
      </c>
      <c r="D782" s="49" t="s">
        <v>2697</v>
      </c>
      <c r="E782" s="50" t="s">
        <v>939</v>
      </c>
      <c r="F782" s="50" t="s">
        <v>966</v>
      </c>
      <c r="G782" s="50">
        <v>0</v>
      </c>
      <c r="H782" s="51">
        <v>31484</v>
      </c>
      <c r="I782" s="52">
        <v>4</v>
      </c>
      <c r="J782" s="53" t="s">
        <v>1078</v>
      </c>
    </row>
    <row r="783" spans="1:10" ht="24" customHeight="1">
      <c r="A783" s="48" t="s">
        <v>2657</v>
      </c>
      <c r="B783" s="49" t="s">
        <v>1806</v>
      </c>
      <c r="C783" s="48" t="s">
        <v>807</v>
      </c>
      <c r="D783" s="49" t="s">
        <v>2698</v>
      </c>
      <c r="E783" s="50" t="s">
        <v>972</v>
      </c>
      <c r="F783" s="50" t="s">
        <v>999</v>
      </c>
      <c r="G783" s="50">
        <v>215</v>
      </c>
      <c r="H783" s="51">
        <v>30881</v>
      </c>
      <c r="I783" s="52">
        <v>16</v>
      </c>
      <c r="J783" s="53" t="s">
        <v>1038</v>
      </c>
    </row>
    <row r="784" spans="1:10" ht="24" customHeight="1">
      <c r="A784" s="48" t="s">
        <v>2657</v>
      </c>
      <c r="B784" s="49" t="s">
        <v>1806</v>
      </c>
      <c r="C784" s="48" t="s">
        <v>808</v>
      </c>
      <c r="D784" s="49" t="s">
        <v>2699</v>
      </c>
      <c r="E784" s="50" t="s">
        <v>972</v>
      </c>
      <c r="F784" s="50" t="s">
        <v>973</v>
      </c>
      <c r="G784" s="50">
        <v>209</v>
      </c>
      <c r="H784" s="51">
        <v>30644</v>
      </c>
      <c r="I784" s="52">
        <v>15</v>
      </c>
      <c r="J784" s="53" t="s">
        <v>2867</v>
      </c>
    </row>
    <row r="785" spans="1:10" ht="24" customHeight="1">
      <c r="A785" s="48" t="s">
        <v>2657</v>
      </c>
      <c r="B785" s="49" t="s">
        <v>1806</v>
      </c>
      <c r="C785" s="48" t="s">
        <v>809</v>
      </c>
      <c r="D785" s="49" t="s">
        <v>2700</v>
      </c>
      <c r="E785" s="50" t="s">
        <v>939</v>
      </c>
      <c r="F785" s="50" t="s">
        <v>944</v>
      </c>
      <c r="G785" s="50">
        <v>30</v>
      </c>
      <c r="H785" s="51">
        <v>11354</v>
      </c>
      <c r="I785" s="52">
        <v>5</v>
      </c>
      <c r="J785" s="53" t="s">
        <v>945</v>
      </c>
    </row>
    <row r="786" spans="1:10" ht="24" customHeight="1">
      <c r="A786" s="48" t="s">
        <v>2657</v>
      </c>
      <c r="B786" s="49" t="s">
        <v>1806</v>
      </c>
      <c r="C786" s="48" t="s">
        <v>810</v>
      </c>
      <c r="D786" s="49" t="s">
        <v>2701</v>
      </c>
      <c r="E786" s="50" t="s">
        <v>939</v>
      </c>
      <c r="F786" s="50" t="s">
        <v>944</v>
      </c>
      <c r="G786" s="50">
        <v>30</v>
      </c>
      <c r="H786" s="51">
        <v>11412</v>
      </c>
      <c r="I786" s="52">
        <v>5</v>
      </c>
      <c r="J786" s="53" t="s">
        <v>945</v>
      </c>
    </row>
    <row r="787" spans="1:10" ht="24" customHeight="1">
      <c r="A787" s="48" t="s">
        <v>2657</v>
      </c>
      <c r="B787" s="49" t="s">
        <v>1806</v>
      </c>
      <c r="C787" s="48" t="s">
        <v>811</v>
      </c>
      <c r="D787" s="49" t="s">
        <v>2702</v>
      </c>
      <c r="E787" s="50" t="s">
        <v>939</v>
      </c>
      <c r="F787" s="50" t="s">
        <v>944</v>
      </c>
      <c r="G787" s="50">
        <v>30</v>
      </c>
      <c r="H787" s="51">
        <v>33101</v>
      </c>
      <c r="I787" s="52">
        <v>6</v>
      </c>
      <c r="J787" s="53" t="s">
        <v>2865</v>
      </c>
    </row>
    <row r="788" spans="1:10" ht="24" customHeight="1">
      <c r="A788" s="48" t="s">
        <v>2657</v>
      </c>
      <c r="B788" s="49" t="s">
        <v>1806</v>
      </c>
      <c r="C788" s="48" t="s">
        <v>812</v>
      </c>
      <c r="D788" s="49" t="s">
        <v>2178</v>
      </c>
      <c r="E788" s="50" t="s">
        <v>939</v>
      </c>
      <c r="F788" s="50" t="s">
        <v>966</v>
      </c>
      <c r="G788" s="50">
        <v>10</v>
      </c>
      <c r="H788" s="51">
        <v>8098</v>
      </c>
      <c r="I788" s="52">
        <v>2</v>
      </c>
      <c r="J788" s="53" t="s">
        <v>967</v>
      </c>
    </row>
    <row r="789" spans="1:10" ht="24" customHeight="1">
      <c r="A789" s="48" t="s">
        <v>2657</v>
      </c>
      <c r="B789" s="49" t="s">
        <v>1806</v>
      </c>
      <c r="C789" s="48" t="s">
        <v>813</v>
      </c>
      <c r="D789" s="49" t="s">
        <v>2703</v>
      </c>
      <c r="E789" s="50" t="s">
        <v>939</v>
      </c>
      <c r="F789" s="50" t="s">
        <v>944</v>
      </c>
      <c r="G789" s="50">
        <v>30</v>
      </c>
      <c r="H789" s="51">
        <v>22713</v>
      </c>
      <c r="I789" s="52">
        <v>5</v>
      </c>
      <c r="J789" s="53" t="s">
        <v>945</v>
      </c>
    </row>
    <row r="790" spans="1:10" ht="24" customHeight="1">
      <c r="A790" s="48" t="s">
        <v>2657</v>
      </c>
      <c r="B790" s="49" t="s">
        <v>1806</v>
      </c>
      <c r="C790" s="48" t="s">
        <v>814</v>
      </c>
      <c r="D790" s="49" t="s">
        <v>2704</v>
      </c>
      <c r="E790" s="50" t="s">
        <v>939</v>
      </c>
      <c r="F790" s="50" t="s">
        <v>944</v>
      </c>
      <c r="G790" s="50">
        <v>30</v>
      </c>
      <c r="H790" s="51">
        <v>20587</v>
      </c>
      <c r="I790" s="52">
        <v>5</v>
      </c>
      <c r="J790" s="53" t="s">
        <v>945</v>
      </c>
    </row>
    <row r="791" spans="1:10" ht="24" customHeight="1">
      <c r="A791" s="48" t="s">
        <v>2657</v>
      </c>
      <c r="B791" s="49" t="s">
        <v>1806</v>
      </c>
      <c r="C791" s="48" t="s">
        <v>815</v>
      </c>
      <c r="D791" s="49" t="s">
        <v>2705</v>
      </c>
      <c r="E791" s="50" t="s">
        <v>939</v>
      </c>
      <c r="F791" s="50" t="s">
        <v>944</v>
      </c>
      <c r="G791" s="50">
        <v>30</v>
      </c>
      <c r="H791" s="51">
        <v>36002</v>
      </c>
      <c r="I791" s="52">
        <v>6</v>
      </c>
      <c r="J791" s="53" t="s">
        <v>2865</v>
      </c>
    </row>
    <row r="792" spans="1:10" ht="24" customHeight="1">
      <c r="A792" s="48" t="s">
        <v>2657</v>
      </c>
      <c r="B792" s="49" t="s">
        <v>1815</v>
      </c>
      <c r="C792" s="48" t="s">
        <v>816</v>
      </c>
      <c r="D792" s="49" t="s">
        <v>2706</v>
      </c>
      <c r="E792" s="50" t="s">
        <v>2878</v>
      </c>
      <c r="F792" s="50" t="s">
        <v>936</v>
      </c>
      <c r="G792" s="50">
        <v>551</v>
      </c>
      <c r="H792" s="51">
        <v>145406</v>
      </c>
      <c r="I792" s="52">
        <v>18</v>
      </c>
      <c r="J792" s="53" t="s">
        <v>1957</v>
      </c>
    </row>
    <row r="793" spans="1:10" ht="24" customHeight="1">
      <c r="A793" s="48" t="s">
        <v>2657</v>
      </c>
      <c r="B793" s="49" t="s">
        <v>1815</v>
      </c>
      <c r="C793" s="48" t="s">
        <v>817</v>
      </c>
      <c r="D793" s="49" t="s">
        <v>2707</v>
      </c>
      <c r="E793" s="50" t="s">
        <v>939</v>
      </c>
      <c r="F793" s="50" t="s">
        <v>947</v>
      </c>
      <c r="G793" s="50">
        <v>60</v>
      </c>
      <c r="H793" s="51">
        <v>38160</v>
      </c>
      <c r="I793" s="52">
        <v>12</v>
      </c>
      <c r="J793" s="53" t="s">
        <v>2866</v>
      </c>
    </row>
    <row r="794" spans="1:10" ht="24" customHeight="1">
      <c r="A794" s="48" t="s">
        <v>2657</v>
      </c>
      <c r="B794" s="49" t="s">
        <v>1815</v>
      </c>
      <c r="C794" s="48" t="s">
        <v>818</v>
      </c>
      <c r="D794" s="49" t="s">
        <v>2708</v>
      </c>
      <c r="E794" s="50" t="s">
        <v>939</v>
      </c>
      <c r="F794" s="50" t="s">
        <v>940</v>
      </c>
      <c r="G794" s="50">
        <v>75</v>
      </c>
      <c r="H794" s="51">
        <v>67586</v>
      </c>
      <c r="I794" s="52">
        <v>10</v>
      </c>
      <c r="J794" s="53" t="s">
        <v>941</v>
      </c>
    </row>
    <row r="795" spans="1:10" ht="24" customHeight="1">
      <c r="A795" s="48" t="s">
        <v>2657</v>
      </c>
      <c r="B795" s="49" t="s">
        <v>1819</v>
      </c>
      <c r="C795" s="48" t="s">
        <v>819</v>
      </c>
      <c r="D795" s="49" t="s">
        <v>2709</v>
      </c>
      <c r="E795" s="50" t="s">
        <v>972</v>
      </c>
      <c r="F795" s="50" t="s">
        <v>999</v>
      </c>
      <c r="G795" s="50">
        <v>300</v>
      </c>
      <c r="H795" s="51">
        <v>61797</v>
      </c>
      <c r="I795" s="52">
        <v>16</v>
      </c>
      <c r="J795" s="53" t="s">
        <v>1038</v>
      </c>
    </row>
    <row r="796" spans="1:10" ht="24" customHeight="1">
      <c r="A796" s="48" t="s">
        <v>2657</v>
      </c>
      <c r="B796" s="49" t="s">
        <v>1819</v>
      </c>
      <c r="C796" s="48" t="s">
        <v>820</v>
      </c>
      <c r="D796" s="49" t="s">
        <v>2710</v>
      </c>
      <c r="E796" s="50" t="s">
        <v>939</v>
      </c>
      <c r="F796" s="50" t="s">
        <v>966</v>
      </c>
      <c r="G796" s="50">
        <v>12</v>
      </c>
      <c r="H796" s="51">
        <v>10879</v>
      </c>
      <c r="I796" s="52">
        <v>2</v>
      </c>
      <c r="J796" s="53" t="s">
        <v>967</v>
      </c>
    </row>
    <row r="797" spans="1:10" ht="24" customHeight="1">
      <c r="A797" s="48" t="s">
        <v>2657</v>
      </c>
      <c r="B797" s="49" t="s">
        <v>1819</v>
      </c>
      <c r="C797" s="48" t="s">
        <v>821</v>
      </c>
      <c r="D797" s="49" t="s">
        <v>2711</v>
      </c>
      <c r="E797" s="50" t="s">
        <v>939</v>
      </c>
      <c r="F797" s="50" t="s">
        <v>944</v>
      </c>
      <c r="G797" s="50">
        <v>30</v>
      </c>
      <c r="H797" s="51">
        <v>17385</v>
      </c>
      <c r="I797" s="52">
        <v>5</v>
      </c>
      <c r="J797" s="53" t="s">
        <v>945</v>
      </c>
    </row>
    <row r="798" spans="1:10" ht="24" customHeight="1">
      <c r="A798" s="48" t="s">
        <v>2657</v>
      </c>
      <c r="B798" s="49" t="s">
        <v>1819</v>
      </c>
      <c r="C798" s="48" t="s">
        <v>822</v>
      </c>
      <c r="D798" s="49" t="s">
        <v>2712</v>
      </c>
      <c r="E798" s="50" t="s">
        <v>939</v>
      </c>
      <c r="F798" s="50" t="s">
        <v>944</v>
      </c>
      <c r="G798" s="50">
        <v>48</v>
      </c>
      <c r="H798" s="51">
        <v>36329</v>
      </c>
      <c r="I798" s="52">
        <v>6</v>
      </c>
      <c r="J798" s="53" t="s">
        <v>2865</v>
      </c>
    </row>
    <row r="799" spans="1:10" ht="24" customHeight="1">
      <c r="A799" s="48" t="s">
        <v>2657</v>
      </c>
      <c r="B799" s="49" t="s">
        <v>1819</v>
      </c>
      <c r="C799" s="48" t="s">
        <v>823</v>
      </c>
      <c r="D799" s="49" t="s">
        <v>2713</v>
      </c>
      <c r="E799" s="50" t="s">
        <v>939</v>
      </c>
      <c r="F799" s="50" t="s">
        <v>966</v>
      </c>
      <c r="G799" s="50">
        <v>24</v>
      </c>
      <c r="H799" s="51">
        <v>11289</v>
      </c>
      <c r="I799" s="52">
        <v>2</v>
      </c>
      <c r="J799" s="53" t="s">
        <v>967</v>
      </c>
    </row>
    <row r="800" spans="1:10" ht="24" customHeight="1">
      <c r="A800" s="48" t="s">
        <v>2657</v>
      </c>
      <c r="B800" s="49" t="s">
        <v>1825</v>
      </c>
      <c r="C800" s="48" t="s">
        <v>824</v>
      </c>
      <c r="D800" s="49" t="s">
        <v>2714</v>
      </c>
      <c r="E800" s="50" t="s">
        <v>2878</v>
      </c>
      <c r="F800" s="50" t="s">
        <v>936</v>
      </c>
      <c r="G800" s="50">
        <v>748</v>
      </c>
      <c r="H800" s="51">
        <v>134626</v>
      </c>
      <c r="I800" s="52">
        <v>19</v>
      </c>
      <c r="J800" s="53" t="s">
        <v>1956</v>
      </c>
    </row>
    <row r="801" spans="1:10" ht="24" customHeight="1">
      <c r="A801" s="48" t="s">
        <v>2657</v>
      </c>
      <c r="B801" s="49" t="s">
        <v>1825</v>
      </c>
      <c r="C801" s="48" t="s">
        <v>825</v>
      </c>
      <c r="D801" s="49" t="s">
        <v>2715</v>
      </c>
      <c r="E801" s="50" t="s">
        <v>972</v>
      </c>
      <c r="F801" s="50" t="s">
        <v>973</v>
      </c>
      <c r="G801" s="50">
        <v>158</v>
      </c>
      <c r="H801" s="51">
        <v>60645</v>
      </c>
      <c r="I801" s="52">
        <v>14</v>
      </c>
      <c r="J801" s="53" t="s">
        <v>2868</v>
      </c>
    </row>
    <row r="802" spans="1:10" ht="24" customHeight="1">
      <c r="A802" s="48" t="s">
        <v>2657</v>
      </c>
      <c r="B802" s="49" t="s">
        <v>1825</v>
      </c>
      <c r="C802" s="48" t="s">
        <v>826</v>
      </c>
      <c r="D802" s="49" t="s">
        <v>2716</v>
      </c>
      <c r="E802" s="50" t="s">
        <v>939</v>
      </c>
      <c r="F802" s="50" t="s">
        <v>947</v>
      </c>
      <c r="G802" s="50">
        <v>118</v>
      </c>
      <c r="H802" s="51">
        <v>85681</v>
      </c>
      <c r="I802" s="52">
        <v>13</v>
      </c>
      <c r="J802" s="53" t="s">
        <v>2864</v>
      </c>
    </row>
    <row r="803" spans="1:10" ht="24" customHeight="1">
      <c r="A803" s="48" t="s">
        <v>2657</v>
      </c>
      <c r="B803" s="49" t="s">
        <v>1825</v>
      </c>
      <c r="C803" s="48" t="s">
        <v>827</v>
      </c>
      <c r="D803" s="49" t="s">
        <v>2717</v>
      </c>
      <c r="E803" s="50" t="s">
        <v>939</v>
      </c>
      <c r="F803" s="50" t="s">
        <v>944</v>
      </c>
      <c r="G803" s="50">
        <v>30</v>
      </c>
      <c r="H803" s="51">
        <v>29167</v>
      </c>
      <c r="I803" s="52">
        <v>5</v>
      </c>
      <c r="J803" s="53" t="s">
        <v>945</v>
      </c>
    </row>
    <row r="804" spans="1:10" ht="24" customHeight="1">
      <c r="A804" s="48" t="s">
        <v>2657</v>
      </c>
      <c r="B804" s="49" t="s">
        <v>1825</v>
      </c>
      <c r="C804" s="48" t="s">
        <v>828</v>
      </c>
      <c r="D804" s="49" t="s">
        <v>2718</v>
      </c>
      <c r="E804" s="50" t="s">
        <v>939</v>
      </c>
      <c r="F804" s="50" t="s">
        <v>944</v>
      </c>
      <c r="G804" s="50">
        <v>33</v>
      </c>
      <c r="H804" s="51">
        <v>12772</v>
      </c>
      <c r="I804" s="52">
        <v>5</v>
      </c>
      <c r="J804" s="53" t="s">
        <v>945</v>
      </c>
    </row>
    <row r="805" spans="1:10" ht="24" customHeight="1">
      <c r="A805" s="48" t="s">
        <v>2657</v>
      </c>
      <c r="B805" s="49" t="s">
        <v>1825</v>
      </c>
      <c r="C805" s="48" t="s">
        <v>829</v>
      </c>
      <c r="D805" s="49" t="s">
        <v>2719</v>
      </c>
      <c r="E805" s="50" t="s">
        <v>939</v>
      </c>
      <c r="F805" s="50" t="s">
        <v>947</v>
      </c>
      <c r="G805" s="50">
        <v>70</v>
      </c>
      <c r="H805" s="51">
        <v>43592</v>
      </c>
      <c r="I805" s="52">
        <v>12</v>
      </c>
      <c r="J805" s="53" t="s">
        <v>2866</v>
      </c>
    </row>
    <row r="806" spans="1:10" ht="24" customHeight="1">
      <c r="A806" s="48" t="s">
        <v>2657</v>
      </c>
      <c r="B806" s="49" t="s">
        <v>1825</v>
      </c>
      <c r="C806" s="48" t="s">
        <v>830</v>
      </c>
      <c r="D806" s="49" t="s">
        <v>2720</v>
      </c>
      <c r="E806" s="50" t="s">
        <v>939</v>
      </c>
      <c r="F806" s="50" t="s">
        <v>944</v>
      </c>
      <c r="G806" s="50">
        <v>30</v>
      </c>
      <c r="H806" s="51">
        <v>44749</v>
      </c>
      <c r="I806" s="52">
        <v>6</v>
      </c>
      <c r="J806" s="53" t="s">
        <v>2865</v>
      </c>
    </row>
    <row r="807" spans="1:10" ht="24" customHeight="1">
      <c r="A807" s="48" t="s">
        <v>2657</v>
      </c>
      <c r="B807" s="49" t="s">
        <v>1825</v>
      </c>
      <c r="C807" s="48" t="s">
        <v>831</v>
      </c>
      <c r="D807" s="49" t="s">
        <v>2721</v>
      </c>
      <c r="E807" s="50" t="s">
        <v>939</v>
      </c>
      <c r="F807" s="50" t="s">
        <v>944</v>
      </c>
      <c r="G807" s="50">
        <v>30</v>
      </c>
      <c r="H807" s="51">
        <v>35714</v>
      </c>
      <c r="I807" s="52">
        <v>6</v>
      </c>
      <c r="J807" s="53" t="s">
        <v>2865</v>
      </c>
    </row>
    <row r="808" spans="1:10" ht="24" customHeight="1">
      <c r="A808" s="48" t="s">
        <v>2657</v>
      </c>
      <c r="B808" s="49" t="s">
        <v>1825</v>
      </c>
      <c r="C808" s="48" t="s">
        <v>832</v>
      </c>
      <c r="D808" s="49" t="s">
        <v>2722</v>
      </c>
      <c r="E808" s="50" t="s">
        <v>939</v>
      </c>
      <c r="F808" s="50" t="s">
        <v>966</v>
      </c>
      <c r="G808" s="50">
        <v>38</v>
      </c>
      <c r="H808" s="51">
        <v>14683</v>
      </c>
      <c r="I808" s="52">
        <v>2</v>
      </c>
      <c r="J808" s="53" t="s">
        <v>967</v>
      </c>
    </row>
    <row r="809" spans="1:10" ht="24" customHeight="1">
      <c r="A809" s="48" t="s">
        <v>2657</v>
      </c>
      <c r="B809" s="49" t="s">
        <v>1825</v>
      </c>
      <c r="C809" s="48" t="s">
        <v>833</v>
      </c>
      <c r="D809" s="49" t="s">
        <v>2723</v>
      </c>
      <c r="E809" s="50" t="s">
        <v>939</v>
      </c>
      <c r="F809" s="50" t="s">
        <v>944</v>
      </c>
      <c r="G809" s="50">
        <v>46</v>
      </c>
      <c r="H809" s="51">
        <v>32354</v>
      </c>
      <c r="I809" s="52">
        <v>6</v>
      </c>
      <c r="J809" s="53" t="s">
        <v>2865</v>
      </c>
    </row>
    <row r="810" spans="1:10" ht="24" customHeight="1">
      <c r="A810" s="48" t="s">
        <v>2657</v>
      </c>
      <c r="B810" s="49" t="s">
        <v>1825</v>
      </c>
      <c r="C810" s="48" t="s">
        <v>834</v>
      </c>
      <c r="D810" s="49" t="s">
        <v>2724</v>
      </c>
      <c r="E810" s="50" t="s">
        <v>939</v>
      </c>
      <c r="F810" s="50" t="s">
        <v>944</v>
      </c>
      <c r="G810" s="50">
        <v>28</v>
      </c>
      <c r="H810" s="51">
        <v>26669</v>
      </c>
      <c r="I810" s="52">
        <v>5</v>
      </c>
      <c r="J810" s="53" t="s">
        <v>945</v>
      </c>
    </row>
    <row r="811" spans="1:10" ht="24" customHeight="1">
      <c r="A811" s="48" t="s">
        <v>2657</v>
      </c>
      <c r="B811" s="49" t="s">
        <v>1825</v>
      </c>
      <c r="C811" s="48" t="s">
        <v>835</v>
      </c>
      <c r="D811" s="49" t="s">
        <v>2725</v>
      </c>
      <c r="E811" s="50" t="s">
        <v>939</v>
      </c>
      <c r="F811" s="50" t="s">
        <v>947</v>
      </c>
      <c r="G811" s="50">
        <v>65</v>
      </c>
      <c r="H811" s="51">
        <v>58552</v>
      </c>
      <c r="I811" s="52">
        <v>12</v>
      </c>
      <c r="J811" s="53" t="s">
        <v>2866</v>
      </c>
    </row>
    <row r="812" spans="1:10" ht="24" customHeight="1">
      <c r="A812" s="48" t="s">
        <v>2657</v>
      </c>
      <c r="B812" s="49" t="s">
        <v>1825</v>
      </c>
      <c r="C812" s="48" t="s">
        <v>836</v>
      </c>
      <c r="D812" s="49" t="s">
        <v>2726</v>
      </c>
      <c r="E812" s="50" t="s">
        <v>939</v>
      </c>
      <c r="F812" s="50" t="s">
        <v>944</v>
      </c>
      <c r="G812" s="50">
        <v>30</v>
      </c>
      <c r="H812" s="51">
        <v>20259</v>
      </c>
      <c r="I812" s="52">
        <v>5</v>
      </c>
      <c r="J812" s="53" t="s">
        <v>945</v>
      </c>
    </row>
    <row r="813" spans="1:10" ht="24" customHeight="1">
      <c r="A813" s="48" t="s">
        <v>2657</v>
      </c>
      <c r="B813" s="49" t="s">
        <v>1825</v>
      </c>
      <c r="C813" s="48" t="s">
        <v>837</v>
      </c>
      <c r="D813" s="49" t="s">
        <v>2727</v>
      </c>
      <c r="E813" s="50" t="s">
        <v>939</v>
      </c>
      <c r="F813" s="50" t="s">
        <v>944</v>
      </c>
      <c r="G813" s="50">
        <v>42</v>
      </c>
      <c r="H813" s="51">
        <v>43650</v>
      </c>
      <c r="I813" s="52">
        <v>6</v>
      </c>
      <c r="J813" s="53" t="s">
        <v>2865</v>
      </c>
    </row>
    <row r="814" spans="1:10" ht="24" customHeight="1">
      <c r="A814" s="48" t="s">
        <v>2657</v>
      </c>
      <c r="B814" s="49" t="s">
        <v>1825</v>
      </c>
      <c r="C814" s="48" t="s">
        <v>838</v>
      </c>
      <c r="D814" s="49" t="s">
        <v>2728</v>
      </c>
      <c r="E814" s="50" t="s">
        <v>939</v>
      </c>
      <c r="F814" s="50" t="s">
        <v>944</v>
      </c>
      <c r="G814" s="50">
        <v>60</v>
      </c>
      <c r="H814" s="51">
        <v>56630</v>
      </c>
      <c r="I814" s="52">
        <v>6</v>
      </c>
      <c r="J814" s="53" t="s">
        <v>2865</v>
      </c>
    </row>
    <row r="815" spans="1:10" ht="24" customHeight="1">
      <c r="A815" s="48" t="s">
        <v>2657</v>
      </c>
      <c r="B815" s="49" t="s">
        <v>1825</v>
      </c>
      <c r="C815" s="48" t="s">
        <v>839</v>
      </c>
      <c r="D815" s="49" t="s">
        <v>2729</v>
      </c>
      <c r="E815" s="50" t="s">
        <v>939</v>
      </c>
      <c r="F815" s="50" t="s">
        <v>944</v>
      </c>
      <c r="G815" s="50">
        <v>83</v>
      </c>
      <c r="H815" s="51">
        <v>36813</v>
      </c>
      <c r="I815" s="52">
        <v>6</v>
      </c>
      <c r="J815" s="53" t="s">
        <v>2865</v>
      </c>
    </row>
    <row r="816" spans="1:10" ht="24" customHeight="1">
      <c r="A816" s="48" t="s">
        <v>2657</v>
      </c>
      <c r="B816" s="49" t="s">
        <v>1825</v>
      </c>
      <c r="C816" s="48" t="s">
        <v>840</v>
      </c>
      <c r="D816" s="49" t="s">
        <v>2730</v>
      </c>
      <c r="E816" s="50" t="s">
        <v>939</v>
      </c>
      <c r="F816" s="50" t="s">
        <v>944</v>
      </c>
      <c r="G816" s="50">
        <v>37</v>
      </c>
      <c r="H816" s="51">
        <v>24267</v>
      </c>
      <c r="I816" s="52">
        <v>5</v>
      </c>
      <c r="J816" s="53" t="s">
        <v>945</v>
      </c>
    </row>
    <row r="817" spans="1:10" ht="24" customHeight="1">
      <c r="A817" s="48" t="s">
        <v>2657</v>
      </c>
      <c r="B817" s="49" t="s">
        <v>1825</v>
      </c>
      <c r="C817" s="48" t="s">
        <v>841</v>
      </c>
      <c r="D817" s="49" t="s">
        <v>2929</v>
      </c>
      <c r="E817" s="50" t="s">
        <v>939</v>
      </c>
      <c r="F817" s="50" t="s">
        <v>947</v>
      </c>
      <c r="G817" s="50">
        <v>110</v>
      </c>
      <c r="H817" s="51">
        <v>51621</v>
      </c>
      <c r="I817" s="52">
        <v>13</v>
      </c>
      <c r="J817" s="53" t="s">
        <v>2864</v>
      </c>
    </row>
    <row r="818" spans="1:10" ht="24" customHeight="1">
      <c r="A818" s="48" t="s">
        <v>2657</v>
      </c>
      <c r="B818" s="49" t="s">
        <v>1825</v>
      </c>
      <c r="C818" s="48" t="s">
        <v>842</v>
      </c>
      <c r="D818" s="49" t="s">
        <v>2731</v>
      </c>
      <c r="E818" s="50" t="s">
        <v>939</v>
      </c>
      <c r="F818" s="50" t="s">
        <v>944</v>
      </c>
      <c r="G818" s="50">
        <v>30</v>
      </c>
      <c r="H818" s="51">
        <v>13598</v>
      </c>
      <c r="I818" s="52">
        <v>5</v>
      </c>
      <c r="J818" s="53" t="s">
        <v>945</v>
      </c>
    </row>
    <row r="819" spans="1:10" ht="24" customHeight="1">
      <c r="A819" s="48" t="s">
        <v>2657</v>
      </c>
      <c r="B819" s="49" t="s">
        <v>1825</v>
      </c>
      <c r="C819" s="48" t="s">
        <v>843</v>
      </c>
      <c r="D819" s="49" t="s">
        <v>2732</v>
      </c>
      <c r="E819" s="50" t="s">
        <v>939</v>
      </c>
      <c r="F819" s="50" t="s">
        <v>947</v>
      </c>
      <c r="G819" s="50">
        <v>73</v>
      </c>
      <c r="H819" s="51">
        <v>32475</v>
      </c>
      <c r="I819" s="52">
        <v>12</v>
      </c>
      <c r="J819" s="53" t="s">
        <v>2866</v>
      </c>
    </row>
    <row r="820" spans="1:10" ht="24" customHeight="1">
      <c r="A820" s="48" t="s">
        <v>2733</v>
      </c>
      <c r="B820" s="49" t="s">
        <v>1846</v>
      </c>
      <c r="C820" s="48" t="s">
        <v>844</v>
      </c>
      <c r="D820" s="49" t="s">
        <v>2734</v>
      </c>
      <c r="E820" s="50" t="s">
        <v>2878</v>
      </c>
      <c r="F820" s="50" t="s">
        <v>936</v>
      </c>
      <c r="G820" s="50">
        <v>555</v>
      </c>
      <c r="H820" s="51">
        <v>117787</v>
      </c>
      <c r="I820" s="52">
        <v>18</v>
      </c>
      <c r="J820" s="53" t="s">
        <v>1957</v>
      </c>
    </row>
    <row r="821" spans="1:10" ht="24" customHeight="1">
      <c r="A821" s="48" t="s">
        <v>2733</v>
      </c>
      <c r="B821" s="49" t="s">
        <v>1846</v>
      </c>
      <c r="C821" s="48" t="s">
        <v>845</v>
      </c>
      <c r="D821" s="49" t="s">
        <v>2735</v>
      </c>
      <c r="E821" s="50" t="s">
        <v>939</v>
      </c>
      <c r="F821" s="50" t="s">
        <v>940</v>
      </c>
      <c r="G821" s="50">
        <v>60</v>
      </c>
      <c r="H821" s="51">
        <v>67283</v>
      </c>
      <c r="I821" s="52">
        <v>10</v>
      </c>
      <c r="J821" s="53" t="s">
        <v>941</v>
      </c>
    </row>
    <row r="822" spans="1:10" ht="24" customHeight="1">
      <c r="A822" s="48" t="s">
        <v>2733</v>
      </c>
      <c r="B822" s="49" t="s">
        <v>1846</v>
      </c>
      <c r="C822" s="48" t="s">
        <v>846</v>
      </c>
      <c r="D822" s="49" t="s">
        <v>2736</v>
      </c>
      <c r="E822" s="50" t="s">
        <v>939</v>
      </c>
      <c r="F822" s="50" t="s">
        <v>940</v>
      </c>
      <c r="G822" s="50">
        <v>60</v>
      </c>
      <c r="H822" s="51">
        <v>49350</v>
      </c>
      <c r="I822" s="52">
        <v>9</v>
      </c>
      <c r="J822" s="53" t="s">
        <v>963</v>
      </c>
    </row>
    <row r="823" spans="1:10" ht="24" customHeight="1">
      <c r="A823" s="48" t="s">
        <v>2733</v>
      </c>
      <c r="B823" s="49" t="s">
        <v>1846</v>
      </c>
      <c r="C823" s="48" t="s">
        <v>847</v>
      </c>
      <c r="D823" s="49" t="s">
        <v>2737</v>
      </c>
      <c r="E823" s="50" t="s">
        <v>939</v>
      </c>
      <c r="F823" s="50" t="s">
        <v>944</v>
      </c>
      <c r="G823" s="50">
        <v>30</v>
      </c>
      <c r="H823" s="51">
        <v>52391</v>
      </c>
      <c r="I823" s="52">
        <v>6</v>
      </c>
      <c r="J823" s="53" t="s">
        <v>2865</v>
      </c>
    </row>
    <row r="824" spans="1:10" ht="24" customHeight="1">
      <c r="A824" s="48" t="s">
        <v>2733</v>
      </c>
      <c r="B824" s="49" t="s">
        <v>1846</v>
      </c>
      <c r="C824" s="48" t="s">
        <v>848</v>
      </c>
      <c r="D824" s="49" t="s">
        <v>2738</v>
      </c>
      <c r="E824" s="50" t="s">
        <v>939</v>
      </c>
      <c r="F824" s="50" t="s">
        <v>944</v>
      </c>
      <c r="G824" s="50">
        <v>60</v>
      </c>
      <c r="H824" s="51">
        <v>33013</v>
      </c>
      <c r="I824" s="52">
        <v>6</v>
      </c>
      <c r="J824" s="53" t="s">
        <v>2865</v>
      </c>
    </row>
    <row r="825" spans="1:10" ht="24" customHeight="1">
      <c r="A825" s="48" t="s">
        <v>2733</v>
      </c>
      <c r="B825" s="49" t="s">
        <v>1846</v>
      </c>
      <c r="C825" s="48" t="s">
        <v>849</v>
      </c>
      <c r="D825" s="49" t="s">
        <v>2739</v>
      </c>
      <c r="E825" s="50" t="s">
        <v>939</v>
      </c>
      <c r="F825" s="50" t="s">
        <v>947</v>
      </c>
      <c r="G825" s="50">
        <v>90</v>
      </c>
      <c r="H825" s="51">
        <v>73274</v>
      </c>
      <c r="I825" s="52">
        <v>12</v>
      </c>
      <c r="J825" s="53" t="s">
        <v>2866</v>
      </c>
    </row>
    <row r="826" spans="1:10" ht="24" customHeight="1">
      <c r="A826" s="48" t="s">
        <v>2733</v>
      </c>
      <c r="B826" s="49" t="s">
        <v>1846</v>
      </c>
      <c r="C826" s="48" t="s">
        <v>850</v>
      </c>
      <c r="D826" s="49" t="s">
        <v>2740</v>
      </c>
      <c r="E826" s="50" t="s">
        <v>939</v>
      </c>
      <c r="F826" s="50" t="s">
        <v>944</v>
      </c>
      <c r="G826" s="50">
        <v>30</v>
      </c>
      <c r="H826" s="51">
        <v>34987</v>
      </c>
      <c r="I826" s="52">
        <v>6</v>
      </c>
      <c r="J826" s="53" t="s">
        <v>2865</v>
      </c>
    </row>
    <row r="827" spans="1:10" ht="24" customHeight="1">
      <c r="A827" s="48" t="s">
        <v>2733</v>
      </c>
      <c r="B827" s="49" t="s">
        <v>1846</v>
      </c>
      <c r="C827" s="48" t="s">
        <v>851</v>
      </c>
      <c r="D827" s="49" t="s">
        <v>2741</v>
      </c>
      <c r="E827" s="50" t="s">
        <v>939</v>
      </c>
      <c r="F827" s="50" t="s">
        <v>944</v>
      </c>
      <c r="G827" s="50">
        <v>60</v>
      </c>
      <c r="H827" s="51">
        <v>33230</v>
      </c>
      <c r="I827" s="52">
        <v>6</v>
      </c>
      <c r="J827" s="53" t="s">
        <v>2865</v>
      </c>
    </row>
    <row r="828" spans="1:10" ht="24" customHeight="1">
      <c r="A828" s="48" t="s">
        <v>2733</v>
      </c>
      <c r="B828" s="49" t="s">
        <v>1846</v>
      </c>
      <c r="C828" s="48" t="s">
        <v>852</v>
      </c>
      <c r="D828" s="49" t="s">
        <v>2742</v>
      </c>
      <c r="E828" s="50" t="s">
        <v>939</v>
      </c>
      <c r="F828" s="50" t="s">
        <v>944</v>
      </c>
      <c r="G828" s="50">
        <v>30</v>
      </c>
      <c r="H828" s="51">
        <v>23451</v>
      </c>
      <c r="I828" s="52">
        <v>5</v>
      </c>
      <c r="J828" s="53" t="s">
        <v>945</v>
      </c>
    </row>
    <row r="829" spans="1:10" ht="24" customHeight="1">
      <c r="A829" s="48" t="s">
        <v>2733</v>
      </c>
      <c r="B829" s="49" t="s">
        <v>1846</v>
      </c>
      <c r="C829" s="48" t="s">
        <v>853</v>
      </c>
      <c r="D829" s="49" t="s">
        <v>2930</v>
      </c>
      <c r="E829" s="50" t="s">
        <v>939</v>
      </c>
      <c r="F829" s="50" t="s">
        <v>966</v>
      </c>
      <c r="G829" s="50">
        <v>25</v>
      </c>
      <c r="H829" s="51">
        <v>12959</v>
      </c>
      <c r="I829" s="52">
        <v>2</v>
      </c>
      <c r="J829" s="53" t="s">
        <v>967</v>
      </c>
    </row>
    <row r="830" spans="1:10" ht="24" customHeight="1">
      <c r="A830" s="48" t="s">
        <v>2733</v>
      </c>
      <c r="B830" s="49" t="s">
        <v>1857</v>
      </c>
      <c r="C830" s="48" t="s">
        <v>854</v>
      </c>
      <c r="D830" s="49" t="s">
        <v>2743</v>
      </c>
      <c r="E830" s="50" t="s">
        <v>972</v>
      </c>
      <c r="F830" s="50" t="s">
        <v>999</v>
      </c>
      <c r="G830" s="50">
        <v>407</v>
      </c>
      <c r="H830" s="51">
        <v>99432</v>
      </c>
      <c r="I830" s="52">
        <v>17</v>
      </c>
      <c r="J830" s="53" t="s">
        <v>1000</v>
      </c>
    </row>
    <row r="831" spans="1:10" ht="24" customHeight="1">
      <c r="A831" s="48" t="s">
        <v>2733</v>
      </c>
      <c r="B831" s="49" t="s">
        <v>1857</v>
      </c>
      <c r="C831" s="48" t="s">
        <v>855</v>
      </c>
      <c r="D831" s="49" t="s">
        <v>2744</v>
      </c>
      <c r="E831" s="50" t="s">
        <v>972</v>
      </c>
      <c r="F831" s="50" t="s">
        <v>973</v>
      </c>
      <c r="G831" s="50">
        <v>212</v>
      </c>
      <c r="H831" s="51">
        <v>69068</v>
      </c>
      <c r="I831" s="52">
        <v>15</v>
      </c>
      <c r="J831" s="53" t="s">
        <v>2867</v>
      </c>
    </row>
    <row r="832" spans="1:10" ht="24" customHeight="1">
      <c r="A832" s="48" t="s">
        <v>2733</v>
      </c>
      <c r="B832" s="49" t="s">
        <v>1857</v>
      </c>
      <c r="C832" s="48" t="s">
        <v>856</v>
      </c>
      <c r="D832" s="49" t="s">
        <v>2745</v>
      </c>
      <c r="E832" s="50" t="s">
        <v>939</v>
      </c>
      <c r="F832" s="50" t="s">
        <v>940</v>
      </c>
      <c r="G832" s="50">
        <v>110</v>
      </c>
      <c r="H832" s="51">
        <v>63100</v>
      </c>
      <c r="I832" s="52">
        <v>10</v>
      </c>
      <c r="J832" s="53" t="s">
        <v>941</v>
      </c>
    </row>
    <row r="833" spans="1:10" ht="24" customHeight="1">
      <c r="A833" s="48" t="s">
        <v>2733</v>
      </c>
      <c r="B833" s="49" t="s">
        <v>1857</v>
      </c>
      <c r="C833" s="48" t="s">
        <v>857</v>
      </c>
      <c r="D833" s="49" t="s">
        <v>2746</v>
      </c>
      <c r="E833" s="50" t="s">
        <v>939</v>
      </c>
      <c r="F833" s="50" t="s">
        <v>944</v>
      </c>
      <c r="G833" s="50">
        <v>30</v>
      </c>
      <c r="H833" s="51">
        <v>47183</v>
      </c>
      <c r="I833" s="52">
        <v>6</v>
      </c>
      <c r="J833" s="53" t="s">
        <v>2865</v>
      </c>
    </row>
    <row r="834" spans="1:10" ht="24" customHeight="1">
      <c r="A834" s="48" t="s">
        <v>2733</v>
      </c>
      <c r="B834" s="49" t="s">
        <v>1857</v>
      </c>
      <c r="C834" s="48" t="s">
        <v>858</v>
      </c>
      <c r="D834" s="49" t="s">
        <v>2747</v>
      </c>
      <c r="E834" s="50" t="s">
        <v>939</v>
      </c>
      <c r="F834" s="50" t="s">
        <v>940</v>
      </c>
      <c r="G834" s="50">
        <v>85</v>
      </c>
      <c r="H834" s="51">
        <v>80241</v>
      </c>
      <c r="I834" s="52">
        <v>10</v>
      </c>
      <c r="J834" s="53" t="s">
        <v>941</v>
      </c>
    </row>
    <row r="835" spans="1:10" ht="24" customHeight="1">
      <c r="A835" s="48" t="s">
        <v>2733</v>
      </c>
      <c r="B835" s="49" t="s">
        <v>1857</v>
      </c>
      <c r="C835" s="48" t="s">
        <v>859</v>
      </c>
      <c r="D835" s="49" t="s">
        <v>2748</v>
      </c>
      <c r="E835" s="50" t="s">
        <v>939</v>
      </c>
      <c r="F835" s="50" t="s">
        <v>944</v>
      </c>
      <c r="G835" s="50">
        <v>82</v>
      </c>
      <c r="H835" s="51">
        <v>63921</v>
      </c>
      <c r="I835" s="52">
        <v>7</v>
      </c>
      <c r="J835" s="53" t="s">
        <v>954</v>
      </c>
    </row>
    <row r="836" spans="1:10" ht="24" customHeight="1">
      <c r="A836" s="48" t="s">
        <v>2733</v>
      </c>
      <c r="B836" s="49" t="s">
        <v>1857</v>
      </c>
      <c r="C836" s="48" t="s">
        <v>860</v>
      </c>
      <c r="D836" s="49" t="s">
        <v>2749</v>
      </c>
      <c r="E836" s="50" t="s">
        <v>939</v>
      </c>
      <c r="F836" s="50" t="s">
        <v>944</v>
      </c>
      <c r="G836" s="50">
        <v>42</v>
      </c>
      <c r="H836" s="51">
        <v>34602</v>
      </c>
      <c r="I836" s="52">
        <v>6</v>
      </c>
      <c r="J836" s="53" t="s">
        <v>2865</v>
      </c>
    </row>
    <row r="837" spans="1:10" ht="24" customHeight="1">
      <c r="A837" s="48" t="s">
        <v>2733</v>
      </c>
      <c r="B837" s="49" t="s">
        <v>1857</v>
      </c>
      <c r="C837" s="48" t="s">
        <v>861</v>
      </c>
      <c r="D837" s="49" t="s">
        <v>2750</v>
      </c>
      <c r="E837" s="50" t="s">
        <v>939</v>
      </c>
      <c r="F837" s="50" t="s">
        <v>944</v>
      </c>
      <c r="G837" s="50">
        <v>36</v>
      </c>
      <c r="H837" s="51">
        <v>46480</v>
      </c>
      <c r="I837" s="52">
        <v>6</v>
      </c>
      <c r="J837" s="53" t="s">
        <v>2865</v>
      </c>
    </row>
    <row r="838" spans="1:10" ht="24" customHeight="1">
      <c r="A838" s="48" t="s">
        <v>2733</v>
      </c>
      <c r="B838" s="49" t="s">
        <v>1857</v>
      </c>
      <c r="C838" s="48" t="s">
        <v>862</v>
      </c>
      <c r="D838" s="49" t="s">
        <v>2751</v>
      </c>
      <c r="E838" s="50" t="s">
        <v>939</v>
      </c>
      <c r="F838" s="50" t="s">
        <v>944</v>
      </c>
      <c r="G838" s="50">
        <v>38</v>
      </c>
      <c r="H838" s="51">
        <v>22377</v>
      </c>
      <c r="I838" s="52">
        <v>5</v>
      </c>
      <c r="J838" s="53" t="s">
        <v>945</v>
      </c>
    </row>
    <row r="839" spans="1:10" ht="24" customHeight="1">
      <c r="A839" s="48" t="s">
        <v>2733</v>
      </c>
      <c r="B839" s="49" t="s">
        <v>1857</v>
      </c>
      <c r="C839" s="48" t="s">
        <v>863</v>
      </c>
      <c r="D839" s="49" t="s">
        <v>2752</v>
      </c>
      <c r="E839" s="50" t="s">
        <v>939</v>
      </c>
      <c r="F839" s="50" t="s">
        <v>944</v>
      </c>
      <c r="G839" s="50">
        <v>35</v>
      </c>
      <c r="H839" s="51">
        <v>49641</v>
      </c>
      <c r="I839" s="52">
        <v>6</v>
      </c>
      <c r="J839" s="53" t="s">
        <v>2865</v>
      </c>
    </row>
    <row r="840" spans="1:10" ht="24" customHeight="1">
      <c r="A840" s="48" t="s">
        <v>2733</v>
      </c>
      <c r="B840" s="49" t="s">
        <v>1857</v>
      </c>
      <c r="C840" s="48" t="s">
        <v>864</v>
      </c>
      <c r="D840" s="49" t="s">
        <v>2753</v>
      </c>
      <c r="E840" s="50" t="s">
        <v>939</v>
      </c>
      <c r="F840" s="50" t="s">
        <v>944</v>
      </c>
      <c r="G840" s="50">
        <v>37</v>
      </c>
      <c r="H840" s="51">
        <v>34639</v>
      </c>
      <c r="I840" s="52">
        <v>6</v>
      </c>
      <c r="J840" s="53" t="s">
        <v>2865</v>
      </c>
    </row>
    <row r="841" spans="1:10" ht="24" customHeight="1">
      <c r="A841" s="48" t="s">
        <v>2733</v>
      </c>
      <c r="B841" s="49" t="s">
        <v>1857</v>
      </c>
      <c r="C841" s="48" t="s">
        <v>865</v>
      </c>
      <c r="D841" s="49" t="s">
        <v>2754</v>
      </c>
      <c r="E841" s="50" t="s">
        <v>939</v>
      </c>
      <c r="F841" s="50" t="s">
        <v>944</v>
      </c>
      <c r="G841" s="50">
        <v>30</v>
      </c>
      <c r="H841" s="51">
        <v>36008</v>
      </c>
      <c r="I841" s="52">
        <v>6</v>
      </c>
      <c r="J841" s="53" t="s">
        <v>2865</v>
      </c>
    </row>
    <row r="842" spans="1:10" ht="24" customHeight="1">
      <c r="A842" s="48" t="s">
        <v>2733</v>
      </c>
      <c r="B842" s="49" t="s">
        <v>1857</v>
      </c>
      <c r="C842" s="48" t="s">
        <v>866</v>
      </c>
      <c r="D842" s="49" t="s">
        <v>2931</v>
      </c>
      <c r="E842" s="50" t="s">
        <v>939</v>
      </c>
      <c r="F842" s="50" t="s">
        <v>944</v>
      </c>
      <c r="G842" s="50">
        <v>44</v>
      </c>
      <c r="H842" s="51">
        <v>38610</v>
      </c>
      <c r="I842" s="52">
        <v>6</v>
      </c>
      <c r="J842" s="53" t="s">
        <v>2865</v>
      </c>
    </row>
    <row r="843" spans="1:10" ht="24" customHeight="1">
      <c r="A843" s="48" t="s">
        <v>2733</v>
      </c>
      <c r="B843" s="49" t="s">
        <v>1871</v>
      </c>
      <c r="C843" s="48" t="s">
        <v>867</v>
      </c>
      <c r="D843" s="49" t="s">
        <v>2755</v>
      </c>
      <c r="E843" s="50" t="s">
        <v>972</v>
      </c>
      <c r="F843" s="50" t="s">
        <v>999</v>
      </c>
      <c r="G843" s="50">
        <v>504</v>
      </c>
      <c r="H843" s="51">
        <v>113243</v>
      </c>
      <c r="I843" s="52">
        <v>17</v>
      </c>
      <c r="J843" s="53" t="s">
        <v>1000</v>
      </c>
    </row>
    <row r="844" spans="1:10" ht="24" customHeight="1">
      <c r="A844" s="48" t="s">
        <v>2733</v>
      </c>
      <c r="B844" s="49" t="s">
        <v>1871</v>
      </c>
      <c r="C844" s="48" t="s">
        <v>868</v>
      </c>
      <c r="D844" s="49" t="s">
        <v>2756</v>
      </c>
      <c r="E844" s="50" t="s">
        <v>939</v>
      </c>
      <c r="F844" s="50" t="s">
        <v>940</v>
      </c>
      <c r="G844" s="50">
        <v>104</v>
      </c>
      <c r="H844" s="51">
        <v>54923</v>
      </c>
      <c r="I844" s="52">
        <v>10</v>
      </c>
      <c r="J844" s="53" t="s">
        <v>941</v>
      </c>
    </row>
    <row r="845" spans="1:10" ht="24" customHeight="1">
      <c r="A845" s="48" t="s">
        <v>2733</v>
      </c>
      <c r="B845" s="49" t="s">
        <v>1871</v>
      </c>
      <c r="C845" s="48" t="s">
        <v>869</v>
      </c>
      <c r="D845" s="49" t="s">
        <v>2757</v>
      </c>
      <c r="E845" s="50" t="s">
        <v>939</v>
      </c>
      <c r="F845" s="50" t="s">
        <v>944</v>
      </c>
      <c r="G845" s="50">
        <v>44</v>
      </c>
      <c r="H845" s="51">
        <v>64384</v>
      </c>
      <c r="I845" s="52">
        <v>7</v>
      </c>
      <c r="J845" s="53" t="s">
        <v>954</v>
      </c>
    </row>
    <row r="846" spans="1:10" ht="24" customHeight="1">
      <c r="A846" s="48" t="s">
        <v>2733</v>
      </c>
      <c r="B846" s="49" t="s">
        <v>1871</v>
      </c>
      <c r="C846" s="48" t="s">
        <v>870</v>
      </c>
      <c r="D846" s="49" t="s">
        <v>2758</v>
      </c>
      <c r="E846" s="50" t="s">
        <v>939</v>
      </c>
      <c r="F846" s="50" t="s">
        <v>944</v>
      </c>
      <c r="G846" s="50">
        <v>30</v>
      </c>
      <c r="H846" s="51">
        <v>39141</v>
      </c>
      <c r="I846" s="52">
        <v>6</v>
      </c>
      <c r="J846" s="53" t="s">
        <v>2865</v>
      </c>
    </row>
    <row r="847" spans="1:10" ht="24" customHeight="1">
      <c r="A847" s="48" t="s">
        <v>2733</v>
      </c>
      <c r="B847" s="49" t="s">
        <v>1871</v>
      </c>
      <c r="C847" s="48" t="s">
        <v>871</v>
      </c>
      <c r="D847" s="49" t="s">
        <v>2759</v>
      </c>
      <c r="E847" s="50" t="s">
        <v>939</v>
      </c>
      <c r="F847" s="50" t="s">
        <v>944</v>
      </c>
      <c r="G847" s="50">
        <v>42</v>
      </c>
      <c r="H847" s="51">
        <v>53546</v>
      </c>
      <c r="I847" s="52">
        <v>6</v>
      </c>
      <c r="J847" s="53" t="s">
        <v>2865</v>
      </c>
    </row>
    <row r="848" spans="1:10" ht="24" customHeight="1">
      <c r="A848" s="48" t="s">
        <v>2733</v>
      </c>
      <c r="B848" s="49" t="s">
        <v>1871</v>
      </c>
      <c r="C848" s="48" t="s">
        <v>872</v>
      </c>
      <c r="D848" s="49" t="s">
        <v>2760</v>
      </c>
      <c r="E848" s="50" t="s">
        <v>939</v>
      </c>
      <c r="F848" s="50" t="s">
        <v>944</v>
      </c>
      <c r="G848" s="50">
        <v>30</v>
      </c>
      <c r="H848" s="51">
        <v>22158</v>
      </c>
      <c r="I848" s="52">
        <v>5</v>
      </c>
      <c r="J848" s="53" t="s">
        <v>945</v>
      </c>
    </row>
    <row r="849" spans="1:10" ht="24" customHeight="1">
      <c r="A849" s="48" t="s">
        <v>2733</v>
      </c>
      <c r="B849" s="49" t="s">
        <v>1871</v>
      </c>
      <c r="C849" s="48" t="s">
        <v>873</v>
      </c>
      <c r="D849" s="49" t="s">
        <v>2761</v>
      </c>
      <c r="E849" s="50" t="s">
        <v>939</v>
      </c>
      <c r="F849" s="50" t="s">
        <v>944</v>
      </c>
      <c r="G849" s="50">
        <v>30</v>
      </c>
      <c r="H849" s="51">
        <v>10914</v>
      </c>
      <c r="I849" s="52">
        <v>5</v>
      </c>
      <c r="J849" s="53" t="s">
        <v>945</v>
      </c>
    </row>
    <row r="850" spans="1:10" ht="24" customHeight="1">
      <c r="A850" s="48" t="s">
        <v>2733</v>
      </c>
      <c r="B850" s="49" t="s">
        <v>1871</v>
      </c>
      <c r="C850" s="48" t="s">
        <v>874</v>
      </c>
      <c r="D850" s="49" t="s">
        <v>2762</v>
      </c>
      <c r="E850" s="50" t="s">
        <v>939</v>
      </c>
      <c r="F850" s="50" t="s">
        <v>944</v>
      </c>
      <c r="G850" s="50">
        <v>62</v>
      </c>
      <c r="H850" s="51">
        <v>77300</v>
      </c>
      <c r="I850" s="52">
        <v>7</v>
      </c>
      <c r="J850" s="53" t="s">
        <v>954</v>
      </c>
    </row>
    <row r="851" spans="1:10" ht="24" customHeight="1">
      <c r="A851" s="48" t="s">
        <v>2733</v>
      </c>
      <c r="B851" s="49" t="s">
        <v>1871</v>
      </c>
      <c r="C851" s="48" t="s">
        <v>875</v>
      </c>
      <c r="D851" s="49" t="s">
        <v>2763</v>
      </c>
      <c r="E851" s="50" t="s">
        <v>939</v>
      </c>
      <c r="F851" s="50" t="s">
        <v>944</v>
      </c>
      <c r="G851" s="50">
        <v>49</v>
      </c>
      <c r="H851" s="51">
        <v>79694</v>
      </c>
      <c r="I851" s="52">
        <v>7</v>
      </c>
      <c r="J851" s="53" t="s">
        <v>954</v>
      </c>
    </row>
    <row r="852" spans="1:10" ht="24" customHeight="1">
      <c r="A852" s="48" t="s">
        <v>2733</v>
      </c>
      <c r="B852" s="49" t="s">
        <v>1871</v>
      </c>
      <c r="C852" s="48" t="s">
        <v>876</v>
      </c>
      <c r="D852" s="49" t="s">
        <v>2764</v>
      </c>
      <c r="E852" s="50" t="s">
        <v>939</v>
      </c>
      <c r="F852" s="50" t="s">
        <v>944</v>
      </c>
      <c r="G852" s="50">
        <v>30</v>
      </c>
      <c r="H852" s="51">
        <v>14554</v>
      </c>
      <c r="I852" s="52">
        <v>5</v>
      </c>
      <c r="J852" s="53" t="s">
        <v>945</v>
      </c>
    </row>
    <row r="853" spans="1:10" ht="24" customHeight="1">
      <c r="A853" s="48" t="s">
        <v>2733</v>
      </c>
      <c r="B853" s="49" t="s">
        <v>1871</v>
      </c>
      <c r="C853" s="48" t="s">
        <v>877</v>
      </c>
      <c r="D853" s="49" t="s">
        <v>2932</v>
      </c>
      <c r="E853" s="50" t="s">
        <v>939</v>
      </c>
      <c r="F853" s="50" t="s">
        <v>947</v>
      </c>
      <c r="G853" s="50">
        <v>80</v>
      </c>
      <c r="H853" s="51">
        <v>60192</v>
      </c>
      <c r="I853" s="52">
        <v>12</v>
      </c>
      <c r="J853" s="53" t="s">
        <v>2866</v>
      </c>
    </row>
    <row r="854" spans="1:10" ht="24" customHeight="1">
      <c r="A854" s="48" t="s">
        <v>2733</v>
      </c>
      <c r="B854" s="49" t="s">
        <v>1871</v>
      </c>
      <c r="C854" s="48" t="s">
        <v>878</v>
      </c>
      <c r="D854" s="49" t="s">
        <v>2765</v>
      </c>
      <c r="E854" s="50" t="s">
        <v>939</v>
      </c>
      <c r="F854" s="50" t="s">
        <v>944</v>
      </c>
      <c r="G854" s="50">
        <v>32</v>
      </c>
      <c r="H854" s="51">
        <v>16553</v>
      </c>
      <c r="I854" s="52">
        <v>5</v>
      </c>
      <c r="J854" s="53" t="s">
        <v>945</v>
      </c>
    </row>
    <row r="855" spans="1:10" ht="24" customHeight="1">
      <c r="A855" s="48" t="s">
        <v>2733</v>
      </c>
      <c r="B855" s="49" t="s">
        <v>1884</v>
      </c>
      <c r="C855" s="48" t="s">
        <v>879</v>
      </c>
      <c r="D855" s="49" t="s">
        <v>2766</v>
      </c>
      <c r="E855" s="50" t="s">
        <v>972</v>
      </c>
      <c r="F855" s="50" t="s">
        <v>999</v>
      </c>
      <c r="G855" s="50">
        <v>445</v>
      </c>
      <c r="H855" s="51">
        <v>81316</v>
      </c>
      <c r="I855" s="52">
        <v>17</v>
      </c>
      <c r="J855" s="53" t="s">
        <v>1000</v>
      </c>
    </row>
    <row r="856" spans="1:10" ht="24" customHeight="1">
      <c r="A856" s="48" t="s">
        <v>2733</v>
      </c>
      <c r="B856" s="49" t="s">
        <v>1884</v>
      </c>
      <c r="C856" s="48" t="s">
        <v>880</v>
      </c>
      <c r="D856" s="49" t="s">
        <v>2767</v>
      </c>
      <c r="E856" s="50" t="s">
        <v>939</v>
      </c>
      <c r="F856" s="50" t="s">
        <v>944</v>
      </c>
      <c r="G856" s="50">
        <v>30</v>
      </c>
      <c r="H856" s="51">
        <v>28650</v>
      </c>
      <c r="I856" s="52">
        <v>5</v>
      </c>
      <c r="J856" s="53" t="s">
        <v>945</v>
      </c>
    </row>
    <row r="857" spans="1:10" ht="24" customHeight="1">
      <c r="A857" s="48" t="s">
        <v>2733</v>
      </c>
      <c r="B857" s="49" t="s">
        <v>1884</v>
      </c>
      <c r="C857" s="48" t="s">
        <v>881</v>
      </c>
      <c r="D857" s="49" t="s">
        <v>2768</v>
      </c>
      <c r="E857" s="50" t="s">
        <v>939</v>
      </c>
      <c r="F857" s="50" t="s">
        <v>944</v>
      </c>
      <c r="G857" s="50">
        <v>30</v>
      </c>
      <c r="H857" s="51">
        <v>32759</v>
      </c>
      <c r="I857" s="52">
        <v>6</v>
      </c>
      <c r="J857" s="53" t="s">
        <v>2865</v>
      </c>
    </row>
    <row r="858" spans="1:10" ht="24" customHeight="1">
      <c r="A858" s="48" t="s">
        <v>2733</v>
      </c>
      <c r="B858" s="49" t="s">
        <v>1884</v>
      </c>
      <c r="C858" s="48" t="s">
        <v>882</v>
      </c>
      <c r="D858" s="49" t="s">
        <v>2769</v>
      </c>
      <c r="E858" s="50" t="s">
        <v>939</v>
      </c>
      <c r="F858" s="50" t="s">
        <v>940</v>
      </c>
      <c r="G858" s="50">
        <v>30</v>
      </c>
      <c r="H858" s="51">
        <v>24633</v>
      </c>
      <c r="I858" s="52">
        <v>9</v>
      </c>
      <c r="J858" s="53" t="s">
        <v>963</v>
      </c>
    </row>
    <row r="859" spans="1:10" ht="24" customHeight="1">
      <c r="A859" s="48" t="s">
        <v>2733</v>
      </c>
      <c r="B859" s="49" t="s">
        <v>1884</v>
      </c>
      <c r="C859" s="48" t="s">
        <v>883</v>
      </c>
      <c r="D859" s="49" t="s">
        <v>2770</v>
      </c>
      <c r="E859" s="50" t="s">
        <v>939</v>
      </c>
      <c r="F859" s="50" t="s">
        <v>947</v>
      </c>
      <c r="G859" s="50">
        <v>90</v>
      </c>
      <c r="H859" s="51">
        <v>59338</v>
      </c>
      <c r="I859" s="52">
        <v>12</v>
      </c>
      <c r="J859" s="53" t="s">
        <v>2866</v>
      </c>
    </row>
    <row r="860" spans="1:10" ht="24" customHeight="1">
      <c r="A860" s="48" t="s">
        <v>2733</v>
      </c>
      <c r="B860" s="49" t="s">
        <v>1884</v>
      </c>
      <c r="C860" s="48" t="s">
        <v>884</v>
      </c>
      <c r="D860" s="49" t="s">
        <v>2771</v>
      </c>
      <c r="E860" s="50" t="s">
        <v>939</v>
      </c>
      <c r="F860" s="50" t="s">
        <v>944</v>
      </c>
      <c r="G860" s="50">
        <v>30</v>
      </c>
      <c r="H860" s="51">
        <v>36567</v>
      </c>
      <c r="I860" s="52">
        <v>6</v>
      </c>
      <c r="J860" s="53" t="s">
        <v>2865</v>
      </c>
    </row>
    <row r="861" spans="1:10" ht="24" customHeight="1">
      <c r="A861" s="48" t="s">
        <v>2733</v>
      </c>
      <c r="B861" s="49" t="s">
        <v>1884</v>
      </c>
      <c r="C861" s="48" t="s">
        <v>885</v>
      </c>
      <c r="D861" s="49" t="s">
        <v>2772</v>
      </c>
      <c r="E861" s="50" t="s">
        <v>939</v>
      </c>
      <c r="F861" s="50" t="s">
        <v>944</v>
      </c>
      <c r="G861" s="50">
        <v>30</v>
      </c>
      <c r="H861" s="51">
        <v>13380</v>
      </c>
      <c r="I861" s="52">
        <v>5</v>
      </c>
      <c r="J861" s="53" t="s">
        <v>945</v>
      </c>
    </row>
    <row r="862" spans="1:10" ht="24" customHeight="1">
      <c r="A862" s="48" t="s">
        <v>2733</v>
      </c>
      <c r="B862" s="49" t="s">
        <v>1884</v>
      </c>
      <c r="C862" s="48" t="s">
        <v>886</v>
      </c>
      <c r="D862" s="49" t="s">
        <v>2773</v>
      </c>
      <c r="E862" s="50" t="s">
        <v>939</v>
      </c>
      <c r="F862" s="50" t="s">
        <v>944</v>
      </c>
      <c r="G862" s="50">
        <v>30</v>
      </c>
      <c r="H862" s="51">
        <v>36829</v>
      </c>
      <c r="I862" s="52">
        <v>6</v>
      </c>
      <c r="J862" s="53" t="s">
        <v>2865</v>
      </c>
    </row>
    <row r="863" spans="1:10" ht="24" customHeight="1">
      <c r="A863" s="48" t="s">
        <v>2733</v>
      </c>
      <c r="B863" s="49" t="s">
        <v>1884</v>
      </c>
      <c r="C863" s="48" t="s">
        <v>887</v>
      </c>
      <c r="D863" s="49" t="s">
        <v>2774</v>
      </c>
      <c r="E863" s="50" t="s">
        <v>939</v>
      </c>
      <c r="F863" s="50" t="s">
        <v>944</v>
      </c>
      <c r="G863" s="50">
        <v>30</v>
      </c>
      <c r="H863" s="51">
        <v>19635</v>
      </c>
      <c r="I863" s="52">
        <v>5</v>
      </c>
      <c r="J863" s="53" t="s">
        <v>945</v>
      </c>
    </row>
    <row r="864" spans="1:10" ht="24" customHeight="1">
      <c r="A864" s="48" t="s">
        <v>2733</v>
      </c>
      <c r="B864" s="49" t="s">
        <v>1884</v>
      </c>
      <c r="C864" s="48" t="s">
        <v>888</v>
      </c>
      <c r="D864" s="49" t="s">
        <v>2775</v>
      </c>
      <c r="E864" s="50" t="s">
        <v>939</v>
      </c>
      <c r="F864" s="50" t="s">
        <v>944</v>
      </c>
      <c r="G864" s="50">
        <v>30</v>
      </c>
      <c r="H864" s="51">
        <v>28806</v>
      </c>
      <c r="I864" s="52">
        <v>5</v>
      </c>
      <c r="J864" s="53" t="s">
        <v>945</v>
      </c>
    </row>
    <row r="865" spans="1:10" ht="24" customHeight="1">
      <c r="A865" s="48" t="s">
        <v>2733</v>
      </c>
      <c r="B865" s="49" t="s">
        <v>1884</v>
      </c>
      <c r="C865" s="48" t="s">
        <v>889</v>
      </c>
      <c r="D865" s="49" t="s">
        <v>2933</v>
      </c>
      <c r="E865" s="50" t="s">
        <v>939</v>
      </c>
      <c r="F865" s="50" t="s">
        <v>966</v>
      </c>
      <c r="G865" s="50">
        <v>30</v>
      </c>
      <c r="H865" s="51">
        <v>20239</v>
      </c>
      <c r="I865" s="50">
        <v>3</v>
      </c>
      <c r="J865" s="56" t="s">
        <v>1015</v>
      </c>
    </row>
    <row r="866" spans="1:10" ht="24" customHeight="1">
      <c r="A866" s="48" t="s">
        <v>2733</v>
      </c>
      <c r="B866" s="49" t="s">
        <v>1896</v>
      </c>
      <c r="C866" s="48" t="s">
        <v>890</v>
      </c>
      <c r="D866" s="49" t="s">
        <v>2776</v>
      </c>
      <c r="E866" s="50" t="s">
        <v>2878</v>
      </c>
      <c r="F866" s="50" t="s">
        <v>936</v>
      </c>
      <c r="G866" s="50">
        <v>479</v>
      </c>
      <c r="H866" s="51">
        <v>145224</v>
      </c>
      <c r="I866" s="52">
        <v>18</v>
      </c>
      <c r="J866" s="53" t="s">
        <v>1957</v>
      </c>
    </row>
    <row r="867" spans="1:10" ht="24" customHeight="1">
      <c r="A867" s="48" t="s">
        <v>2733</v>
      </c>
      <c r="B867" s="49" t="s">
        <v>1896</v>
      </c>
      <c r="C867" s="48" t="s">
        <v>891</v>
      </c>
      <c r="D867" s="49" t="s">
        <v>2777</v>
      </c>
      <c r="E867" s="50" t="s">
        <v>972</v>
      </c>
      <c r="F867" s="50" t="s">
        <v>973</v>
      </c>
      <c r="G867" s="50">
        <v>170</v>
      </c>
      <c r="H867" s="51">
        <v>58195</v>
      </c>
      <c r="I867" s="52">
        <v>14</v>
      </c>
      <c r="J867" s="53" t="s">
        <v>2868</v>
      </c>
    </row>
    <row r="868" spans="1:10" ht="24" customHeight="1">
      <c r="A868" s="48" t="s">
        <v>2733</v>
      </c>
      <c r="B868" s="49" t="s">
        <v>1896</v>
      </c>
      <c r="C868" s="48" t="s">
        <v>892</v>
      </c>
      <c r="D868" s="49" t="s">
        <v>2778</v>
      </c>
      <c r="E868" s="50" t="s">
        <v>939</v>
      </c>
      <c r="F868" s="50" t="s">
        <v>944</v>
      </c>
      <c r="G868" s="50">
        <v>60</v>
      </c>
      <c r="H868" s="51">
        <v>53880</v>
      </c>
      <c r="I868" s="52">
        <v>6</v>
      </c>
      <c r="J868" s="53" t="s">
        <v>2865</v>
      </c>
    </row>
    <row r="869" spans="1:10" ht="24" customHeight="1">
      <c r="A869" s="48" t="s">
        <v>2733</v>
      </c>
      <c r="B869" s="49" t="s">
        <v>1896</v>
      </c>
      <c r="C869" s="48" t="s">
        <v>893</v>
      </c>
      <c r="D869" s="49" t="s">
        <v>2779</v>
      </c>
      <c r="E869" s="50" t="s">
        <v>939</v>
      </c>
      <c r="F869" s="50" t="s">
        <v>944</v>
      </c>
      <c r="G869" s="50">
        <v>29</v>
      </c>
      <c r="H869" s="51">
        <v>21610</v>
      </c>
      <c r="I869" s="52">
        <v>5</v>
      </c>
      <c r="J869" s="53" t="s">
        <v>945</v>
      </c>
    </row>
    <row r="870" spans="1:10" ht="24" customHeight="1">
      <c r="A870" s="48" t="s">
        <v>2733</v>
      </c>
      <c r="B870" s="49" t="s">
        <v>1896</v>
      </c>
      <c r="C870" s="48" t="s">
        <v>894</v>
      </c>
      <c r="D870" s="49" t="s">
        <v>2780</v>
      </c>
      <c r="E870" s="50" t="s">
        <v>939</v>
      </c>
      <c r="F870" s="50" t="s">
        <v>940</v>
      </c>
      <c r="G870" s="50">
        <v>89</v>
      </c>
      <c r="H870" s="51">
        <v>80126</v>
      </c>
      <c r="I870" s="52">
        <v>10</v>
      </c>
      <c r="J870" s="53" t="s">
        <v>941</v>
      </c>
    </row>
    <row r="871" spans="1:10" ht="24" customHeight="1">
      <c r="A871" s="48" t="s">
        <v>2733</v>
      </c>
      <c r="B871" s="49" t="s">
        <v>1896</v>
      </c>
      <c r="C871" s="48" t="s">
        <v>895</v>
      </c>
      <c r="D871" s="49" t="s">
        <v>2934</v>
      </c>
      <c r="E871" s="50" t="s">
        <v>939</v>
      </c>
      <c r="F871" s="50" t="s">
        <v>940</v>
      </c>
      <c r="G871" s="50">
        <v>72</v>
      </c>
      <c r="H871" s="51">
        <v>55834</v>
      </c>
      <c r="I871" s="52">
        <v>10</v>
      </c>
      <c r="J871" s="53" t="s">
        <v>941</v>
      </c>
    </row>
    <row r="872" spans="1:10" ht="24" customHeight="1">
      <c r="A872" s="48" t="s">
        <v>2733</v>
      </c>
      <c r="B872" s="49" t="s">
        <v>1896</v>
      </c>
      <c r="C872" s="48" t="s">
        <v>896</v>
      </c>
      <c r="D872" s="49" t="s">
        <v>2781</v>
      </c>
      <c r="E872" s="50" t="s">
        <v>939</v>
      </c>
      <c r="F872" s="50" t="s">
        <v>944</v>
      </c>
      <c r="G872" s="50">
        <v>30</v>
      </c>
      <c r="H872" s="51">
        <v>24126</v>
      </c>
      <c r="I872" s="52">
        <v>5</v>
      </c>
      <c r="J872" s="53" t="s">
        <v>945</v>
      </c>
    </row>
    <row r="873" spans="1:10" ht="24" customHeight="1">
      <c r="A873" s="48" t="s">
        <v>2733</v>
      </c>
      <c r="B873" s="49" t="s">
        <v>1896</v>
      </c>
      <c r="C873" s="48" t="s">
        <v>897</v>
      </c>
      <c r="D873" s="49" t="s">
        <v>2782</v>
      </c>
      <c r="E873" s="50" t="s">
        <v>939</v>
      </c>
      <c r="F873" s="50" t="s">
        <v>944</v>
      </c>
      <c r="G873" s="50">
        <v>30</v>
      </c>
      <c r="H873" s="51">
        <v>25596</v>
      </c>
      <c r="I873" s="52">
        <v>5</v>
      </c>
      <c r="J873" s="53" t="s">
        <v>945</v>
      </c>
    </row>
    <row r="874" spans="1:10" ht="24" customHeight="1">
      <c r="A874" s="48" t="s">
        <v>2733</v>
      </c>
      <c r="B874" s="49" t="s">
        <v>1905</v>
      </c>
      <c r="C874" s="48" t="s">
        <v>898</v>
      </c>
      <c r="D874" s="49" t="s">
        <v>2783</v>
      </c>
      <c r="E874" s="50" t="s">
        <v>2878</v>
      </c>
      <c r="F874" s="50" t="s">
        <v>936</v>
      </c>
      <c r="G874" s="50">
        <v>721</v>
      </c>
      <c r="H874" s="51">
        <v>266807</v>
      </c>
      <c r="I874" s="52">
        <v>19</v>
      </c>
      <c r="J874" s="53" t="s">
        <v>1956</v>
      </c>
    </row>
    <row r="875" spans="1:10" ht="24" customHeight="1">
      <c r="A875" s="48" t="s">
        <v>2733</v>
      </c>
      <c r="B875" s="49" t="s">
        <v>1905</v>
      </c>
      <c r="C875" s="48" t="s">
        <v>899</v>
      </c>
      <c r="D875" s="49" t="s">
        <v>2784</v>
      </c>
      <c r="E875" s="50" t="s">
        <v>972</v>
      </c>
      <c r="F875" s="50" t="s">
        <v>999</v>
      </c>
      <c r="G875" s="50">
        <v>508</v>
      </c>
      <c r="H875" s="51">
        <v>162946</v>
      </c>
      <c r="I875" s="52">
        <v>17</v>
      </c>
      <c r="J875" s="53" t="s">
        <v>1000</v>
      </c>
    </row>
    <row r="876" spans="1:10" ht="24" customHeight="1">
      <c r="A876" s="48" t="s">
        <v>2733</v>
      </c>
      <c r="B876" s="49" t="s">
        <v>1905</v>
      </c>
      <c r="C876" s="48" t="s">
        <v>900</v>
      </c>
      <c r="D876" s="49" t="s">
        <v>2785</v>
      </c>
      <c r="E876" s="50" t="s">
        <v>939</v>
      </c>
      <c r="F876" s="50" t="s">
        <v>944</v>
      </c>
      <c r="G876" s="50">
        <v>30</v>
      </c>
      <c r="H876" s="51">
        <v>32391</v>
      </c>
      <c r="I876" s="52">
        <v>6</v>
      </c>
      <c r="J876" s="53" t="s">
        <v>2865</v>
      </c>
    </row>
    <row r="877" spans="1:10" ht="24" customHeight="1">
      <c r="A877" s="48" t="s">
        <v>2733</v>
      </c>
      <c r="B877" s="49" t="s">
        <v>1905</v>
      </c>
      <c r="C877" s="48" t="s">
        <v>901</v>
      </c>
      <c r="D877" s="49" t="s">
        <v>2786</v>
      </c>
      <c r="E877" s="50" t="s">
        <v>939</v>
      </c>
      <c r="F877" s="50" t="s">
        <v>944</v>
      </c>
      <c r="G877" s="50">
        <v>70</v>
      </c>
      <c r="H877" s="51">
        <v>70292</v>
      </c>
      <c r="I877" s="52">
        <v>7</v>
      </c>
      <c r="J877" s="53" t="s">
        <v>954</v>
      </c>
    </row>
    <row r="878" spans="1:10" ht="24" customHeight="1">
      <c r="A878" s="48" t="s">
        <v>2733</v>
      </c>
      <c r="B878" s="49" t="s">
        <v>1905</v>
      </c>
      <c r="C878" s="48" t="s">
        <v>902</v>
      </c>
      <c r="D878" s="49" t="s">
        <v>2935</v>
      </c>
      <c r="E878" s="50" t="s">
        <v>939</v>
      </c>
      <c r="F878" s="50" t="s">
        <v>947</v>
      </c>
      <c r="G878" s="50">
        <v>121</v>
      </c>
      <c r="H878" s="51">
        <v>60265</v>
      </c>
      <c r="I878" s="52">
        <v>13</v>
      </c>
      <c r="J878" s="53" t="s">
        <v>2864</v>
      </c>
    </row>
    <row r="879" spans="1:10" ht="24" customHeight="1">
      <c r="A879" s="48" t="s">
        <v>2733</v>
      </c>
      <c r="B879" s="49" t="s">
        <v>1905</v>
      </c>
      <c r="C879" s="48" t="s">
        <v>903</v>
      </c>
      <c r="D879" s="49" t="s">
        <v>2787</v>
      </c>
      <c r="E879" s="50" t="s">
        <v>939</v>
      </c>
      <c r="F879" s="50" t="s">
        <v>944</v>
      </c>
      <c r="G879" s="50">
        <v>60</v>
      </c>
      <c r="H879" s="51">
        <v>62592</v>
      </c>
      <c r="I879" s="52">
        <v>7</v>
      </c>
      <c r="J879" s="53" t="s">
        <v>954</v>
      </c>
    </row>
    <row r="880" spans="1:10" ht="24" customHeight="1">
      <c r="A880" s="48" t="s">
        <v>2733</v>
      </c>
      <c r="B880" s="49" t="s">
        <v>1905</v>
      </c>
      <c r="C880" s="48" t="s">
        <v>904</v>
      </c>
      <c r="D880" s="49" t="s">
        <v>2788</v>
      </c>
      <c r="E880" s="50" t="s">
        <v>939</v>
      </c>
      <c r="F880" s="50" t="s">
        <v>944</v>
      </c>
      <c r="G880" s="50">
        <v>44</v>
      </c>
      <c r="H880" s="51">
        <v>63317</v>
      </c>
      <c r="I880" s="52">
        <v>7</v>
      </c>
      <c r="J880" s="53" t="s">
        <v>954</v>
      </c>
    </row>
    <row r="881" spans="1:10" ht="24" customHeight="1">
      <c r="A881" s="48" t="s">
        <v>2733</v>
      </c>
      <c r="B881" s="49" t="s">
        <v>1905</v>
      </c>
      <c r="C881" s="48" t="s">
        <v>905</v>
      </c>
      <c r="D881" s="49" t="s">
        <v>2789</v>
      </c>
      <c r="E881" s="50" t="s">
        <v>939</v>
      </c>
      <c r="F881" s="50" t="s">
        <v>940</v>
      </c>
      <c r="G881" s="50">
        <v>60</v>
      </c>
      <c r="H881" s="51">
        <v>49244</v>
      </c>
      <c r="I881" s="52">
        <v>9</v>
      </c>
      <c r="J881" s="53" t="s">
        <v>963</v>
      </c>
    </row>
    <row r="882" spans="1:10" ht="24" customHeight="1">
      <c r="A882" s="48" t="s">
        <v>2733</v>
      </c>
      <c r="B882" s="49" t="s">
        <v>1905</v>
      </c>
      <c r="C882" s="48" t="s">
        <v>906</v>
      </c>
      <c r="D882" s="49" t="s">
        <v>2790</v>
      </c>
      <c r="E882" s="50" t="s">
        <v>939</v>
      </c>
      <c r="F882" s="50" t="s">
        <v>944</v>
      </c>
      <c r="G882" s="50">
        <v>30</v>
      </c>
      <c r="H882" s="51">
        <v>10422</v>
      </c>
      <c r="I882" s="52">
        <v>5</v>
      </c>
      <c r="J882" s="53" t="s">
        <v>945</v>
      </c>
    </row>
    <row r="883" spans="1:10" ht="24" customHeight="1">
      <c r="A883" s="48" t="s">
        <v>2733</v>
      </c>
      <c r="B883" s="49" t="s">
        <v>1905</v>
      </c>
      <c r="C883" s="48" t="s">
        <v>907</v>
      </c>
      <c r="D883" s="49" t="s">
        <v>2791</v>
      </c>
      <c r="E883" s="50" t="s">
        <v>939</v>
      </c>
      <c r="F883" s="50" t="s">
        <v>944</v>
      </c>
      <c r="G883" s="50">
        <v>46</v>
      </c>
      <c r="H883" s="51">
        <v>56312</v>
      </c>
      <c r="I883" s="52">
        <v>6</v>
      </c>
      <c r="J883" s="53" t="s">
        <v>2865</v>
      </c>
    </row>
    <row r="884" spans="1:10" ht="24" customHeight="1">
      <c r="A884" s="48" t="s">
        <v>2733</v>
      </c>
      <c r="B884" s="49" t="s">
        <v>1905</v>
      </c>
      <c r="C884" s="48" t="s">
        <v>908</v>
      </c>
      <c r="D884" s="49" t="s">
        <v>2792</v>
      </c>
      <c r="E884" s="50" t="s">
        <v>939</v>
      </c>
      <c r="F884" s="50" t="s">
        <v>944</v>
      </c>
      <c r="G884" s="50">
        <v>43</v>
      </c>
      <c r="H884" s="51">
        <v>58870</v>
      </c>
      <c r="I884" s="52">
        <v>6</v>
      </c>
      <c r="J884" s="53" t="s">
        <v>2865</v>
      </c>
    </row>
    <row r="885" spans="1:10" ht="24" customHeight="1">
      <c r="A885" s="48" t="s">
        <v>2733</v>
      </c>
      <c r="B885" s="49" t="s">
        <v>1905</v>
      </c>
      <c r="C885" s="48" t="s">
        <v>909</v>
      </c>
      <c r="D885" s="49" t="s">
        <v>2793</v>
      </c>
      <c r="E885" s="50" t="s">
        <v>939</v>
      </c>
      <c r="F885" s="50" t="s">
        <v>944</v>
      </c>
      <c r="G885" s="50">
        <v>28</v>
      </c>
      <c r="H885" s="51">
        <v>15406</v>
      </c>
      <c r="I885" s="52">
        <v>5</v>
      </c>
      <c r="J885" s="53" t="s">
        <v>945</v>
      </c>
    </row>
    <row r="886" spans="1:10" ht="24" customHeight="1">
      <c r="A886" s="48" t="s">
        <v>2733</v>
      </c>
      <c r="B886" s="49" t="s">
        <v>1905</v>
      </c>
      <c r="C886" s="48" t="s">
        <v>910</v>
      </c>
      <c r="D886" s="49" t="s">
        <v>2794</v>
      </c>
      <c r="E886" s="50" t="s">
        <v>939</v>
      </c>
      <c r="F886" s="50" t="s">
        <v>944</v>
      </c>
      <c r="G886" s="50">
        <v>30</v>
      </c>
      <c r="H886" s="51">
        <v>25764</v>
      </c>
      <c r="I886" s="52">
        <v>5</v>
      </c>
      <c r="J886" s="53" t="s">
        <v>945</v>
      </c>
    </row>
    <row r="887" spans="1:10" ht="24" customHeight="1">
      <c r="A887" s="48" t="s">
        <v>2733</v>
      </c>
      <c r="B887" s="49" t="s">
        <v>1905</v>
      </c>
      <c r="C887" s="48" t="s">
        <v>911</v>
      </c>
      <c r="D887" s="49" t="s">
        <v>2795</v>
      </c>
      <c r="E887" s="50" t="s">
        <v>939</v>
      </c>
      <c r="F887" s="50" t="s">
        <v>944</v>
      </c>
      <c r="G887" s="50">
        <v>30</v>
      </c>
      <c r="H887" s="51">
        <v>34931</v>
      </c>
      <c r="I887" s="52">
        <v>6</v>
      </c>
      <c r="J887" s="53" t="s">
        <v>2865</v>
      </c>
    </row>
    <row r="888" spans="1:10" ht="24" customHeight="1">
      <c r="A888" s="48" t="s">
        <v>2733</v>
      </c>
      <c r="B888" s="49" t="s">
        <v>1905</v>
      </c>
      <c r="C888" s="48" t="s">
        <v>912</v>
      </c>
      <c r="D888" s="49" t="s">
        <v>2796</v>
      </c>
      <c r="E888" s="50" t="s">
        <v>939</v>
      </c>
      <c r="F888" s="50" t="s">
        <v>944</v>
      </c>
      <c r="G888" s="50">
        <v>30</v>
      </c>
      <c r="H888" s="51">
        <v>21122</v>
      </c>
      <c r="I888" s="52">
        <v>5</v>
      </c>
      <c r="J888" s="53" t="s">
        <v>945</v>
      </c>
    </row>
    <row r="889" spans="1:10" ht="24" customHeight="1">
      <c r="A889" s="48" t="s">
        <v>2733</v>
      </c>
      <c r="B889" s="49" t="s">
        <v>1905</v>
      </c>
      <c r="C889" s="48" t="s">
        <v>913</v>
      </c>
      <c r="D889" s="49" t="s">
        <v>2797</v>
      </c>
      <c r="E889" s="50" t="s">
        <v>939</v>
      </c>
      <c r="F889" s="50" t="s">
        <v>944</v>
      </c>
      <c r="G889" s="50">
        <v>30</v>
      </c>
      <c r="H889" s="51">
        <v>37135</v>
      </c>
      <c r="I889" s="52">
        <v>6</v>
      </c>
      <c r="J889" s="53" t="s">
        <v>2865</v>
      </c>
    </row>
    <row r="890" spans="1:10" ht="24" customHeight="1">
      <c r="A890" s="48" t="s">
        <v>2733</v>
      </c>
      <c r="B890" s="49" t="s">
        <v>1905</v>
      </c>
      <c r="C890" s="48" t="s">
        <v>914</v>
      </c>
      <c r="D890" s="49" t="s">
        <v>2798</v>
      </c>
      <c r="E890" s="50" t="s">
        <v>939</v>
      </c>
      <c r="F890" s="50" t="s">
        <v>944</v>
      </c>
      <c r="G890" s="50">
        <v>30</v>
      </c>
      <c r="H890" s="51">
        <v>17977</v>
      </c>
      <c r="I890" s="52">
        <v>5</v>
      </c>
      <c r="J890" s="53" t="s">
        <v>945</v>
      </c>
    </row>
    <row r="891" spans="1:10" ht="24" customHeight="1">
      <c r="A891" s="48" t="s">
        <v>2733</v>
      </c>
      <c r="B891" s="49" t="s">
        <v>1923</v>
      </c>
      <c r="C891" s="48" t="s">
        <v>915</v>
      </c>
      <c r="D891" s="49" t="s">
        <v>2799</v>
      </c>
      <c r="E891" s="50" t="s">
        <v>972</v>
      </c>
      <c r="F891" s="50" t="s">
        <v>999</v>
      </c>
      <c r="G891" s="50">
        <v>202</v>
      </c>
      <c r="H891" s="51">
        <v>94609</v>
      </c>
      <c r="I891" s="52">
        <v>16</v>
      </c>
      <c r="J891" s="53" t="s">
        <v>1038</v>
      </c>
    </row>
    <row r="892" spans="1:10" ht="24" customHeight="1">
      <c r="A892" s="48" t="s">
        <v>2733</v>
      </c>
      <c r="B892" s="49" t="s">
        <v>1923</v>
      </c>
      <c r="C892" s="48" t="s">
        <v>916</v>
      </c>
      <c r="D892" s="49" t="s">
        <v>2800</v>
      </c>
      <c r="E892" s="50" t="s">
        <v>939</v>
      </c>
      <c r="F892" s="50" t="s">
        <v>944</v>
      </c>
      <c r="G892" s="50">
        <v>30</v>
      </c>
      <c r="H892" s="51">
        <v>18877</v>
      </c>
      <c r="I892" s="52">
        <v>5</v>
      </c>
      <c r="J892" s="53" t="s">
        <v>945</v>
      </c>
    </row>
    <row r="893" spans="1:10" ht="24" customHeight="1">
      <c r="A893" s="48" t="s">
        <v>2733</v>
      </c>
      <c r="B893" s="49" t="s">
        <v>1923</v>
      </c>
      <c r="C893" s="48" t="s">
        <v>917</v>
      </c>
      <c r="D893" s="49" t="s">
        <v>2801</v>
      </c>
      <c r="E893" s="50" t="s">
        <v>939</v>
      </c>
      <c r="F893" s="50" t="s">
        <v>944</v>
      </c>
      <c r="G893" s="50">
        <v>33</v>
      </c>
      <c r="H893" s="51">
        <v>26540</v>
      </c>
      <c r="I893" s="52">
        <v>5</v>
      </c>
      <c r="J893" s="53" t="s">
        <v>945</v>
      </c>
    </row>
    <row r="894" spans="1:10" ht="24" customHeight="1">
      <c r="A894" s="48" t="s">
        <v>2733</v>
      </c>
      <c r="B894" s="49" t="s">
        <v>1923</v>
      </c>
      <c r="C894" s="48" t="s">
        <v>918</v>
      </c>
      <c r="D894" s="49" t="s">
        <v>2802</v>
      </c>
      <c r="E894" s="50" t="s">
        <v>939</v>
      </c>
      <c r="F894" s="50" t="s">
        <v>944</v>
      </c>
      <c r="G894" s="50">
        <v>33</v>
      </c>
      <c r="H894" s="51">
        <v>23847</v>
      </c>
      <c r="I894" s="52">
        <v>5</v>
      </c>
      <c r="J894" s="53" t="s">
        <v>945</v>
      </c>
    </row>
    <row r="895" spans="1:10" ht="24" customHeight="1">
      <c r="A895" s="48" t="s">
        <v>2733</v>
      </c>
      <c r="B895" s="49" t="s">
        <v>1923</v>
      </c>
      <c r="C895" s="48" t="s">
        <v>919</v>
      </c>
      <c r="D895" s="49" t="s">
        <v>2803</v>
      </c>
      <c r="E895" s="50" t="s">
        <v>939</v>
      </c>
      <c r="F895" s="50" t="s">
        <v>940</v>
      </c>
      <c r="G895" s="50">
        <v>63</v>
      </c>
      <c r="H895" s="51">
        <v>57290</v>
      </c>
      <c r="I895" s="52">
        <v>10</v>
      </c>
      <c r="J895" s="53" t="s">
        <v>941</v>
      </c>
    </row>
    <row r="896" spans="1:10" ht="24" customHeight="1">
      <c r="A896" s="48" t="s">
        <v>2733</v>
      </c>
      <c r="B896" s="49" t="s">
        <v>1923</v>
      </c>
      <c r="C896" s="48" t="s">
        <v>920</v>
      </c>
      <c r="D896" s="49" t="s">
        <v>2804</v>
      </c>
      <c r="E896" s="50" t="s">
        <v>939</v>
      </c>
      <c r="F896" s="50" t="s">
        <v>944</v>
      </c>
      <c r="G896" s="50">
        <v>30</v>
      </c>
      <c r="H896" s="51">
        <v>19686</v>
      </c>
      <c r="I896" s="52">
        <v>5</v>
      </c>
      <c r="J896" s="53" t="s">
        <v>945</v>
      </c>
    </row>
    <row r="897" spans="1:10" ht="24" customHeight="1">
      <c r="A897" s="48" t="s">
        <v>2733</v>
      </c>
      <c r="B897" s="49" t="s">
        <v>1923</v>
      </c>
      <c r="C897" s="48" t="s">
        <v>921</v>
      </c>
      <c r="D897" s="49" t="s">
        <v>2805</v>
      </c>
      <c r="E897" s="50" t="s">
        <v>939</v>
      </c>
      <c r="F897" s="50" t="s">
        <v>966</v>
      </c>
      <c r="G897" s="50">
        <v>30</v>
      </c>
      <c r="H897" s="51">
        <v>15111</v>
      </c>
      <c r="I897" s="52">
        <v>2</v>
      </c>
      <c r="J897" s="53" t="s">
        <v>967</v>
      </c>
    </row>
    <row r="898" spans="1:10" ht="24" customHeight="1">
      <c r="A898" s="52"/>
      <c r="B898" s="63"/>
      <c r="C898" s="52"/>
      <c r="D898" s="63"/>
      <c r="E898" s="63"/>
      <c r="F898" s="63"/>
      <c r="H898" s="63"/>
    </row>
    <row r="899" spans="1:10" ht="24" customHeight="1">
      <c r="A899" s="52"/>
      <c r="B899" s="63"/>
      <c r="C899" s="52"/>
      <c r="D899" s="63"/>
      <c r="E899" s="63"/>
      <c r="F899" s="63"/>
      <c r="H899" s="63"/>
    </row>
    <row r="900" spans="1:10" ht="24" customHeight="1">
      <c r="A900" s="52"/>
      <c r="B900" s="63"/>
      <c r="C900" s="52"/>
      <c r="D900" s="63"/>
      <c r="E900" s="63"/>
      <c r="F900" s="63"/>
      <c r="H900" s="63"/>
    </row>
    <row r="901" spans="1:10" ht="24" customHeight="1">
      <c r="A901" s="52"/>
      <c r="B901" s="63"/>
      <c r="C901" s="52"/>
      <c r="D901" s="63"/>
      <c r="E901" s="63"/>
      <c r="F901" s="63"/>
      <c r="H901" s="63"/>
    </row>
    <row r="902" spans="1:10" ht="24" customHeight="1">
      <c r="A902" s="52"/>
      <c r="B902" s="63"/>
      <c r="C902" s="52"/>
      <c r="D902" s="63"/>
      <c r="E902" s="63"/>
      <c r="F902" s="63"/>
      <c r="H902" s="63"/>
    </row>
    <row r="903" spans="1:10" ht="24" customHeight="1">
      <c r="A903" s="52"/>
      <c r="B903" s="63"/>
      <c r="C903" s="52"/>
      <c r="D903" s="63"/>
      <c r="E903" s="63"/>
      <c r="F903" s="63"/>
      <c r="H903" s="63"/>
    </row>
    <row r="904" spans="1:10" ht="24" customHeight="1">
      <c r="A904" s="52"/>
      <c r="B904" s="63"/>
      <c r="C904" s="52"/>
      <c r="D904" s="63"/>
      <c r="E904" s="63"/>
      <c r="F904" s="63"/>
      <c r="H904" s="63"/>
    </row>
    <row r="905" spans="1:10" ht="24" customHeight="1">
      <c r="A905" s="52"/>
      <c r="B905" s="63"/>
      <c r="C905" s="52"/>
      <c r="D905" s="63"/>
      <c r="E905" s="63"/>
      <c r="F905" s="63"/>
      <c r="H905" s="63"/>
    </row>
    <row r="906" spans="1:10" ht="24" customHeight="1">
      <c r="A906" s="52"/>
      <c r="B906" s="63"/>
      <c r="C906" s="52"/>
      <c r="D906" s="63"/>
      <c r="E906" s="63"/>
      <c r="F906" s="63"/>
      <c r="H906" s="63"/>
    </row>
    <row r="907" spans="1:10" ht="24" customHeight="1">
      <c r="A907" s="52"/>
      <c r="B907" s="63"/>
      <c r="C907" s="52"/>
      <c r="D907" s="63"/>
      <c r="E907" s="63"/>
      <c r="F907" s="63"/>
      <c r="H907" s="63"/>
    </row>
    <row r="908" spans="1:10" ht="24" customHeight="1">
      <c r="A908" s="52"/>
      <c r="B908" s="63"/>
      <c r="C908" s="52"/>
      <c r="D908" s="63"/>
      <c r="E908" s="63"/>
      <c r="F908" s="63"/>
      <c r="H908" s="63"/>
    </row>
    <row r="909" spans="1:10" ht="24" customHeight="1">
      <c r="A909" s="52"/>
      <c r="B909" s="63"/>
      <c r="C909" s="52"/>
      <c r="D909" s="63"/>
      <c r="E909" s="63"/>
      <c r="F909" s="63"/>
      <c r="H909" s="63"/>
    </row>
    <row r="910" spans="1:10" ht="24" customHeight="1">
      <c r="A910" s="52"/>
      <c r="B910" s="63"/>
      <c r="C910" s="52"/>
      <c r="D910" s="63"/>
      <c r="E910" s="63"/>
      <c r="F910" s="63"/>
      <c r="H910" s="63"/>
    </row>
    <row r="911" spans="1:10" ht="24" customHeight="1">
      <c r="A911" s="52"/>
      <c r="B911" s="63"/>
      <c r="C911" s="52"/>
      <c r="D911" s="63"/>
      <c r="E911" s="63"/>
      <c r="F911" s="63"/>
      <c r="H911" s="63"/>
    </row>
    <row r="912" spans="1:10" ht="24" customHeight="1">
      <c r="A912" s="52"/>
      <c r="B912" s="63"/>
      <c r="C912" s="52"/>
      <c r="D912" s="63"/>
      <c r="E912" s="63"/>
      <c r="F912" s="63"/>
      <c r="H912" s="63"/>
    </row>
    <row r="913" spans="1:8" ht="24" customHeight="1">
      <c r="A913" s="52"/>
      <c r="B913" s="63"/>
      <c r="C913" s="52"/>
      <c r="D913" s="63"/>
      <c r="E913" s="63"/>
      <c r="F913" s="63"/>
      <c r="H913" s="63"/>
    </row>
    <row r="914" spans="1:8" ht="24" customHeight="1">
      <c r="A914" s="52"/>
      <c r="B914" s="63"/>
      <c r="C914" s="52"/>
      <c r="D914" s="63"/>
      <c r="E914" s="63"/>
      <c r="F914" s="63"/>
      <c r="H914" s="63"/>
    </row>
    <row r="915" spans="1:8" ht="24" customHeight="1">
      <c r="A915" s="52"/>
      <c r="B915" s="63"/>
      <c r="C915" s="52"/>
      <c r="D915" s="63"/>
      <c r="E915" s="63"/>
      <c r="F915" s="63"/>
      <c r="H915" s="63"/>
    </row>
    <row r="916" spans="1:8" ht="24" customHeight="1">
      <c r="A916" s="52"/>
      <c r="B916" s="63"/>
      <c r="C916" s="52"/>
      <c r="D916" s="63"/>
      <c r="E916" s="63"/>
      <c r="F916" s="63"/>
      <c r="H916" s="63"/>
    </row>
    <row r="917" spans="1:8" ht="24" customHeight="1">
      <c r="A917" s="52"/>
      <c r="B917" s="63"/>
      <c r="C917" s="52"/>
      <c r="D917" s="63"/>
      <c r="E917" s="63"/>
      <c r="F917" s="63"/>
      <c r="H917" s="63"/>
    </row>
    <row r="918" spans="1:8" ht="24" customHeight="1">
      <c r="A918" s="52"/>
      <c r="B918" s="63"/>
      <c r="C918" s="52"/>
      <c r="D918" s="63"/>
      <c r="E918" s="63"/>
      <c r="F918" s="63"/>
      <c r="H918" s="63"/>
    </row>
    <row r="919" spans="1:8" ht="24" customHeight="1">
      <c r="A919" s="52"/>
      <c r="B919" s="63"/>
      <c r="C919" s="52"/>
      <c r="D919" s="63"/>
      <c r="E919" s="63"/>
      <c r="F919" s="63"/>
      <c r="H919" s="63"/>
    </row>
    <row r="920" spans="1:8" ht="24" customHeight="1">
      <c r="A920" s="52"/>
      <c r="B920" s="63"/>
      <c r="C920" s="52"/>
      <c r="D920" s="63"/>
      <c r="E920" s="63"/>
      <c r="F920" s="63"/>
      <c r="H920" s="63"/>
    </row>
    <row r="921" spans="1:8" ht="24" customHeight="1">
      <c r="A921" s="52"/>
      <c r="B921" s="63"/>
      <c r="C921" s="52"/>
      <c r="D921" s="63"/>
      <c r="E921" s="63"/>
      <c r="F921" s="63"/>
      <c r="H921" s="63"/>
    </row>
    <row r="922" spans="1:8" ht="24" customHeight="1">
      <c r="A922" s="52"/>
      <c r="B922" s="63"/>
      <c r="C922" s="52"/>
      <c r="D922" s="63"/>
      <c r="E922" s="63"/>
      <c r="F922" s="63"/>
      <c r="H922" s="63"/>
    </row>
    <row r="923" spans="1:8" ht="24" customHeight="1">
      <c r="A923" s="52"/>
      <c r="B923" s="63"/>
      <c r="C923" s="52"/>
      <c r="D923" s="63"/>
      <c r="E923" s="63"/>
      <c r="F923" s="63"/>
      <c r="H923" s="63"/>
    </row>
    <row r="924" spans="1:8" ht="24" customHeight="1">
      <c r="A924" s="52"/>
      <c r="B924" s="63"/>
      <c r="C924" s="52"/>
      <c r="D924" s="63"/>
      <c r="E924" s="63"/>
      <c r="F924" s="63"/>
      <c r="H924" s="63"/>
    </row>
    <row r="925" spans="1:8" ht="24" customHeight="1">
      <c r="A925" s="52"/>
      <c r="B925" s="63"/>
      <c r="C925" s="52"/>
      <c r="D925" s="63"/>
      <c r="E925" s="63"/>
      <c r="F925" s="63"/>
      <c r="H925" s="63"/>
    </row>
    <row r="926" spans="1:8" ht="24" customHeight="1">
      <c r="A926" s="52"/>
      <c r="B926" s="63"/>
      <c r="C926" s="52"/>
      <c r="D926" s="63"/>
      <c r="E926" s="63"/>
      <c r="F926" s="63"/>
      <c r="H926" s="63"/>
    </row>
    <row r="927" spans="1:8" ht="24" customHeight="1">
      <c r="A927" s="52"/>
      <c r="B927" s="63"/>
      <c r="C927" s="52"/>
      <c r="D927" s="63"/>
      <c r="E927" s="63"/>
      <c r="F927" s="63"/>
      <c r="H927" s="63"/>
    </row>
    <row r="928" spans="1:8" ht="24" customHeight="1">
      <c r="A928" s="52"/>
      <c r="B928" s="63"/>
      <c r="C928" s="52"/>
      <c r="D928" s="63"/>
      <c r="E928" s="63"/>
      <c r="F928" s="63"/>
      <c r="H928" s="63"/>
    </row>
    <row r="929" spans="1:8" ht="24" customHeight="1">
      <c r="A929" s="52"/>
      <c r="B929" s="63"/>
      <c r="C929" s="52"/>
      <c r="D929" s="63"/>
      <c r="E929" s="63"/>
      <c r="F929" s="63"/>
      <c r="H929" s="63"/>
    </row>
    <row r="930" spans="1:8" ht="24" customHeight="1">
      <c r="A930" s="52"/>
      <c r="B930" s="63"/>
      <c r="C930" s="52"/>
      <c r="D930" s="63"/>
      <c r="E930" s="63"/>
      <c r="F930" s="63"/>
      <c r="H930" s="63"/>
    </row>
    <row r="931" spans="1:8" ht="24" customHeight="1">
      <c r="A931" s="52"/>
      <c r="B931" s="63"/>
      <c r="C931" s="52"/>
      <c r="D931" s="63"/>
      <c r="E931" s="63"/>
      <c r="F931" s="63"/>
      <c r="H931" s="63"/>
    </row>
    <row r="932" spans="1:8" ht="24" customHeight="1">
      <c r="A932" s="52"/>
      <c r="B932" s="63"/>
      <c r="C932" s="52"/>
      <c r="D932" s="63"/>
      <c r="E932" s="63"/>
      <c r="F932" s="63"/>
      <c r="H932" s="63"/>
    </row>
    <row r="933" spans="1:8" ht="24" customHeight="1">
      <c r="A933" s="52"/>
      <c r="B933" s="63"/>
      <c r="C933" s="52"/>
      <c r="D933" s="63"/>
      <c r="E933" s="63"/>
      <c r="F933" s="63"/>
      <c r="H933" s="63"/>
    </row>
    <row r="934" spans="1:8" ht="24" customHeight="1">
      <c r="A934" s="52"/>
      <c r="B934" s="63"/>
      <c r="C934" s="52"/>
      <c r="D934" s="63"/>
      <c r="E934" s="63"/>
      <c r="F934" s="63"/>
      <c r="H934" s="63"/>
    </row>
    <row r="935" spans="1:8" ht="24" customHeight="1">
      <c r="A935" s="52"/>
      <c r="B935" s="63"/>
      <c r="C935" s="52"/>
      <c r="D935" s="63"/>
      <c r="E935" s="63"/>
      <c r="F935" s="63"/>
      <c r="H935" s="63"/>
    </row>
    <row r="936" spans="1:8" ht="24" customHeight="1">
      <c r="A936" s="52"/>
      <c r="B936" s="63"/>
      <c r="C936" s="52"/>
      <c r="D936" s="63"/>
      <c r="E936" s="63"/>
      <c r="F936" s="63"/>
      <c r="H936" s="63"/>
    </row>
    <row r="937" spans="1:8" ht="24" customHeight="1">
      <c r="A937" s="52"/>
      <c r="B937" s="63"/>
      <c r="C937" s="52"/>
      <c r="D937" s="63"/>
      <c r="E937" s="63"/>
      <c r="F937" s="63"/>
      <c r="H937" s="63"/>
    </row>
    <row r="938" spans="1:8" ht="24" customHeight="1">
      <c r="A938" s="52"/>
      <c r="B938" s="63"/>
      <c r="C938" s="52"/>
      <c r="D938" s="63"/>
      <c r="E938" s="63"/>
      <c r="F938" s="63"/>
      <c r="H938" s="63"/>
    </row>
    <row r="939" spans="1:8" ht="24" customHeight="1">
      <c r="A939" s="52"/>
      <c r="B939" s="63"/>
      <c r="C939" s="52"/>
      <c r="D939" s="63"/>
      <c r="E939" s="63"/>
      <c r="F939" s="63"/>
      <c r="H939" s="63"/>
    </row>
    <row r="940" spans="1:8" ht="24" customHeight="1">
      <c r="A940" s="52"/>
      <c r="B940" s="63"/>
      <c r="C940" s="52"/>
      <c r="D940" s="63"/>
      <c r="E940" s="63"/>
      <c r="F940" s="63"/>
      <c r="H940" s="63"/>
    </row>
    <row r="941" spans="1:8" ht="24" customHeight="1">
      <c r="A941" s="52"/>
      <c r="B941" s="63"/>
      <c r="C941" s="52"/>
      <c r="D941" s="63"/>
      <c r="E941" s="63"/>
      <c r="F941" s="63"/>
      <c r="H941" s="63"/>
    </row>
    <row r="942" spans="1:8" ht="24" customHeight="1">
      <c r="A942" s="52"/>
      <c r="B942" s="63"/>
      <c r="C942" s="52"/>
      <c r="D942" s="63"/>
      <c r="E942" s="63"/>
      <c r="F942" s="63"/>
      <c r="H942" s="63"/>
    </row>
    <row r="943" spans="1:8" ht="24" customHeight="1">
      <c r="A943" s="52"/>
      <c r="B943" s="63"/>
      <c r="C943" s="52"/>
      <c r="D943" s="63"/>
      <c r="E943" s="63"/>
      <c r="F943" s="63"/>
      <c r="H943" s="63"/>
    </row>
    <row r="944" spans="1:8" ht="24" customHeight="1">
      <c r="A944" s="52"/>
      <c r="B944" s="63"/>
      <c r="C944" s="52"/>
      <c r="D944" s="63"/>
      <c r="E944" s="63"/>
      <c r="F944" s="63"/>
      <c r="H944" s="63"/>
    </row>
    <row r="945" spans="1:8" ht="24" customHeight="1">
      <c r="A945" s="52"/>
      <c r="B945" s="63"/>
      <c r="C945" s="52"/>
      <c r="D945" s="63"/>
      <c r="E945" s="63"/>
      <c r="F945" s="63"/>
      <c r="H945" s="63"/>
    </row>
    <row r="946" spans="1:8" ht="24" customHeight="1">
      <c r="A946" s="52"/>
      <c r="B946" s="63"/>
      <c r="C946" s="52"/>
      <c r="D946" s="63"/>
      <c r="E946" s="63"/>
      <c r="F946" s="63"/>
      <c r="H946" s="63"/>
    </row>
    <row r="947" spans="1:8" ht="24" customHeight="1">
      <c r="A947" s="52"/>
      <c r="B947" s="63"/>
      <c r="C947" s="52"/>
      <c r="D947" s="63"/>
      <c r="E947" s="63"/>
      <c r="F947" s="63"/>
      <c r="H947" s="63"/>
    </row>
    <row r="948" spans="1:8" ht="24" customHeight="1">
      <c r="A948" s="52"/>
      <c r="B948" s="63"/>
      <c r="C948" s="52"/>
      <c r="D948" s="63"/>
      <c r="E948" s="63"/>
      <c r="F948" s="63"/>
      <c r="H948" s="63"/>
    </row>
    <row r="949" spans="1:8" ht="24" customHeight="1">
      <c r="A949" s="52"/>
      <c r="B949" s="63"/>
      <c r="C949" s="52"/>
      <c r="D949" s="63"/>
      <c r="E949" s="63"/>
      <c r="F949" s="63"/>
      <c r="H949" s="63"/>
    </row>
    <row r="950" spans="1:8" ht="24" customHeight="1">
      <c r="A950" s="52"/>
      <c r="B950" s="63"/>
      <c r="C950" s="52"/>
      <c r="D950" s="63"/>
      <c r="E950" s="63"/>
      <c r="F950" s="63"/>
      <c r="H950" s="63"/>
    </row>
    <row r="951" spans="1:8" ht="24" customHeight="1">
      <c r="A951" s="52"/>
      <c r="B951" s="63"/>
      <c r="C951" s="52"/>
      <c r="D951" s="63"/>
      <c r="E951" s="63"/>
      <c r="F951" s="63"/>
      <c r="H951" s="63"/>
    </row>
    <row r="952" spans="1:8" ht="24" customHeight="1">
      <c r="A952" s="52"/>
      <c r="B952" s="63"/>
      <c r="C952" s="52"/>
      <c r="D952" s="63"/>
      <c r="E952" s="63"/>
      <c r="F952" s="63"/>
      <c r="H952" s="63"/>
    </row>
    <row r="953" spans="1:8" ht="24" customHeight="1">
      <c r="A953" s="52"/>
      <c r="B953" s="63"/>
      <c r="C953" s="52"/>
      <c r="D953" s="63"/>
      <c r="E953" s="63"/>
      <c r="F953" s="63"/>
      <c r="H953" s="63"/>
    </row>
    <row r="954" spans="1:8" ht="24" customHeight="1">
      <c r="A954" s="52"/>
      <c r="B954" s="63"/>
      <c r="C954" s="52"/>
      <c r="D954" s="63"/>
      <c r="E954" s="63"/>
      <c r="F954" s="63"/>
      <c r="H954" s="63"/>
    </row>
    <row r="955" spans="1:8" ht="24" customHeight="1">
      <c r="A955" s="52"/>
      <c r="B955" s="63"/>
      <c r="C955" s="52"/>
      <c r="D955" s="63"/>
      <c r="E955" s="63"/>
      <c r="F955" s="63"/>
      <c r="H955" s="63"/>
    </row>
    <row r="956" spans="1:8" ht="24" customHeight="1">
      <c r="A956" s="52"/>
      <c r="B956" s="63"/>
      <c r="C956" s="52"/>
      <c r="D956" s="63"/>
      <c r="E956" s="63"/>
      <c r="F956" s="63"/>
      <c r="H956" s="63"/>
    </row>
    <row r="957" spans="1:8" ht="24" customHeight="1">
      <c r="A957" s="52"/>
      <c r="B957" s="63"/>
      <c r="C957" s="52"/>
      <c r="D957" s="63"/>
      <c r="E957" s="63"/>
      <c r="F957" s="63"/>
      <c r="H957" s="63"/>
    </row>
    <row r="958" spans="1:8" ht="24" customHeight="1">
      <c r="A958" s="52"/>
      <c r="B958" s="63"/>
      <c r="C958" s="52"/>
      <c r="D958" s="63"/>
      <c r="E958" s="63"/>
      <c r="F958" s="63"/>
      <c r="H958" s="63"/>
    </row>
    <row r="959" spans="1:8" ht="24" customHeight="1">
      <c r="A959" s="52"/>
      <c r="B959" s="63"/>
      <c r="C959" s="52"/>
      <c r="D959" s="63"/>
      <c r="E959" s="63"/>
      <c r="F959" s="63"/>
      <c r="H959" s="63"/>
    </row>
    <row r="960" spans="1:8" ht="24" customHeight="1">
      <c r="A960" s="52"/>
      <c r="B960" s="63"/>
      <c r="C960" s="52"/>
      <c r="D960" s="63"/>
      <c r="E960" s="63"/>
      <c r="F960" s="63"/>
      <c r="H960" s="63"/>
    </row>
    <row r="961" spans="1:8" ht="24" customHeight="1">
      <c r="A961" s="52"/>
      <c r="B961" s="63"/>
      <c r="C961" s="52"/>
      <c r="D961" s="63"/>
      <c r="E961" s="63"/>
      <c r="F961" s="63"/>
      <c r="H961" s="63"/>
    </row>
    <row r="962" spans="1:8" ht="24" customHeight="1">
      <c r="A962" s="52"/>
      <c r="B962" s="63"/>
      <c r="C962" s="52"/>
      <c r="D962" s="63"/>
      <c r="E962" s="63"/>
      <c r="F962" s="63"/>
      <c r="H962" s="63"/>
    </row>
    <row r="963" spans="1:8" ht="24" customHeight="1">
      <c r="A963" s="52"/>
      <c r="B963" s="63"/>
      <c r="C963" s="52"/>
      <c r="D963" s="63"/>
      <c r="E963" s="63"/>
      <c r="F963" s="63"/>
      <c r="H963" s="63"/>
    </row>
    <row r="964" spans="1:8" ht="24" customHeight="1">
      <c r="A964" s="52"/>
      <c r="B964" s="63"/>
      <c r="C964" s="52"/>
      <c r="D964" s="63"/>
      <c r="E964" s="63"/>
      <c r="F964" s="63"/>
      <c r="H964" s="63"/>
    </row>
    <row r="965" spans="1:8" ht="24" customHeight="1">
      <c r="A965" s="52"/>
      <c r="B965" s="63"/>
      <c r="C965" s="52"/>
      <c r="D965" s="63"/>
      <c r="E965" s="63"/>
      <c r="F965" s="63"/>
      <c r="H965" s="63"/>
    </row>
    <row r="966" spans="1:8" ht="24" customHeight="1">
      <c r="A966" s="52"/>
      <c r="B966" s="63"/>
      <c r="C966" s="52"/>
      <c r="D966" s="63"/>
      <c r="E966" s="63"/>
      <c r="F966" s="63"/>
      <c r="H966" s="63"/>
    </row>
    <row r="967" spans="1:8" ht="24" customHeight="1">
      <c r="A967" s="52"/>
      <c r="B967" s="63"/>
      <c r="C967" s="52"/>
      <c r="D967" s="63"/>
      <c r="E967" s="63"/>
      <c r="F967" s="63"/>
      <c r="H967" s="63"/>
    </row>
    <row r="968" spans="1:8" ht="24" customHeight="1">
      <c r="A968" s="52"/>
      <c r="B968" s="63"/>
      <c r="C968" s="52"/>
      <c r="D968" s="63"/>
      <c r="E968" s="63"/>
      <c r="F968" s="63"/>
      <c r="H968" s="63"/>
    </row>
    <row r="969" spans="1:8" ht="24" customHeight="1">
      <c r="A969" s="52"/>
      <c r="B969" s="63"/>
      <c r="C969" s="52"/>
      <c r="D969" s="63"/>
      <c r="E969" s="63"/>
      <c r="F969" s="63"/>
      <c r="H969" s="63"/>
    </row>
    <row r="970" spans="1:8" ht="24" customHeight="1">
      <c r="A970" s="52"/>
      <c r="B970" s="63"/>
      <c r="C970" s="52"/>
      <c r="D970" s="63"/>
      <c r="E970" s="63"/>
      <c r="F970" s="63"/>
      <c r="H970" s="63"/>
    </row>
    <row r="971" spans="1:8" ht="24" customHeight="1">
      <c r="A971" s="52"/>
      <c r="B971" s="63"/>
      <c r="C971" s="52"/>
      <c r="D971" s="63"/>
      <c r="E971" s="63"/>
      <c r="F971" s="63"/>
      <c r="H971" s="63"/>
    </row>
    <row r="972" spans="1:8" ht="24" customHeight="1">
      <c r="A972" s="52"/>
      <c r="B972" s="63"/>
      <c r="C972" s="52"/>
      <c r="D972" s="63"/>
      <c r="E972" s="63"/>
      <c r="F972" s="63"/>
      <c r="H972" s="63"/>
    </row>
    <row r="973" spans="1:8" ht="24" customHeight="1">
      <c r="A973" s="52"/>
      <c r="B973" s="63"/>
      <c r="C973" s="52"/>
      <c r="D973" s="63"/>
      <c r="E973" s="63"/>
      <c r="F973" s="63"/>
      <c r="H973" s="63"/>
    </row>
    <row r="974" spans="1:8" ht="24" customHeight="1">
      <c r="A974" s="52"/>
      <c r="B974" s="63"/>
      <c r="C974" s="52"/>
      <c r="D974" s="63"/>
      <c r="E974" s="63"/>
      <c r="F974" s="63"/>
      <c r="H974" s="63"/>
    </row>
    <row r="975" spans="1:8" ht="24" customHeight="1">
      <c r="A975" s="52"/>
      <c r="B975" s="63"/>
      <c r="C975" s="52"/>
      <c r="D975" s="63"/>
      <c r="E975" s="63"/>
      <c r="F975" s="63"/>
      <c r="H975" s="63"/>
    </row>
    <row r="976" spans="1:8" ht="24" customHeight="1">
      <c r="A976" s="52"/>
      <c r="B976" s="63"/>
      <c r="C976" s="52"/>
      <c r="D976" s="63"/>
      <c r="E976" s="63"/>
      <c r="F976" s="63"/>
      <c r="H976" s="63"/>
    </row>
    <row r="977" spans="1:8" ht="24" customHeight="1">
      <c r="A977" s="52"/>
      <c r="B977" s="63"/>
      <c r="C977" s="52"/>
      <c r="D977" s="63"/>
      <c r="E977" s="63"/>
      <c r="F977" s="63"/>
      <c r="H977" s="63"/>
    </row>
    <row r="978" spans="1:8" ht="24" customHeight="1">
      <c r="A978" s="52"/>
      <c r="B978" s="63"/>
      <c r="C978" s="52"/>
      <c r="D978" s="63"/>
      <c r="E978" s="63"/>
      <c r="F978" s="63"/>
      <c r="H978" s="63"/>
    </row>
    <row r="979" spans="1:8" ht="24" customHeight="1">
      <c r="A979" s="52"/>
      <c r="B979" s="63"/>
      <c r="C979" s="52"/>
      <c r="D979" s="63"/>
      <c r="E979" s="63"/>
      <c r="F979" s="63"/>
      <c r="H979" s="63"/>
    </row>
    <row r="980" spans="1:8" ht="24" customHeight="1">
      <c r="A980" s="52"/>
      <c r="B980" s="63"/>
      <c r="C980" s="52"/>
      <c r="D980" s="63"/>
      <c r="E980" s="63"/>
      <c r="F980" s="63"/>
      <c r="H980" s="63"/>
    </row>
    <row r="981" spans="1:8" ht="24" customHeight="1">
      <c r="A981" s="52"/>
      <c r="B981" s="63"/>
      <c r="C981" s="52"/>
      <c r="D981" s="63"/>
      <c r="E981" s="63"/>
      <c r="F981" s="63"/>
      <c r="H981" s="63"/>
    </row>
    <row r="982" spans="1:8" ht="24" customHeight="1">
      <c r="A982" s="52"/>
      <c r="B982" s="63"/>
      <c r="C982" s="52"/>
      <c r="D982" s="63"/>
      <c r="E982" s="63"/>
      <c r="F982" s="63"/>
      <c r="H982" s="63"/>
    </row>
    <row r="983" spans="1:8" ht="24" customHeight="1">
      <c r="A983" s="52"/>
      <c r="B983" s="63"/>
      <c r="C983" s="52"/>
      <c r="D983" s="63"/>
      <c r="E983" s="63"/>
      <c r="F983" s="63"/>
      <c r="H983" s="63"/>
    </row>
    <row r="984" spans="1:8" ht="24" customHeight="1">
      <c r="A984" s="52"/>
      <c r="B984" s="63"/>
      <c r="C984" s="52"/>
      <c r="D984" s="63"/>
      <c r="E984" s="63"/>
      <c r="F984" s="63"/>
      <c r="H984" s="63"/>
    </row>
    <row r="985" spans="1:8" ht="24" customHeight="1">
      <c r="A985" s="52"/>
      <c r="B985" s="63"/>
      <c r="C985" s="52"/>
      <c r="D985" s="63"/>
      <c r="E985" s="63"/>
      <c r="F985" s="63"/>
      <c r="H985" s="63"/>
    </row>
    <row r="986" spans="1:8" ht="24" customHeight="1">
      <c r="A986" s="52"/>
      <c r="B986" s="63"/>
      <c r="C986" s="52"/>
      <c r="D986" s="63"/>
      <c r="E986" s="63"/>
      <c r="F986" s="63"/>
      <c r="H986" s="63"/>
    </row>
    <row r="987" spans="1:8" ht="24" customHeight="1">
      <c r="A987" s="52"/>
      <c r="B987" s="63"/>
      <c r="C987" s="52"/>
      <c r="D987" s="63"/>
      <c r="E987" s="63"/>
      <c r="F987" s="63"/>
      <c r="H987" s="63"/>
    </row>
    <row r="988" spans="1:8" ht="24" customHeight="1">
      <c r="A988" s="52"/>
      <c r="B988" s="63"/>
      <c r="C988" s="52"/>
      <c r="D988" s="63"/>
      <c r="E988" s="63"/>
      <c r="F988" s="63"/>
      <c r="H988" s="63"/>
    </row>
    <row r="989" spans="1:8" ht="24" customHeight="1">
      <c r="A989" s="52"/>
      <c r="B989" s="63"/>
      <c r="C989" s="52"/>
      <c r="D989" s="63"/>
      <c r="E989" s="63"/>
      <c r="F989" s="63"/>
      <c r="H989" s="63"/>
    </row>
    <row r="990" spans="1:8" ht="24" customHeight="1">
      <c r="A990" s="52"/>
      <c r="B990" s="63"/>
      <c r="C990" s="52"/>
      <c r="D990" s="63"/>
      <c r="E990" s="63"/>
      <c r="F990" s="63"/>
      <c r="H990" s="63"/>
    </row>
    <row r="991" spans="1:8" ht="24" customHeight="1">
      <c r="A991" s="52"/>
      <c r="B991" s="63"/>
      <c r="C991" s="52"/>
      <c r="D991" s="63"/>
      <c r="E991" s="63"/>
      <c r="F991" s="63"/>
      <c r="H991" s="63"/>
    </row>
    <row r="992" spans="1:8" ht="24" customHeight="1">
      <c r="A992" s="52"/>
      <c r="B992" s="63"/>
      <c r="C992" s="52"/>
      <c r="D992" s="63"/>
      <c r="E992" s="63"/>
      <c r="F992" s="63"/>
      <c r="H992" s="63"/>
    </row>
    <row r="993" spans="1:8" ht="24" customHeight="1">
      <c r="A993" s="52"/>
      <c r="B993" s="63"/>
      <c r="C993" s="52"/>
      <c r="D993" s="63"/>
      <c r="E993" s="63"/>
      <c r="F993" s="63"/>
      <c r="H993" s="63"/>
    </row>
    <row r="994" spans="1:8" ht="24" customHeight="1">
      <c r="A994" s="52"/>
      <c r="B994" s="63"/>
      <c r="C994" s="52"/>
      <c r="D994" s="63"/>
      <c r="E994" s="63"/>
      <c r="F994" s="63"/>
      <c r="H994" s="63"/>
    </row>
    <row r="995" spans="1:8" ht="24" customHeight="1">
      <c r="A995" s="52"/>
      <c r="B995" s="63"/>
      <c r="C995" s="52"/>
      <c r="D995" s="63"/>
      <c r="E995" s="63"/>
      <c r="F995" s="63"/>
      <c r="H995" s="63"/>
    </row>
    <row r="996" spans="1:8" ht="24" customHeight="1">
      <c r="A996" s="52"/>
      <c r="B996" s="63"/>
      <c r="C996" s="52"/>
      <c r="D996" s="63"/>
      <c r="E996" s="63"/>
      <c r="F996" s="63"/>
      <c r="H996" s="63"/>
    </row>
    <row r="997" spans="1:8" ht="24" customHeight="1">
      <c r="A997" s="52"/>
      <c r="B997" s="63"/>
      <c r="C997" s="52"/>
      <c r="D997" s="63"/>
      <c r="E997" s="63"/>
      <c r="F997" s="63"/>
      <c r="H997" s="63"/>
    </row>
  </sheetData>
  <pageMargins left="0.7" right="0.7" top="0.75" bottom="0.75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Z190"/>
  <sheetViews>
    <sheetView zoomScale="80" zoomScaleNormal="80" workbookViewId="0">
      <pane xSplit="5" ySplit="2" topLeftCell="P3" activePane="bottomRight" state="frozen"/>
      <selection pane="topRight" activeCell="F1" sqref="F1"/>
      <selection pane="bottomLeft" activeCell="A3" sqref="A3"/>
      <selection pane="bottomRight" activeCell="A3" sqref="A3:XFD898"/>
    </sheetView>
  </sheetViews>
  <sheetFormatPr defaultColWidth="14" defaultRowHeight="15" customHeight="1"/>
  <cols>
    <col min="1" max="1" width="5.7265625" style="77" customWidth="1"/>
    <col min="2" max="2" width="11.7265625" style="77" customWidth="1"/>
    <col min="3" max="3" width="6.08984375" style="77" customWidth="1"/>
    <col min="4" max="4" width="13.6328125" style="77" customWidth="1"/>
    <col min="5" max="5" width="7.1796875" style="77" customWidth="1"/>
    <col min="6" max="6" width="10.1796875" style="77" customWidth="1"/>
    <col min="7" max="7" width="8.90625" style="50" customWidth="1"/>
    <col min="8" max="8" width="12.7265625" style="77" customWidth="1"/>
    <col min="9" max="9" width="4.7265625" style="77" customWidth="1"/>
    <col min="10" max="10" width="23.36328125" style="155" customWidth="1"/>
    <col min="11" max="11" width="17.7265625" style="77" customWidth="1"/>
    <col min="12" max="14" width="20.08984375" style="77" customWidth="1"/>
    <col min="15" max="15" width="14.90625" style="77" bestFit="1" customWidth="1"/>
    <col min="16" max="16" width="14.7265625" style="77" customWidth="1"/>
    <col min="17" max="17" width="13.36328125" style="77" customWidth="1"/>
    <col min="18" max="18" width="14.90625" style="77" customWidth="1"/>
    <col min="19" max="20" width="15.1796875" style="184" bestFit="1" customWidth="1"/>
    <col min="21" max="22" width="14.08984375" style="184" bestFit="1" customWidth="1"/>
    <col min="23" max="24" width="8.453125" style="77" customWidth="1"/>
    <col min="25" max="25" width="12.453125" style="77" customWidth="1"/>
    <col min="26" max="26" width="14.36328125" style="77" customWidth="1"/>
    <col min="27" max="27" width="14" style="77"/>
    <col min="28" max="28" width="5.36328125" style="77" customWidth="1"/>
    <col min="29" max="29" width="14" style="77"/>
    <col min="30" max="30" width="5.08984375" style="77" bestFit="1" customWidth="1"/>
    <col min="31" max="16384" width="14" style="77"/>
  </cols>
  <sheetData>
    <row r="1" spans="1:26" s="185" customFormat="1" ht="30.65" customHeight="1">
      <c r="G1" s="186"/>
      <c r="J1" s="187"/>
      <c r="K1" s="490" t="s">
        <v>2976</v>
      </c>
      <c r="L1" s="490"/>
      <c r="M1" s="490"/>
      <c r="N1" s="490"/>
      <c r="O1" s="489" t="s">
        <v>2977</v>
      </c>
      <c r="P1" s="489"/>
      <c r="Q1" s="489"/>
      <c r="R1" s="489"/>
      <c r="S1" s="488" t="s">
        <v>2970</v>
      </c>
      <c r="T1" s="488"/>
      <c r="U1" s="488"/>
      <c r="V1" s="488"/>
    </row>
    <row r="2" spans="1:26" s="137" customFormat="1" ht="86" customHeight="1">
      <c r="A2" s="147" t="s">
        <v>927</v>
      </c>
      <c r="B2" s="147" t="s">
        <v>1</v>
      </c>
      <c r="C2" s="147" t="s">
        <v>2</v>
      </c>
      <c r="D2" s="147" t="s">
        <v>2872</v>
      </c>
      <c r="E2" s="47" t="s">
        <v>2861</v>
      </c>
      <c r="F2" s="47" t="s">
        <v>2873</v>
      </c>
      <c r="G2" s="47" t="s">
        <v>2874</v>
      </c>
      <c r="H2" s="47" t="s">
        <v>2966</v>
      </c>
      <c r="I2" s="47" t="s">
        <v>8</v>
      </c>
      <c r="J2" s="154" t="s">
        <v>2876</v>
      </c>
      <c r="K2" s="182" t="s">
        <v>1959</v>
      </c>
      <c r="L2" s="182" t="s">
        <v>2808</v>
      </c>
      <c r="M2" s="182" t="s">
        <v>2809</v>
      </c>
      <c r="N2" s="182" t="s">
        <v>2810</v>
      </c>
      <c r="O2" s="188" t="s">
        <v>2961</v>
      </c>
      <c r="P2" s="188" t="s">
        <v>2962</v>
      </c>
      <c r="Q2" s="188" t="s">
        <v>2963</v>
      </c>
      <c r="R2" s="188" t="s">
        <v>2964</v>
      </c>
      <c r="S2" s="190" t="s">
        <v>1959</v>
      </c>
      <c r="T2" s="190" t="s">
        <v>2808</v>
      </c>
      <c r="U2" s="190" t="s">
        <v>2809</v>
      </c>
      <c r="V2" s="190" t="s">
        <v>2810</v>
      </c>
      <c r="W2" s="138" t="s">
        <v>1959</v>
      </c>
      <c r="X2" s="138" t="s">
        <v>2808</v>
      </c>
      <c r="Y2" s="138" t="s">
        <v>2809</v>
      </c>
      <c r="Z2" s="138" t="s">
        <v>2810</v>
      </c>
    </row>
    <row r="3" spans="1:26" ht="24" customHeight="1">
      <c r="A3" s="50" t="s">
        <v>2908</v>
      </c>
      <c r="B3" s="76" t="s">
        <v>1519</v>
      </c>
      <c r="C3" s="50" t="s">
        <v>536</v>
      </c>
      <c r="D3" s="76" t="s">
        <v>2447</v>
      </c>
      <c r="E3" s="50" t="s">
        <v>972</v>
      </c>
      <c r="F3" s="50" t="s">
        <v>999</v>
      </c>
      <c r="G3" s="50">
        <v>480</v>
      </c>
      <c r="H3" s="153">
        <v>93137</v>
      </c>
      <c r="I3" s="50">
        <v>17</v>
      </c>
      <c r="J3" s="155" t="s">
        <v>1000</v>
      </c>
      <c r="K3" s="183">
        <v>409298544.26000005</v>
      </c>
      <c r="L3" s="183">
        <v>146102443.47999999</v>
      </c>
      <c r="M3" s="183">
        <v>27429270.170000002</v>
      </c>
      <c r="N3" s="183">
        <v>82015111.099999994</v>
      </c>
      <c r="O3" s="189">
        <v>427617220.33519995</v>
      </c>
      <c r="P3" s="189">
        <v>134730018.01400003</v>
      </c>
      <c r="Q3" s="189">
        <v>28571375.274000004</v>
      </c>
      <c r="R3" s="189">
        <v>66846245.06719999</v>
      </c>
      <c r="S3" s="191">
        <f t="shared" ref="S3:S25" si="0">SUM(K3-O3)</f>
        <v>-18318676.075199902</v>
      </c>
      <c r="T3" s="191">
        <f t="shared" ref="T3:T25" si="1">SUM(L3-P3)</f>
        <v>11372425.465999961</v>
      </c>
      <c r="U3" s="191">
        <f t="shared" ref="U3:U25" si="2">SUM(M3-Q3)</f>
        <v>-1142105.1040000021</v>
      </c>
      <c r="V3" s="191">
        <f t="shared" ref="V3:V25" si="3">SUM(N3-R3)</f>
        <v>15168866.032800004</v>
      </c>
      <c r="W3" s="78">
        <f t="shared" ref="W3:W25" si="4">IF(S3&lt;1,0.5,0)</f>
        <v>0.5</v>
      </c>
      <c r="X3" s="78">
        <f t="shared" ref="X3:X25" si="5">IF(T3&lt;1,0.5,0)</f>
        <v>0</v>
      </c>
      <c r="Y3" s="78">
        <f t="shared" ref="Y3:Y25" si="6">IF(U3&lt;1,0.5,0)</f>
        <v>0.5</v>
      </c>
      <c r="Z3" s="78">
        <f t="shared" ref="Z3:Z25" si="7">IF(V3&lt;1,0.5,0)</f>
        <v>0</v>
      </c>
    </row>
    <row r="4" spans="1:26" ht="24" customHeight="1">
      <c r="A4" s="50" t="s">
        <v>2908</v>
      </c>
      <c r="B4" s="76" t="s">
        <v>1519</v>
      </c>
      <c r="C4" s="50" t="s">
        <v>537</v>
      </c>
      <c r="D4" s="76" t="s">
        <v>2448</v>
      </c>
      <c r="E4" s="50" t="s">
        <v>939</v>
      </c>
      <c r="F4" s="50" t="s">
        <v>944</v>
      </c>
      <c r="G4" s="50">
        <v>38</v>
      </c>
      <c r="H4" s="153">
        <v>21471</v>
      </c>
      <c r="I4" s="50">
        <v>5</v>
      </c>
      <c r="J4" s="155" t="s">
        <v>945</v>
      </c>
      <c r="K4" s="183">
        <v>33844134.810000002</v>
      </c>
      <c r="L4" s="183">
        <v>5387579.8099999996</v>
      </c>
      <c r="M4" s="183">
        <v>1313471.8400000001</v>
      </c>
      <c r="N4" s="183">
        <v>2358827.2599999998</v>
      </c>
      <c r="O4" s="189">
        <v>40080371.480079986</v>
      </c>
      <c r="P4" s="189">
        <v>4851701.2514399998</v>
      </c>
      <c r="Q4" s="189">
        <v>1821103.2322799994</v>
      </c>
      <c r="R4" s="189">
        <v>1646293.1800400019</v>
      </c>
      <c r="S4" s="191">
        <f t="shared" si="0"/>
        <v>-6236236.6700799838</v>
      </c>
      <c r="T4" s="191">
        <f t="shared" si="1"/>
        <v>535878.5585599998</v>
      </c>
      <c r="U4" s="191">
        <f t="shared" si="2"/>
        <v>-507631.39227999933</v>
      </c>
      <c r="V4" s="191">
        <f t="shared" si="3"/>
        <v>712534.07995999791</v>
      </c>
      <c r="W4" s="78">
        <f t="shared" si="4"/>
        <v>0.5</v>
      </c>
      <c r="X4" s="78">
        <f t="shared" si="5"/>
        <v>0</v>
      </c>
      <c r="Y4" s="78">
        <f t="shared" si="6"/>
        <v>0.5</v>
      </c>
      <c r="Z4" s="78">
        <f t="shared" si="7"/>
        <v>0</v>
      </c>
    </row>
    <row r="5" spans="1:26" ht="24" customHeight="1">
      <c r="A5" s="50" t="s">
        <v>2908</v>
      </c>
      <c r="B5" s="76" t="s">
        <v>1519</v>
      </c>
      <c r="C5" s="50" t="s">
        <v>538</v>
      </c>
      <c r="D5" s="76" t="s">
        <v>2449</v>
      </c>
      <c r="E5" s="50" t="s">
        <v>939</v>
      </c>
      <c r="F5" s="50" t="s">
        <v>944</v>
      </c>
      <c r="G5" s="50">
        <v>49</v>
      </c>
      <c r="H5" s="153">
        <v>47698</v>
      </c>
      <c r="I5" s="50">
        <v>6</v>
      </c>
      <c r="J5" s="155" t="s">
        <v>2865</v>
      </c>
      <c r="K5" s="183">
        <v>59626551.420000002</v>
      </c>
      <c r="L5" s="183">
        <v>12945281.460000001</v>
      </c>
      <c r="M5" s="183">
        <v>3840927.95</v>
      </c>
      <c r="N5" s="183">
        <v>3918675.8</v>
      </c>
      <c r="O5" s="189">
        <v>55780678.752016798</v>
      </c>
      <c r="P5" s="189">
        <v>8665894.2155462131</v>
      </c>
      <c r="Q5" s="189">
        <v>3010219.9397478974</v>
      </c>
      <c r="R5" s="189">
        <v>2657967.5202100831</v>
      </c>
      <c r="S5" s="191">
        <f t="shared" si="0"/>
        <v>3845872.6679832041</v>
      </c>
      <c r="T5" s="191">
        <f t="shared" si="1"/>
        <v>4279387.2444537878</v>
      </c>
      <c r="U5" s="191">
        <f t="shared" si="2"/>
        <v>830708.01025210274</v>
      </c>
      <c r="V5" s="191">
        <f t="shared" si="3"/>
        <v>1260708.2797899167</v>
      </c>
      <c r="W5" s="78">
        <f t="shared" si="4"/>
        <v>0</v>
      </c>
      <c r="X5" s="78">
        <f t="shared" si="5"/>
        <v>0</v>
      </c>
      <c r="Y5" s="78">
        <f t="shared" si="6"/>
        <v>0</v>
      </c>
      <c r="Z5" s="78">
        <f t="shared" si="7"/>
        <v>0</v>
      </c>
    </row>
    <row r="6" spans="1:26" ht="24" customHeight="1">
      <c r="A6" s="50" t="s">
        <v>2908</v>
      </c>
      <c r="B6" s="76" t="s">
        <v>1519</v>
      </c>
      <c r="C6" s="50" t="s">
        <v>539</v>
      </c>
      <c r="D6" s="76" t="s">
        <v>2450</v>
      </c>
      <c r="E6" s="50" t="s">
        <v>939</v>
      </c>
      <c r="F6" s="50" t="s">
        <v>944</v>
      </c>
      <c r="G6" s="50">
        <v>47</v>
      </c>
      <c r="H6" s="153">
        <v>34486</v>
      </c>
      <c r="I6" s="50">
        <v>6</v>
      </c>
      <c r="J6" s="155" t="s">
        <v>2865</v>
      </c>
      <c r="K6" s="183">
        <v>44514302.93</v>
      </c>
      <c r="L6" s="183">
        <v>5566659.21</v>
      </c>
      <c r="M6" s="183">
        <v>2207758.1</v>
      </c>
      <c r="N6" s="183">
        <v>2910151.71</v>
      </c>
      <c r="O6" s="189">
        <v>55780678.752016798</v>
      </c>
      <c r="P6" s="189">
        <v>8665894.2155462131</v>
      </c>
      <c r="Q6" s="189">
        <v>3010219.9397478974</v>
      </c>
      <c r="R6" s="189">
        <v>2657967.5202100831</v>
      </c>
      <c r="S6" s="191">
        <f t="shared" si="0"/>
        <v>-11266375.822016798</v>
      </c>
      <c r="T6" s="191">
        <f t="shared" si="1"/>
        <v>-3099235.0055462131</v>
      </c>
      <c r="U6" s="191">
        <f t="shared" si="2"/>
        <v>-802461.83974789735</v>
      </c>
      <c r="V6" s="191">
        <f t="shared" si="3"/>
        <v>252184.18978991685</v>
      </c>
      <c r="W6" s="78">
        <f t="shared" si="4"/>
        <v>0.5</v>
      </c>
      <c r="X6" s="78">
        <f t="shared" si="5"/>
        <v>0.5</v>
      </c>
      <c r="Y6" s="78">
        <f t="shared" si="6"/>
        <v>0.5</v>
      </c>
      <c r="Z6" s="78">
        <f t="shared" si="7"/>
        <v>0</v>
      </c>
    </row>
    <row r="7" spans="1:26" ht="24" customHeight="1">
      <c r="A7" s="50" t="s">
        <v>2908</v>
      </c>
      <c r="B7" s="76" t="s">
        <v>1519</v>
      </c>
      <c r="C7" s="50" t="s">
        <v>540</v>
      </c>
      <c r="D7" s="76" t="s">
        <v>2451</v>
      </c>
      <c r="E7" s="50" t="s">
        <v>939</v>
      </c>
      <c r="F7" s="50" t="s">
        <v>966</v>
      </c>
      <c r="G7" s="50">
        <v>27</v>
      </c>
      <c r="H7" s="153">
        <v>8794</v>
      </c>
      <c r="I7" s="50">
        <v>2</v>
      </c>
      <c r="J7" s="155" t="s">
        <v>967</v>
      </c>
      <c r="K7" s="183">
        <v>24547629.600000001</v>
      </c>
      <c r="L7" s="183">
        <v>2712501.15</v>
      </c>
      <c r="M7" s="183">
        <v>1892817.85</v>
      </c>
      <c r="N7" s="183">
        <v>868916.6</v>
      </c>
      <c r="O7" s="189">
        <v>23645968.836923081</v>
      </c>
      <c r="P7" s="189">
        <v>2431426.8648717948</v>
      </c>
      <c r="Q7" s="189">
        <v>1106185.0023076923</v>
      </c>
      <c r="R7" s="189">
        <v>858362.88974358968</v>
      </c>
      <c r="S7" s="191">
        <f t="shared" si="0"/>
        <v>901660.76307692006</v>
      </c>
      <c r="T7" s="191">
        <f t="shared" si="1"/>
        <v>281074.28512820508</v>
      </c>
      <c r="U7" s="191">
        <f t="shared" si="2"/>
        <v>786632.84769230778</v>
      </c>
      <c r="V7" s="191">
        <f t="shared" si="3"/>
        <v>10553.710256410297</v>
      </c>
      <c r="W7" s="78">
        <f t="shared" si="4"/>
        <v>0</v>
      </c>
      <c r="X7" s="78">
        <f t="shared" si="5"/>
        <v>0</v>
      </c>
      <c r="Y7" s="78">
        <f t="shared" si="6"/>
        <v>0</v>
      </c>
      <c r="Z7" s="78">
        <f t="shared" si="7"/>
        <v>0</v>
      </c>
    </row>
    <row r="8" spans="1:26" ht="24" customHeight="1">
      <c r="A8" s="50" t="s">
        <v>2908</v>
      </c>
      <c r="B8" s="76" t="s">
        <v>1519</v>
      </c>
      <c r="C8" s="50" t="s">
        <v>541</v>
      </c>
      <c r="D8" s="76" t="s">
        <v>2452</v>
      </c>
      <c r="E8" s="50" t="s">
        <v>939</v>
      </c>
      <c r="F8" s="50" t="s">
        <v>944</v>
      </c>
      <c r="G8" s="50">
        <v>30</v>
      </c>
      <c r="H8" s="153">
        <v>18283</v>
      </c>
      <c r="I8" s="50">
        <v>5</v>
      </c>
      <c r="J8" s="155" t="s">
        <v>945</v>
      </c>
      <c r="K8" s="183">
        <v>34163080.769999996</v>
      </c>
      <c r="L8" s="183">
        <v>3968786.99</v>
      </c>
      <c r="M8" s="183">
        <v>1323978</v>
      </c>
      <c r="N8" s="183">
        <v>939008.78</v>
      </c>
      <c r="O8" s="189">
        <v>40080371.480079986</v>
      </c>
      <c r="P8" s="189">
        <v>4851701.2514399998</v>
      </c>
      <c r="Q8" s="189">
        <v>1821103.2322799994</v>
      </c>
      <c r="R8" s="189">
        <v>1646293.1800400019</v>
      </c>
      <c r="S8" s="191">
        <f t="shared" si="0"/>
        <v>-5917290.7100799903</v>
      </c>
      <c r="T8" s="191">
        <f t="shared" si="1"/>
        <v>-882914.26143999957</v>
      </c>
      <c r="U8" s="191">
        <f t="shared" si="2"/>
        <v>-497125.23227999941</v>
      </c>
      <c r="V8" s="191">
        <f t="shared" si="3"/>
        <v>-707284.40004000184</v>
      </c>
      <c r="W8" s="78">
        <f t="shared" si="4"/>
        <v>0.5</v>
      </c>
      <c r="X8" s="78">
        <f t="shared" si="5"/>
        <v>0.5</v>
      </c>
      <c r="Y8" s="78">
        <f t="shared" si="6"/>
        <v>0.5</v>
      </c>
      <c r="Z8" s="78">
        <f t="shared" si="7"/>
        <v>0.5</v>
      </c>
    </row>
    <row r="9" spans="1:26" ht="24" customHeight="1">
      <c r="A9" s="50" t="s">
        <v>2908</v>
      </c>
      <c r="B9" s="76" t="s">
        <v>1519</v>
      </c>
      <c r="C9" s="50" t="s">
        <v>542</v>
      </c>
      <c r="D9" s="76" t="s">
        <v>2453</v>
      </c>
      <c r="E9" s="50" t="s">
        <v>939</v>
      </c>
      <c r="F9" s="50" t="s">
        <v>944</v>
      </c>
      <c r="G9" s="50">
        <v>50</v>
      </c>
      <c r="H9" s="153">
        <v>21408</v>
      </c>
      <c r="I9" s="50">
        <v>5</v>
      </c>
      <c r="J9" s="155" t="s">
        <v>945</v>
      </c>
      <c r="K9" s="183">
        <v>41539221.57</v>
      </c>
      <c r="L9" s="183">
        <v>4562802.75</v>
      </c>
      <c r="M9" s="183">
        <v>3657683.18</v>
      </c>
      <c r="N9" s="183">
        <v>2190423.31</v>
      </c>
      <c r="O9" s="189">
        <v>40080371.480079986</v>
      </c>
      <c r="P9" s="189">
        <v>4851701.2514399998</v>
      </c>
      <c r="Q9" s="189">
        <v>1821103.2322799994</v>
      </c>
      <c r="R9" s="189">
        <v>1646293.1800400019</v>
      </c>
      <c r="S9" s="191">
        <f t="shared" si="0"/>
        <v>1458850.0899200141</v>
      </c>
      <c r="T9" s="191">
        <f t="shared" si="1"/>
        <v>-288898.50143999979</v>
      </c>
      <c r="U9" s="191">
        <f t="shared" si="2"/>
        <v>1836579.9477200008</v>
      </c>
      <c r="V9" s="191">
        <f t="shared" si="3"/>
        <v>544130.12995999819</v>
      </c>
      <c r="W9" s="78">
        <f t="shared" si="4"/>
        <v>0</v>
      </c>
      <c r="X9" s="78">
        <f t="shared" si="5"/>
        <v>0.5</v>
      </c>
      <c r="Y9" s="78">
        <f t="shared" si="6"/>
        <v>0</v>
      </c>
      <c r="Z9" s="78">
        <f t="shared" si="7"/>
        <v>0</v>
      </c>
    </row>
    <row r="10" spans="1:26" ht="24" customHeight="1">
      <c r="A10" s="50" t="s">
        <v>2908</v>
      </c>
      <c r="B10" s="76" t="s">
        <v>1519</v>
      </c>
      <c r="C10" s="50" t="s">
        <v>543</v>
      </c>
      <c r="D10" s="76" t="s">
        <v>2454</v>
      </c>
      <c r="E10" s="50" t="s">
        <v>939</v>
      </c>
      <c r="F10" s="50" t="s">
        <v>940</v>
      </c>
      <c r="G10" s="50">
        <v>113</v>
      </c>
      <c r="H10" s="153">
        <v>86937</v>
      </c>
      <c r="I10" s="50">
        <v>10</v>
      </c>
      <c r="J10" s="155" t="s">
        <v>941</v>
      </c>
      <c r="K10" s="183">
        <v>112847777.45999999</v>
      </c>
      <c r="L10" s="183">
        <v>13177567.050000001</v>
      </c>
      <c r="M10" s="183">
        <v>7744320.4500000002</v>
      </c>
      <c r="N10" s="183">
        <v>6256143.3700000001</v>
      </c>
      <c r="O10" s="189">
        <v>86811773.981864408</v>
      </c>
      <c r="P10" s="189">
        <v>16086039.401016954</v>
      </c>
      <c r="Q10" s="189">
        <v>5418618.0650847452</v>
      </c>
      <c r="R10" s="189">
        <v>5288803.8694915269</v>
      </c>
      <c r="S10" s="191">
        <f t="shared" si="0"/>
        <v>26036003.478135586</v>
      </c>
      <c r="T10" s="191">
        <f t="shared" si="1"/>
        <v>-2908472.3510169536</v>
      </c>
      <c r="U10" s="191">
        <f t="shared" si="2"/>
        <v>2325702.384915255</v>
      </c>
      <c r="V10" s="191">
        <f t="shared" si="3"/>
        <v>967339.50050847325</v>
      </c>
      <c r="W10" s="78">
        <f t="shared" si="4"/>
        <v>0</v>
      </c>
      <c r="X10" s="78">
        <f t="shared" si="5"/>
        <v>0.5</v>
      </c>
      <c r="Y10" s="78">
        <f t="shared" si="6"/>
        <v>0</v>
      </c>
      <c r="Z10" s="78">
        <f t="shared" si="7"/>
        <v>0</v>
      </c>
    </row>
    <row r="11" spans="1:26" ht="24" customHeight="1">
      <c r="A11" s="50" t="s">
        <v>2908</v>
      </c>
      <c r="B11" s="76" t="s">
        <v>1519</v>
      </c>
      <c r="C11" s="50" t="s">
        <v>544</v>
      </c>
      <c r="D11" s="76" t="s">
        <v>2455</v>
      </c>
      <c r="E11" s="50" t="s">
        <v>939</v>
      </c>
      <c r="F11" s="50" t="s">
        <v>944</v>
      </c>
      <c r="G11" s="50">
        <v>47</v>
      </c>
      <c r="H11" s="153">
        <v>27063</v>
      </c>
      <c r="I11" s="50">
        <v>5</v>
      </c>
      <c r="J11" s="155" t="s">
        <v>945</v>
      </c>
      <c r="K11" s="183">
        <v>42625297.689999998</v>
      </c>
      <c r="L11" s="183">
        <v>4148691.48</v>
      </c>
      <c r="M11" s="183">
        <v>1562244</v>
      </c>
      <c r="N11" s="183">
        <v>2759797.65</v>
      </c>
      <c r="O11" s="189">
        <v>40080371.480079986</v>
      </c>
      <c r="P11" s="189">
        <v>4851701.2514399998</v>
      </c>
      <c r="Q11" s="189">
        <v>1821103.2322799994</v>
      </c>
      <c r="R11" s="189">
        <v>1646293.1800400019</v>
      </c>
      <c r="S11" s="191">
        <f t="shared" si="0"/>
        <v>2544926.2099200115</v>
      </c>
      <c r="T11" s="191">
        <f t="shared" si="1"/>
        <v>-703009.77143999981</v>
      </c>
      <c r="U11" s="191">
        <f t="shared" si="2"/>
        <v>-258859.23227999941</v>
      </c>
      <c r="V11" s="191">
        <f t="shared" si="3"/>
        <v>1113504.469959998</v>
      </c>
      <c r="W11" s="78">
        <f t="shared" si="4"/>
        <v>0</v>
      </c>
      <c r="X11" s="78">
        <f t="shared" si="5"/>
        <v>0.5</v>
      </c>
      <c r="Y11" s="78">
        <f t="shared" si="6"/>
        <v>0.5</v>
      </c>
      <c r="Z11" s="78">
        <f t="shared" si="7"/>
        <v>0</v>
      </c>
    </row>
    <row r="12" spans="1:26" ht="24" customHeight="1">
      <c r="A12" s="50" t="s">
        <v>2908</v>
      </c>
      <c r="B12" s="76" t="s">
        <v>1519</v>
      </c>
      <c r="C12" s="50" t="s">
        <v>545</v>
      </c>
      <c r="D12" s="76" t="s">
        <v>2456</v>
      </c>
      <c r="E12" s="50" t="s">
        <v>939</v>
      </c>
      <c r="F12" s="50" t="s">
        <v>944</v>
      </c>
      <c r="G12" s="50">
        <v>32</v>
      </c>
      <c r="H12" s="153">
        <v>20065</v>
      </c>
      <c r="I12" s="50">
        <v>5</v>
      </c>
      <c r="J12" s="155" t="s">
        <v>945</v>
      </c>
      <c r="K12" s="183">
        <v>36363258.399999999</v>
      </c>
      <c r="L12" s="183">
        <v>3682813.61</v>
      </c>
      <c r="M12" s="183">
        <v>2164938.6</v>
      </c>
      <c r="N12" s="183">
        <v>1968673.5</v>
      </c>
      <c r="O12" s="189">
        <v>40080371.480079986</v>
      </c>
      <c r="P12" s="189">
        <v>4851701.2514399998</v>
      </c>
      <c r="Q12" s="189">
        <v>1821103.2322799994</v>
      </c>
      <c r="R12" s="189">
        <v>1646293.1800400019</v>
      </c>
      <c r="S12" s="191">
        <f t="shared" si="0"/>
        <v>-3717113.0800799876</v>
      </c>
      <c r="T12" s="191">
        <f t="shared" si="1"/>
        <v>-1168887.6414399999</v>
      </c>
      <c r="U12" s="191">
        <f t="shared" si="2"/>
        <v>343835.36772000068</v>
      </c>
      <c r="V12" s="191">
        <f t="shared" si="3"/>
        <v>322380.31995999813</v>
      </c>
      <c r="W12" s="78">
        <f t="shared" si="4"/>
        <v>0.5</v>
      </c>
      <c r="X12" s="78">
        <f t="shared" si="5"/>
        <v>0.5</v>
      </c>
      <c r="Y12" s="78">
        <f t="shared" si="6"/>
        <v>0</v>
      </c>
      <c r="Z12" s="78">
        <f t="shared" si="7"/>
        <v>0</v>
      </c>
    </row>
    <row r="13" spans="1:26" ht="24" customHeight="1">
      <c r="A13" s="50" t="s">
        <v>2908</v>
      </c>
      <c r="B13" s="76" t="s">
        <v>1519</v>
      </c>
      <c r="C13" s="50" t="s">
        <v>546</v>
      </c>
      <c r="D13" s="76" t="s">
        <v>2457</v>
      </c>
      <c r="E13" s="50" t="s">
        <v>939</v>
      </c>
      <c r="F13" s="50" t="s">
        <v>944</v>
      </c>
      <c r="G13" s="50">
        <v>48</v>
      </c>
      <c r="H13" s="153">
        <v>32575</v>
      </c>
      <c r="I13" s="50">
        <v>6</v>
      </c>
      <c r="J13" s="155" t="s">
        <v>2865</v>
      </c>
      <c r="K13" s="183">
        <v>43736776.719999999</v>
      </c>
      <c r="L13" s="183">
        <v>7056055.7400000002</v>
      </c>
      <c r="M13" s="183">
        <v>5092064.7</v>
      </c>
      <c r="N13" s="183">
        <v>2303680.27</v>
      </c>
      <c r="O13" s="189">
        <v>55780678.752016798</v>
      </c>
      <c r="P13" s="189">
        <v>8665894.2155462131</v>
      </c>
      <c r="Q13" s="189">
        <v>3010219.9397478974</v>
      </c>
      <c r="R13" s="189">
        <v>2657967.5202100831</v>
      </c>
      <c r="S13" s="191">
        <f t="shared" si="0"/>
        <v>-12043902.032016799</v>
      </c>
      <c r="T13" s="191">
        <f t="shared" si="1"/>
        <v>-1609838.4755462129</v>
      </c>
      <c r="U13" s="191">
        <f t="shared" si="2"/>
        <v>2081844.7602521027</v>
      </c>
      <c r="V13" s="191">
        <f t="shared" si="3"/>
        <v>-354287.25021008309</v>
      </c>
      <c r="W13" s="78">
        <f t="shared" si="4"/>
        <v>0.5</v>
      </c>
      <c r="X13" s="78">
        <f t="shared" si="5"/>
        <v>0.5</v>
      </c>
      <c r="Y13" s="78">
        <f t="shared" si="6"/>
        <v>0</v>
      </c>
      <c r="Z13" s="78">
        <f t="shared" si="7"/>
        <v>0.5</v>
      </c>
    </row>
    <row r="14" spans="1:26" ht="24" customHeight="1">
      <c r="A14" s="50" t="s">
        <v>2908</v>
      </c>
      <c r="B14" s="76" t="s">
        <v>1519</v>
      </c>
      <c r="C14" s="50" t="s">
        <v>547</v>
      </c>
      <c r="D14" s="76" t="s">
        <v>2909</v>
      </c>
      <c r="E14" s="50" t="s">
        <v>939</v>
      </c>
      <c r="F14" s="50" t="s">
        <v>947</v>
      </c>
      <c r="G14" s="50">
        <v>60</v>
      </c>
      <c r="H14" s="153">
        <v>41597</v>
      </c>
      <c r="I14" s="50">
        <v>12</v>
      </c>
      <c r="J14" s="155" t="s">
        <v>2866</v>
      </c>
      <c r="K14" s="183">
        <v>74124325.25999999</v>
      </c>
      <c r="L14" s="183">
        <v>17575220.829999998</v>
      </c>
      <c r="M14" s="183">
        <v>3984888.86</v>
      </c>
      <c r="N14" s="183">
        <v>5829795.8099999996</v>
      </c>
      <c r="O14" s="189">
        <v>93363352.481666699</v>
      </c>
      <c r="P14" s="189">
        <v>17552902.656333331</v>
      </c>
      <c r="Q14" s="189">
        <v>6034991.9063333329</v>
      </c>
      <c r="R14" s="189">
        <v>6034824.1970000006</v>
      </c>
      <c r="S14" s="191">
        <f t="shared" si="0"/>
        <v>-19239027.221666709</v>
      </c>
      <c r="T14" s="191">
        <f t="shared" si="1"/>
        <v>22318.173666667193</v>
      </c>
      <c r="U14" s="191">
        <f t="shared" si="2"/>
        <v>-2050103.046333333</v>
      </c>
      <c r="V14" s="191">
        <f t="shared" si="3"/>
        <v>-205028.38700000104</v>
      </c>
      <c r="W14" s="78">
        <f t="shared" si="4"/>
        <v>0.5</v>
      </c>
      <c r="X14" s="78">
        <f t="shared" si="5"/>
        <v>0</v>
      </c>
      <c r="Y14" s="78">
        <f t="shared" si="6"/>
        <v>0.5</v>
      </c>
      <c r="Z14" s="78">
        <f t="shared" si="7"/>
        <v>0.5</v>
      </c>
    </row>
    <row r="15" spans="1:26" ht="24" customHeight="1">
      <c r="A15" s="50" t="s">
        <v>2908</v>
      </c>
      <c r="B15" s="76" t="s">
        <v>1519</v>
      </c>
      <c r="C15" s="50" t="s">
        <v>548</v>
      </c>
      <c r="D15" s="76" t="s">
        <v>2458</v>
      </c>
      <c r="E15" s="50" t="s">
        <v>939</v>
      </c>
      <c r="F15" s="50" t="s">
        <v>944</v>
      </c>
      <c r="G15" s="50">
        <v>37</v>
      </c>
      <c r="H15" s="153">
        <v>31491</v>
      </c>
      <c r="I15" s="50">
        <v>6</v>
      </c>
      <c r="J15" s="155" t="s">
        <v>2865</v>
      </c>
      <c r="K15" s="183">
        <v>36963694.799999997</v>
      </c>
      <c r="L15" s="183">
        <v>4705138.16</v>
      </c>
      <c r="M15" s="183">
        <v>2064101.65</v>
      </c>
      <c r="N15" s="183">
        <v>2644581.92</v>
      </c>
      <c r="O15" s="189">
        <v>55780678.752016798</v>
      </c>
      <c r="P15" s="189">
        <v>8665894.2155462131</v>
      </c>
      <c r="Q15" s="189">
        <v>3010219.9397478974</v>
      </c>
      <c r="R15" s="189">
        <v>2657967.5202100831</v>
      </c>
      <c r="S15" s="191">
        <f t="shared" si="0"/>
        <v>-18816983.952016801</v>
      </c>
      <c r="T15" s="191">
        <f t="shared" si="1"/>
        <v>-3960756.0555462129</v>
      </c>
      <c r="U15" s="191">
        <f t="shared" si="2"/>
        <v>-946118.28974789754</v>
      </c>
      <c r="V15" s="191">
        <f t="shared" si="3"/>
        <v>-13385.600210083183</v>
      </c>
      <c r="W15" s="78">
        <f t="shared" si="4"/>
        <v>0.5</v>
      </c>
      <c r="X15" s="78">
        <f t="shared" si="5"/>
        <v>0.5</v>
      </c>
      <c r="Y15" s="78">
        <f t="shared" si="6"/>
        <v>0.5</v>
      </c>
      <c r="Z15" s="78">
        <f t="shared" si="7"/>
        <v>0.5</v>
      </c>
    </row>
    <row r="16" spans="1:26" ht="24" customHeight="1">
      <c r="A16" s="50" t="s">
        <v>2908</v>
      </c>
      <c r="B16" s="76" t="s">
        <v>1519</v>
      </c>
      <c r="C16" s="50" t="s">
        <v>549</v>
      </c>
      <c r="D16" s="76" t="s">
        <v>2459</v>
      </c>
      <c r="E16" s="50" t="s">
        <v>939</v>
      </c>
      <c r="F16" s="50" t="s">
        <v>944</v>
      </c>
      <c r="G16" s="50">
        <v>30</v>
      </c>
      <c r="H16" s="153">
        <v>19737</v>
      </c>
      <c r="I16" s="50">
        <v>5</v>
      </c>
      <c r="J16" s="155" t="s">
        <v>945</v>
      </c>
      <c r="K16" s="183">
        <v>24800366.399999999</v>
      </c>
      <c r="L16" s="183">
        <v>3511592.99</v>
      </c>
      <c r="M16" s="183">
        <v>1581817.04</v>
      </c>
      <c r="N16" s="183">
        <v>1677596.94</v>
      </c>
      <c r="O16" s="189">
        <v>40080371.480079986</v>
      </c>
      <c r="P16" s="189">
        <v>4851701.2514399998</v>
      </c>
      <c r="Q16" s="189">
        <v>1821103.2322799994</v>
      </c>
      <c r="R16" s="189">
        <v>1646293.1800400019</v>
      </c>
      <c r="S16" s="191">
        <f t="shared" si="0"/>
        <v>-15280005.080079988</v>
      </c>
      <c r="T16" s="191">
        <f t="shared" si="1"/>
        <v>-1340108.2614399996</v>
      </c>
      <c r="U16" s="191">
        <f t="shared" si="2"/>
        <v>-239286.19227999938</v>
      </c>
      <c r="V16" s="191">
        <f t="shared" si="3"/>
        <v>31303.759959998075</v>
      </c>
      <c r="W16" s="78">
        <f t="shared" si="4"/>
        <v>0.5</v>
      </c>
      <c r="X16" s="78">
        <f t="shared" si="5"/>
        <v>0.5</v>
      </c>
      <c r="Y16" s="78">
        <f t="shared" si="6"/>
        <v>0.5</v>
      </c>
      <c r="Z16" s="78">
        <f t="shared" si="7"/>
        <v>0</v>
      </c>
    </row>
    <row r="17" spans="1:26" ht="24" customHeight="1">
      <c r="A17" s="50" t="s">
        <v>2908</v>
      </c>
      <c r="B17" s="76" t="s">
        <v>1497</v>
      </c>
      <c r="C17" s="50" t="s">
        <v>516</v>
      </c>
      <c r="D17" s="76" t="s">
        <v>2428</v>
      </c>
      <c r="E17" s="50" t="s">
        <v>972</v>
      </c>
      <c r="F17" s="50" t="s">
        <v>999</v>
      </c>
      <c r="G17" s="50">
        <v>405</v>
      </c>
      <c r="H17" s="153">
        <v>108961</v>
      </c>
      <c r="I17" s="50">
        <v>17</v>
      </c>
      <c r="J17" s="155" t="s">
        <v>1000</v>
      </c>
      <c r="K17" s="183">
        <v>338056626.10000002</v>
      </c>
      <c r="L17" s="183">
        <v>105053318.14</v>
      </c>
      <c r="M17" s="183">
        <v>25265493.960000001</v>
      </c>
      <c r="N17" s="183">
        <v>42568356.310000002</v>
      </c>
      <c r="O17" s="189">
        <v>427617220.33519995</v>
      </c>
      <c r="P17" s="189">
        <v>134730018.01400003</v>
      </c>
      <c r="Q17" s="189">
        <v>28571375.274000004</v>
      </c>
      <c r="R17" s="189">
        <v>66846245.06719999</v>
      </c>
      <c r="S17" s="191">
        <f t="shared" si="0"/>
        <v>-89560594.235199928</v>
      </c>
      <c r="T17" s="191">
        <f t="shared" si="1"/>
        <v>-29676699.874000028</v>
      </c>
      <c r="U17" s="191">
        <f t="shared" si="2"/>
        <v>-3305881.314000003</v>
      </c>
      <c r="V17" s="191">
        <f t="shared" si="3"/>
        <v>-24277888.757199988</v>
      </c>
      <c r="W17" s="78">
        <f t="shared" si="4"/>
        <v>0.5</v>
      </c>
      <c r="X17" s="78">
        <f t="shared" si="5"/>
        <v>0.5</v>
      </c>
      <c r="Y17" s="78">
        <f t="shared" si="6"/>
        <v>0.5</v>
      </c>
      <c r="Z17" s="78">
        <f t="shared" si="7"/>
        <v>0.5</v>
      </c>
    </row>
    <row r="18" spans="1:26" ht="24" customHeight="1">
      <c r="A18" s="50" t="s">
        <v>2908</v>
      </c>
      <c r="B18" s="76" t="s">
        <v>1497</v>
      </c>
      <c r="C18" s="50" t="s">
        <v>517</v>
      </c>
      <c r="D18" s="76" t="s">
        <v>2429</v>
      </c>
      <c r="E18" s="50" t="s">
        <v>939</v>
      </c>
      <c r="F18" s="50" t="s">
        <v>944</v>
      </c>
      <c r="G18" s="50">
        <v>40</v>
      </c>
      <c r="H18" s="153">
        <v>40210</v>
      </c>
      <c r="I18" s="50">
        <v>6</v>
      </c>
      <c r="J18" s="155" t="s">
        <v>2865</v>
      </c>
      <c r="K18" s="183">
        <v>45247330.650000006</v>
      </c>
      <c r="L18" s="183">
        <v>7058011.25</v>
      </c>
      <c r="M18" s="183">
        <v>2015401.17</v>
      </c>
      <c r="N18" s="183">
        <v>4431963.2</v>
      </c>
      <c r="O18" s="189">
        <v>55780678.752016798</v>
      </c>
      <c r="P18" s="189">
        <v>8665894.2155462131</v>
      </c>
      <c r="Q18" s="189">
        <v>3010219.9397478974</v>
      </c>
      <c r="R18" s="189">
        <v>2657967.5202100831</v>
      </c>
      <c r="S18" s="191">
        <f t="shared" si="0"/>
        <v>-10533348.102016792</v>
      </c>
      <c r="T18" s="191">
        <f t="shared" si="1"/>
        <v>-1607882.9655462131</v>
      </c>
      <c r="U18" s="191">
        <f t="shared" si="2"/>
        <v>-994818.76974789752</v>
      </c>
      <c r="V18" s="191">
        <f t="shared" si="3"/>
        <v>1773995.6797899171</v>
      </c>
      <c r="W18" s="78">
        <f t="shared" si="4"/>
        <v>0.5</v>
      </c>
      <c r="X18" s="78">
        <f t="shared" si="5"/>
        <v>0.5</v>
      </c>
      <c r="Y18" s="78">
        <f t="shared" si="6"/>
        <v>0.5</v>
      </c>
      <c r="Z18" s="78">
        <f t="shared" si="7"/>
        <v>0</v>
      </c>
    </row>
    <row r="19" spans="1:26" ht="24" customHeight="1">
      <c r="A19" s="50" t="s">
        <v>2908</v>
      </c>
      <c r="B19" s="76" t="s">
        <v>1497</v>
      </c>
      <c r="C19" s="50" t="s">
        <v>518</v>
      </c>
      <c r="D19" s="76" t="s">
        <v>2430</v>
      </c>
      <c r="E19" s="50" t="s">
        <v>939</v>
      </c>
      <c r="F19" s="50" t="s">
        <v>944</v>
      </c>
      <c r="G19" s="50">
        <v>40</v>
      </c>
      <c r="H19" s="153">
        <v>44883</v>
      </c>
      <c r="I19" s="50">
        <v>6</v>
      </c>
      <c r="J19" s="155" t="s">
        <v>2865</v>
      </c>
      <c r="K19" s="183">
        <v>47937051.32</v>
      </c>
      <c r="L19" s="183">
        <v>4779835.04</v>
      </c>
      <c r="M19" s="183">
        <v>2888266.01</v>
      </c>
      <c r="N19" s="183">
        <v>1873421.97</v>
      </c>
      <c r="O19" s="189">
        <v>55780678.752016798</v>
      </c>
      <c r="P19" s="189">
        <v>8665894.2155462131</v>
      </c>
      <c r="Q19" s="189">
        <v>3010219.9397478974</v>
      </c>
      <c r="R19" s="189">
        <v>2657967.5202100831</v>
      </c>
      <c r="S19" s="191">
        <f t="shared" si="0"/>
        <v>-7843627.4320167974</v>
      </c>
      <c r="T19" s="191">
        <f t="shared" si="1"/>
        <v>-3886059.1755462131</v>
      </c>
      <c r="U19" s="191">
        <f t="shared" si="2"/>
        <v>-121953.92974789767</v>
      </c>
      <c r="V19" s="191">
        <f t="shared" si="3"/>
        <v>-784545.55021008314</v>
      </c>
      <c r="W19" s="78">
        <f t="shared" si="4"/>
        <v>0.5</v>
      </c>
      <c r="X19" s="78">
        <f t="shared" si="5"/>
        <v>0.5</v>
      </c>
      <c r="Y19" s="78">
        <f t="shared" si="6"/>
        <v>0.5</v>
      </c>
      <c r="Z19" s="78">
        <f t="shared" si="7"/>
        <v>0.5</v>
      </c>
    </row>
    <row r="20" spans="1:26" ht="24" customHeight="1">
      <c r="A20" s="50" t="s">
        <v>2908</v>
      </c>
      <c r="B20" s="76" t="s">
        <v>1497</v>
      </c>
      <c r="C20" s="50" t="s">
        <v>519</v>
      </c>
      <c r="D20" s="76" t="s">
        <v>2431</v>
      </c>
      <c r="E20" s="50" t="s">
        <v>939</v>
      </c>
      <c r="F20" s="50" t="s">
        <v>944</v>
      </c>
      <c r="G20" s="50">
        <v>43</v>
      </c>
      <c r="H20" s="153">
        <v>26900</v>
      </c>
      <c r="I20" s="50">
        <v>5</v>
      </c>
      <c r="J20" s="155" t="s">
        <v>945</v>
      </c>
      <c r="K20" s="183">
        <v>44520673.369999997</v>
      </c>
      <c r="L20" s="183">
        <v>5958115.8499999996</v>
      </c>
      <c r="M20" s="183">
        <v>2772810.9</v>
      </c>
      <c r="N20" s="183">
        <v>1061265.58</v>
      </c>
      <c r="O20" s="189">
        <v>40080371.480079986</v>
      </c>
      <c r="P20" s="189">
        <v>4851701.2514399998</v>
      </c>
      <c r="Q20" s="189">
        <v>1821103.2322799994</v>
      </c>
      <c r="R20" s="189">
        <v>1646293.1800400019</v>
      </c>
      <c r="S20" s="191">
        <f t="shared" si="0"/>
        <v>4440301.8899200112</v>
      </c>
      <c r="T20" s="191">
        <f t="shared" si="1"/>
        <v>1106414.5985599998</v>
      </c>
      <c r="U20" s="191">
        <f t="shared" si="2"/>
        <v>951707.66772000049</v>
      </c>
      <c r="V20" s="191">
        <f t="shared" si="3"/>
        <v>-585027.60004000179</v>
      </c>
      <c r="W20" s="78">
        <f t="shared" si="4"/>
        <v>0</v>
      </c>
      <c r="X20" s="78">
        <f t="shared" si="5"/>
        <v>0</v>
      </c>
      <c r="Y20" s="78">
        <f t="shared" si="6"/>
        <v>0</v>
      </c>
      <c r="Z20" s="78">
        <f t="shared" si="7"/>
        <v>0.5</v>
      </c>
    </row>
    <row r="21" spans="1:26" ht="24" customHeight="1">
      <c r="A21" s="50" t="s">
        <v>2908</v>
      </c>
      <c r="B21" s="76" t="s">
        <v>1497</v>
      </c>
      <c r="C21" s="50" t="s">
        <v>520</v>
      </c>
      <c r="D21" s="76" t="s">
        <v>2432</v>
      </c>
      <c r="E21" s="50" t="s">
        <v>939</v>
      </c>
      <c r="F21" s="50" t="s">
        <v>944</v>
      </c>
      <c r="G21" s="50">
        <v>30</v>
      </c>
      <c r="H21" s="153">
        <v>17691</v>
      </c>
      <c r="I21" s="50">
        <v>5</v>
      </c>
      <c r="J21" s="155" t="s">
        <v>945</v>
      </c>
      <c r="K21" s="183">
        <v>28359477.900000006</v>
      </c>
      <c r="L21" s="183">
        <v>3068951.22</v>
      </c>
      <c r="M21" s="183">
        <v>1266445</v>
      </c>
      <c r="N21" s="183">
        <v>1665171.89</v>
      </c>
      <c r="O21" s="189">
        <v>40080371.480079986</v>
      </c>
      <c r="P21" s="189">
        <v>4851701.2514399998</v>
      </c>
      <c r="Q21" s="189">
        <v>1821103.2322799994</v>
      </c>
      <c r="R21" s="189">
        <v>1646293.1800400019</v>
      </c>
      <c r="S21" s="191">
        <f t="shared" si="0"/>
        <v>-11720893.58007998</v>
      </c>
      <c r="T21" s="191">
        <f t="shared" si="1"/>
        <v>-1782750.0314399996</v>
      </c>
      <c r="U21" s="191">
        <f t="shared" si="2"/>
        <v>-554658.23227999941</v>
      </c>
      <c r="V21" s="191">
        <f t="shared" si="3"/>
        <v>18878.709959998028</v>
      </c>
      <c r="W21" s="78">
        <f t="shared" si="4"/>
        <v>0.5</v>
      </c>
      <c r="X21" s="78">
        <f t="shared" si="5"/>
        <v>0.5</v>
      </c>
      <c r="Y21" s="78">
        <f t="shared" si="6"/>
        <v>0.5</v>
      </c>
      <c r="Z21" s="78">
        <f t="shared" si="7"/>
        <v>0</v>
      </c>
    </row>
    <row r="22" spans="1:26" ht="24" customHeight="1">
      <c r="A22" s="50" t="s">
        <v>2908</v>
      </c>
      <c r="B22" s="76" t="s">
        <v>1497</v>
      </c>
      <c r="C22" s="50" t="s">
        <v>521</v>
      </c>
      <c r="D22" s="76" t="s">
        <v>2433</v>
      </c>
      <c r="E22" s="50" t="s">
        <v>939</v>
      </c>
      <c r="F22" s="50" t="s">
        <v>944</v>
      </c>
      <c r="G22" s="50">
        <v>40</v>
      </c>
      <c r="H22" s="153">
        <v>33341</v>
      </c>
      <c r="I22" s="50">
        <v>6</v>
      </c>
      <c r="J22" s="155" t="s">
        <v>2865</v>
      </c>
      <c r="K22" s="183">
        <v>50498560.049999997</v>
      </c>
      <c r="L22" s="183">
        <v>9487473.75</v>
      </c>
      <c r="M22" s="183">
        <v>2539919.65</v>
      </c>
      <c r="N22" s="183">
        <v>4177097.24</v>
      </c>
      <c r="O22" s="189">
        <v>55780678.752016798</v>
      </c>
      <c r="P22" s="189">
        <v>8665894.2155462131</v>
      </c>
      <c r="Q22" s="189">
        <v>3010219.9397478974</v>
      </c>
      <c r="R22" s="189">
        <v>2657967.5202100831</v>
      </c>
      <c r="S22" s="191">
        <f t="shared" si="0"/>
        <v>-5282118.7020168006</v>
      </c>
      <c r="T22" s="191">
        <f t="shared" si="1"/>
        <v>821579.53445378691</v>
      </c>
      <c r="U22" s="191">
        <f t="shared" si="2"/>
        <v>-470300.28974789754</v>
      </c>
      <c r="V22" s="191">
        <f t="shared" si="3"/>
        <v>1519129.7197899171</v>
      </c>
      <c r="W22" s="78">
        <f t="shared" si="4"/>
        <v>0.5</v>
      </c>
      <c r="X22" s="78">
        <f t="shared" si="5"/>
        <v>0</v>
      </c>
      <c r="Y22" s="78">
        <f t="shared" si="6"/>
        <v>0.5</v>
      </c>
      <c r="Z22" s="78">
        <f t="shared" si="7"/>
        <v>0</v>
      </c>
    </row>
    <row r="23" spans="1:26" ht="24" customHeight="1">
      <c r="A23" s="50" t="s">
        <v>2908</v>
      </c>
      <c r="B23" s="76" t="s">
        <v>1497</v>
      </c>
      <c r="C23" s="50" t="s">
        <v>522</v>
      </c>
      <c r="D23" s="76" t="s">
        <v>2434</v>
      </c>
      <c r="E23" s="50" t="s">
        <v>939</v>
      </c>
      <c r="F23" s="50" t="s">
        <v>944</v>
      </c>
      <c r="G23" s="50">
        <v>60</v>
      </c>
      <c r="H23" s="153">
        <v>55455</v>
      </c>
      <c r="I23" s="50">
        <v>6</v>
      </c>
      <c r="J23" s="155" t="s">
        <v>2865</v>
      </c>
      <c r="K23" s="183">
        <v>60785655.710000001</v>
      </c>
      <c r="L23" s="183">
        <v>7658799.5</v>
      </c>
      <c r="M23" s="183">
        <v>3378122.44</v>
      </c>
      <c r="N23" s="183">
        <v>1703210.1</v>
      </c>
      <c r="O23" s="189">
        <v>55780678.752016798</v>
      </c>
      <c r="P23" s="189">
        <v>8665894.2155462131</v>
      </c>
      <c r="Q23" s="189">
        <v>3010219.9397478974</v>
      </c>
      <c r="R23" s="189">
        <v>2657967.5202100831</v>
      </c>
      <c r="S23" s="191">
        <f t="shared" si="0"/>
        <v>5004976.9579832032</v>
      </c>
      <c r="T23" s="191">
        <f t="shared" si="1"/>
        <v>-1007094.7155462131</v>
      </c>
      <c r="U23" s="191">
        <f t="shared" si="2"/>
        <v>367902.5002521025</v>
      </c>
      <c r="V23" s="191">
        <f t="shared" si="3"/>
        <v>-954757.42021008302</v>
      </c>
      <c r="W23" s="78">
        <f t="shared" si="4"/>
        <v>0</v>
      </c>
      <c r="X23" s="78">
        <f t="shared" si="5"/>
        <v>0.5</v>
      </c>
      <c r="Y23" s="78">
        <f t="shared" si="6"/>
        <v>0</v>
      </c>
      <c r="Z23" s="78">
        <f t="shared" si="7"/>
        <v>0.5</v>
      </c>
    </row>
    <row r="24" spans="1:26" ht="24" customHeight="1">
      <c r="A24" s="50" t="s">
        <v>2908</v>
      </c>
      <c r="B24" s="76" t="s">
        <v>1497</v>
      </c>
      <c r="C24" s="50" t="s">
        <v>523</v>
      </c>
      <c r="D24" s="76" t="s">
        <v>2435</v>
      </c>
      <c r="E24" s="50" t="s">
        <v>939</v>
      </c>
      <c r="F24" s="50" t="s">
        <v>940</v>
      </c>
      <c r="G24" s="50">
        <v>88</v>
      </c>
      <c r="H24" s="153">
        <v>53599</v>
      </c>
      <c r="I24" s="50">
        <v>10</v>
      </c>
      <c r="J24" s="155" t="s">
        <v>941</v>
      </c>
      <c r="K24" s="183">
        <v>74816734.050000012</v>
      </c>
      <c r="L24" s="183">
        <v>13967376.76</v>
      </c>
      <c r="M24" s="183">
        <v>4204106.75</v>
      </c>
      <c r="N24" s="183">
        <v>6435793.4900000002</v>
      </c>
      <c r="O24" s="189">
        <v>86811773.981864408</v>
      </c>
      <c r="P24" s="189">
        <v>16086039.401016954</v>
      </c>
      <c r="Q24" s="189">
        <v>5418618.0650847452</v>
      </c>
      <c r="R24" s="189">
        <v>5288803.8694915269</v>
      </c>
      <c r="S24" s="191">
        <f t="shared" si="0"/>
        <v>-11995039.931864396</v>
      </c>
      <c r="T24" s="191">
        <f t="shared" si="1"/>
        <v>-2118662.6410169546</v>
      </c>
      <c r="U24" s="191">
        <f t="shared" si="2"/>
        <v>-1214511.3150847452</v>
      </c>
      <c r="V24" s="191">
        <f t="shared" si="3"/>
        <v>1146989.6205084734</v>
      </c>
      <c r="W24" s="78">
        <f t="shared" si="4"/>
        <v>0.5</v>
      </c>
      <c r="X24" s="78">
        <f t="shared" si="5"/>
        <v>0.5</v>
      </c>
      <c r="Y24" s="78">
        <f t="shared" si="6"/>
        <v>0.5</v>
      </c>
      <c r="Z24" s="78">
        <f t="shared" si="7"/>
        <v>0</v>
      </c>
    </row>
    <row r="25" spans="1:26" ht="24" customHeight="1">
      <c r="A25" s="50" t="s">
        <v>2908</v>
      </c>
      <c r="B25" s="76" t="s">
        <v>1497</v>
      </c>
      <c r="C25" s="50" t="s">
        <v>524</v>
      </c>
      <c r="D25" s="76" t="s">
        <v>2436</v>
      </c>
      <c r="E25" s="50" t="s">
        <v>939</v>
      </c>
      <c r="F25" s="50" t="s">
        <v>944</v>
      </c>
      <c r="G25" s="50">
        <v>36</v>
      </c>
      <c r="H25" s="153">
        <v>37999</v>
      </c>
      <c r="I25" s="50">
        <v>6</v>
      </c>
      <c r="J25" s="155" t="s">
        <v>2865</v>
      </c>
      <c r="K25" s="183">
        <v>43941777.579999998</v>
      </c>
      <c r="L25" s="183">
        <v>6065422.3300000001</v>
      </c>
      <c r="M25" s="183">
        <v>2632116.2400000002</v>
      </c>
      <c r="N25" s="183">
        <v>1718141.15</v>
      </c>
      <c r="O25" s="189">
        <v>55780678.752016798</v>
      </c>
      <c r="P25" s="189">
        <v>8665894.2155462131</v>
      </c>
      <c r="Q25" s="189">
        <v>3010219.9397478974</v>
      </c>
      <c r="R25" s="189">
        <v>2657967.5202100831</v>
      </c>
      <c r="S25" s="191">
        <f t="shared" si="0"/>
        <v>-11838901.172016799</v>
      </c>
      <c r="T25" s="191">
        <f t="shared" si="1"/>
        <v>-2600471.885546213</v>
      </c>
      <c r="U25" s="191">
        <f t="shared" si="2"/>
        <v>-378103.69974789722</v>
      </c>
      <c r="V25" s="191">
        <f t="shared" si="3"/>
        <v>-939826.3702100832</v>
      </c>
      <c r="W25" s="78">
        <f t="shared" si="4"/>
        <v>0.5</v>
      </c>
      <c r="X25" s="78">
        <f t="shared" si="5"/>
        <v>0.5</v>
      </c>
      <c r="Y25" s="78">
        <f t="shared" si="6"/>
        <v>0.5</v>
      </c>
      <c r="Z25" s="78">
        <f t="shared" si="7"/>
        <v>0.5</v>
      </c>
    </row>
    <row r="26" spans="1:26" ht="24" customHeight="1">
      <c r="A26" s="50" t="s">
        <v>2908</v>
      </c>
      <c r="B26" s="76" t="s">
        <v>1497</v>
      </c>
      <c r="C26" s="50" t="s">
        <v>525</v>
      </c>
      <c r="D26" s="76" t="s">
        <v>2437</v>
      </c>
      <c r="E26" s="50" t="s">
        <v>939</v>
      </c>
      <c r="F26" s="50" t="s">
        <v>944</v>
      </c>
      <c r="G26" s="50">
        <v>30</v>
      </c>
      <c r="H26" s="153">
        <v>43769</v>
      </c>
      <c r="I26" s="50">
        <v>6</v>
      </c>
      <c r="J26" s="155" t="s">
        <v>2865</v>
      </c>
      <c r="K26" s="183">
        <v>44043455.239999995</v>
      </c>
      <c r="L26" s="183">
        <v>8371777.7999999998</v>
      </c>
      <c r="M26" s="183">
        <v>3552094.3</v>
      </c>
      <c r="N26" s="183">
        <v>1914167.47</v>
      </c>
      <c r="O26" s="189">
        <v>55780678.752016798</v>
      </c>
      <c r="P26" s="189">
        <v>8665894.2155462131</v>
      </c>
      <c r="Q26" s="189">
        <v>3010219.9397478974</v>
      </c>
      <c r="R26" s="189">
        <v>2657967.5202100831</v>
      </c>
      <c r="S26" s="191">
        <f t="shared" ref="S26:S89" si="8">SUM(K26-O26)</f>
        <v>-11737223.512016803</v>
      </c>
      <c r="T26" s="191">
        <f t="shared" ref="T26:T89" si="9">SUM(L26-P26)</f>
        <v>-294116.41554621328</v>
      </c>
      <c r="U26" s="191">
        <f t="shared" ref="U26:U89" si="10">SUM(M26-Q26)</f>
        <v>541874.36025210237</v>
      </c>
      <c r="V26" s="191">
        <f t="shared" ref="V26:V89" si="11">SUM(N26-R26)</f>
        <v>-743800.05021008314</v>
      </c>
      <c r="W26" s="78">
        <f t="shared" ref="W26:W89" si="12">IF(S26&lt;1,0.5,0)</f>
        <v>0.5</v>
      </c>
      <c r="X26" s="78">
        <f t="shared" ref="X26:X89" si="13">IF(T26&lt;1,0.5,0)</f>
        <v>0.5</v>
      </c>
      <c r="Y26" s="78">
        <f t="shared" ref="Y26:Y89" si="14">IF(U26&lt;1,0.5,0)</f>
        <v>0</v>
      </c>
      <c r="Z26" s="78">
        <f t="shared" ref="Z26:Z89" si="15">IF(V26&lt;1,0.5,0)</f>
        <v>0.5</v>
      </c>
    </row>
    <row r="27" spans="1:26" ht="24" customHeight="1">
      <c r="A27" s="50" t="s">
        <v>2908</v>
      </c>
      <c r="B27" s="76" t="s">
        <v>1497</v>
      </c>
      <c r="C27" s="50" t="s">
        <v>526</v>
      </c>
      <c r="D27" s="76" t="s">
        <v>2910</v>
      </c>
      <c r="E27" s="50" t="s">
        <v>939</v>
      </c>
      <c r="F27" s="50" t="s">
        <v>947</v>
      </c>
      <c r="G27" s="50">
        <v>120</v>
      </c>
      <c r="H27" s="153">
        <v>54671</v>
      </c>
      <c r="I27" s="50">
        <v>13</v>
      </c>
      <c r="J27" s="155" t="s">
        <v>2864</v>
      </c>
      <c r="K27" s="183">
        <v>105332114.60999998</v>
      </c>
      <c r="L27" s="183">
        <v>20214325.73</v>
      </c>
      <c r="M27" s="183">
        <v>6106728</v>
      </c>
      <c r="N27" s="183">
        <v>10060392.4</v>
      </c>
      <c r="O27" s="189">
        <v>122887339.9814983</v>
      </c>
      <c r="P27" s="189">
        <v>26855262.781049993</v>
      </c>
      <c r="Q27" s="189">
        <v>8517289.8629999999</v>
      </c>
      <c r="R27" s="189">
        <v>12209671.48399334</v>
      </c>
      <c r="S27" s="191">
        <f t="shared" si="8"/>
        <v>-17555225.371498317</v>
      </c>
      <c r="T27" s="191">
        <f t="shared" si="9"/>
        <v>-6640937.0510499924</v>
      </c>
      <c r="U27" s="191">
        <f t="shared" si="10"/>
        <v>-2410561.8629999999</v>
      </c>
      <c r="V27" s="191">
        <f t="shared" si="11"/>
        <v>-2149279.0839933399</v>
      </c>
      <c r="W27" s="78">
        <f t="shared" si="12"/>
        <v>0.5</v>
      </c>
      <c r="X27" s="78">
        <f t="shared" si="13"/>
        <v>0.5</v>
      </c>
      <c r="Y27" s="78">
        <f t="shared" si="14"/>
        <v>0.5</v>
      </c>
      <c r="Z27" s="78">
        <f t="shared" si="15"/>
        <v>0.5</v>
      </c>
    </row>
    <row r="28" spans="1:26" ht="24" customHeight="1">
      <c r="A28" s="50" t="s">
        <v>2908</v>
      </c>
      <c r="B28" s="76" t="s">
        <v>1497</v>
      </c>
      <c r="C28" s="50" t="s">
        <v>527</v>
      </c>
      <c r="D28" s="76" t="s">
        <v>2438</v>
      </c>
      <c r="E28" s="50" t="s">
        <v>939</v>
      </c>
      <c r="F28" s="50" t="s">
        <v>966</v>
      </c>
      <c r="G28" s="50">
        <v>25</v>
      </c>
      <c r="H28" s="153">
        <v>11512</v>
      </c>
      <c r="I28" s="50">
        <v>2</v>
      </c>
      <c r="J28" s="155" t="s">
        <v>967</v>
      </c>
      <c r="K28" s="183">
        <v>12829487.57</v>
      </c>
      <c r="L28" s="183">
        <v>2898037.66</v>
      </c>
      <c r="M28" s="183">
        <v>1351060.1</v>
      </c>
      <c r="N28" s="183">
        <v>537607.93999999994</v>
      </c>
      <c r="O28" s="189">
        <v>23645968.836923081</v>
      </c>
      <c r="P28" s="189">
        <v>2431426.8648717948</v>
      </c>
      <c r="Q28" s="189">
        <v>1106185.0023076923</v>
      </c>
      <c r="R28" s="189">
        <v>858362.88974358968</v>
      </c>
      <c r="S28" s="191">
        <f t="shared" si="8"/>
        <v>-10816481.266923081</v>
      </c>
      <c r="T28" s="191">
        <f t="shared" si="9"/>
        <v>466610.79512820533</v>
      </c>
      <c r="U28" s="191">
        <f t="shared" si="10"/>
        <v>244875.09769230778</v>
      </c>
      <c r="V28" s="191">
        <f t="shared" si="11"/>
        <v>-320754.94974358974</v>
      </c>
      <c r="W28" s="78">
        <f t="shared" si="12"/>
        <v>0.5</v>
      </c>
      <c r="X28" s="78">
        <f t="shared" si="13"/>
        <v>0</v>
      </c>
      <c r="Y28" s="78">
        <f t="shared" si="14"/>
        <v>0</v>
      </c>
      <c r="Z28" s="78">
        <f t="shared" si="15"/>
        <v>0.5</v>
      </c>
    </row>
    <row r="29" spans="1:26" ht="24" customHeight="1">
      <c r="A29" s="50" t="s">
        <v>2908</v>
      </c>
      <c r="B29" s="76" t="s">
        <v>1510</v>
      </c>
      <c r="C29" s="50" t="s">
        <v>528</v>
      </c>
      <c r="D29" s="76" t="s">
        <v>2439</v>
      </c>
      <c r="E29" s="50" t="s">
        <v>972</v>
      </c>
      <c r="F29" s="50" t="s">
        <v>999</v>
      </c>
      <c r="G29" s="50">
        <v>259</v>
      </c>
      <c r="H29" s="153">
        <v>78191</v>
      </c>
      <c r="I29" s="50">
        <v>16</v>
      </c>
      <c r="J29" s="155" t="s">
        <v>1038</v>
      </c>
      <c r="K29" s="183">
        <v>192389016.77999997</v>
      </c>
      <c r="L29" s="183">
        <v>46550601.799999997</v>
      </c>
      <c r="M29" s="183">
        <v>14229528.630000001</v>
      </c>
      <c r="N29" s="183">
        <v>37529943.770000003</v>
      </c>
      <c r="O29" s="189">
        <v>280005035.97250003</v>
      </c>
      <c r="P29" s="189">
        <v>79642143.206249997</v>
      </c>
      <c r="Q29" s="189">
        <v>14354631.100000001</v>
      </c>
      <c r="R29" s="189">
        <v>40471534.92583333</v>
      </c>
      <c r="S29" s="191">
        <f t="shared" si="8"/>
        <v>-87616019.192500055</v>
      </c>
      <c r="T29" s="191">
        <f t="shared" si="9"/>
        <v>-33091541.40625</v>
      </c>
      <c r="U29" s="191">
        <f t="shared" si="10"/>
        <v>-125102.47000000067</v>
      </c>
      <c r="V29" s="191">
        <f t="shared" si="11"/>
        <v>-2941591.1558333263</v>
      </c>
      <c r="W29" s="78">
        <f t="shared" si="12"/>
        <v>0.5</v>
      </c>
      <c r="X29" s="78">
        <f t="shared" si="13"/>
        <v>0.5</v>
      </c>
      <c r="Y29" s="78">
        <f t="shared" si="14"/>
        <v>0.5</v>
      </c>
      <c r="Z29" s="78">
        <f t="shared" si="15"/>
        <v>0.5</v>
      </c>
    </row>
    <row r="30" spans="1:26" ht="24" customHeight="1">
      <c r="A30" s="50" t="s">
        <v>2908</v>
      </c>
      <c r="B30" s="76" t="s">
        <v>1510</v>
      </c>
      <c r="C30" s="50" t="s">
        <v>529</v>
      </c>
      <c r="D30" s="76" t="s">
        <v>2440</v>
      </c>
      <c r="E30" s="50" t="s">
        <v>939</v>
      </c>
      <c r="F30" s="50" t="s">
        <v>944</v>
      </c>
      <c r="G30" s="50">
        <v>42</v>
      </c>
      <c r="H30" s="153">
        <v>42333</v>
      </c>
      <c r="I30" s="50">
        <v>6</v>
      </c>
      <c r="J30" s="155" t="s">
        <v>2865</v>
      </c>
      <c r="K30" s="183">
        <v>42150663.649999999</v>
      </c>
      <c r="L30" s="183">
        <v>8609605.2799999993</v>
      </c>
      <c r="M30" s="183">
        <v>2695386.1</v>
      </c>
      <c r="N30" s="183">
        <v>2791424.42</v>
      </c>
      <c r="O30" s="189">
        <v>55780678.752016798</v>
      </c>
      <c r="P30" s="189">
        <v>8665894.2155462131</v>
      </c>
      <c r="Q30" s="189">
        <v>3010219.9397478974</v>
      </c>
      <c r="R30" s="189">
        <v>2657967.5202100831</v>
      </c>
      <c r="S30" s="191">
        <f t="shared" si="8"/>
        <v>-13630015.102016799</v>
      </c>
      <c r="T30" s="191">
        <f t="shared" si="9"/>
        <v>-56288.935546213761</v>
      </c>
      <c r="U30" s="191">
        <f t="shared" si="10"/>
        <v>-314833.83974789735</v>
      </c>
      <c r="V30" s="191">
        <f t="shared" si="11"/>
        <v>133456.89978991682</v>
      </c>
      <c r="W30" s="78">
        <f t="shared" si="12"/>
        <v>0.5</v>
      </c>
      <c r="X30" s="78">
        <f t="shared" si="13"/>
        <v>0.5</v>
      </c>
      <c r="Y30" s="78">
        <f t="shared" si="14"/>
        <v>0.5</v>
      </c>
      <c r="Z30" s="78">
        <f t="shared" si="15"/>
        <v>0</v>
      </c>
    </row>
    <row r="31" spans="1:26" ht="24" customHeight="1">
      <c r="A31" s="50" t="s">
        <v>2908</v>
      </c>
      <c r="B31" s="76" t="s">
        <v>1510</v>
      </c>
      <c r="C31" s="50" t="s">
        <v>530</v>
      </c>
      <c r="D31" s="76" t="s">
        <v>2441</v>
      </c>
      <c r="E31" s="50" t="s">
        <v>939</v>
      </c>
      <c r="F31" s="50" t="s">
        <v>944</v>
      </c>
      <c r="G31" s="50">
        <v>75</v>
      </c>
      <c r="H31" s="153">
        <v>47833</v>
      </c>
      <c r="I31" s="50">
        <v>6</v>
      </c>
      <c r="J31" s="155" t="s">
        <v>2865</v>
      </c>
      <c r="K31" s="183">
        <v>52121745.879999995</v>
      </c>
      <c r="L31" s="183">
        <v>8411499.1400000006</v>
      </c>
      <c r="M31" s="183">
        <v>2908645.3</v>
      </c>
      <c r="N31" s="183">
        <v>2577393.11</v>
      </c>
      <c r="O31" s="189">
        <v>55780678.752016798</v>
      </c>
      <c r="P31" s="189">
        <v>8665894.2155462131</v>
      </c>
      <c r="Q31" s="189">
        <v>3010219.9397478974</v>
      </c>
      <c r="R31" s="189">
        <v>2657967.5202100831</v>
      </c>
      <c r="S31" s="191">
        <f t="shared" si="8"/>
        <v>-3658932.8720168024</v>
      </c>
      <c r="T31" s="191">
        <f t="shared" si="9"/>
        <v>-254395.07554621249</v>
      </c>
      <c r="U31" s="191">
        <f t="shared" si="10"/>
        <v>-101574.63974789763</v>
      </c>
      <c r="V31" s="191">
        <f t="shared" si="11"/>
        <v>-80574.410210083239</v>
      </c>
      <c r="W31" s="78">
        <f t="shared" si="12"/>
        <v>0.5</v>
      </c>
      <c r="X31" s="78">
        <f t="shared" si="13"/>
        <v>0.5</v>
      </c>
      <c r="Y31" s="78">
        <f t="shared" si="14"/>
        <v>0.5</v>
      </c>
      <c r="Z31" s="78">
        <f t="shared" si="15"/>
        <v>0.5</v>
      </c>
    </row>
    <row r="32" spans="1:26" ht="24" customHeight="1">
      <c r="A32" s="50" t="s">
        <v>2908</v>
      </c>
      <c r="B32" s="76" t="s">
        <v>1510</v>
      </c>
      <c r="C32" s="50" t="s">
        <v>531</v>
      </c>
      <c r="D32" s="76" t="s">
        <v>2442</v>
      </c>
      <c r="E32" s="50" t="s">
        <v>939</v>
      </c>
      <c r="F32" s="50" t="s">
        <v>947</v>
      </c>
      <c r="G32" s="50">
        <v>120</v>
      </c>
      <c r="H32" s="153">
        <v>54254</v>
      </c>
      <c r="I32" s="50">
        <v>13</v>
      </c>
      <c r="J32" s="155" t="s">
        <v>2864</v>
      </c>
      <c r="K32" s="183">
        <v>83534242.25</v>
      </c>
      <c r="L32" s="183">
        <v>19332921.969999999</v>
      </c>
      <c r="M32" s="183">
        <v>4631723.5999999996</v>
      </c>
      <c r="N32" s="183">
        <v>9534354.7200000007</v>
      </c>
      <c r="O32" s="189">
        <v>122887339.9814983</v>
      </c>
      <c r="P32" s="189">
        <v>26855262.781049993</v>
      </c>
      <c r="Q32" s="189">
        <v>8517289.8629999999</v>
      </c>
      <c r="R32" s="189">
        <v>12209671.48399334</v>
      </c>
      <c r="S32" s="191">
        <f t="shared" si="8"/>
        <v>-39353097.731498301</v>
      </c>
      <c r="T32" s="191">
        <f t="shared" si="9"/>
        <v>-7522340.8110499941</v>
      </c>
      <c r="U32" s="191">
        <f t="shared" si="10"/>
        <v>-3885566.2630000003</v>
      </c>
      <c r="V32" s="191">
        <f t="shared" si="11"/>
        <v>-2675316.7639933396</v>
      </c>
      <c r="W32" s="78">
        <f t="shared" si="12"/>
        <v>0.5</v>
      </c>
      <c r="X32" s="78">
        <f t="shared" si="13"/>
        <v>0.5</v>
      </c>
      <c r="Y32" s="78">
        <f t="shared" si="14"/>
        <v>0.5</v>
      </c>
      <c r="Z32" s="78">
        <f t="shared" si="15"/>
        <v>0.5</v>
      </c>
    </row>
    <row r="33" spans="1:26" ht="24" customHeight="1">
      <c r="A33" s="50" t="s">
        <v>2908</v>
      </c>
      <c r="B33" s="76" t="s">
        <v>1510</v>
      </c>
      <c r="C33" s="50" t="s">
        <v>532</v>
      </c>
      <c r="D33" s="76" t="s">
        <v>2443</v>
      </c>
      <c r="E33" s="50" t="s">
        <v>939</v>
      </c>
      <c r="F33" s="50" t="s">
        <v>944</v>
      </c>
      <c r="G33" s="50">
        <v>37</v>
      </c>
      <c r="H33" s="153">
        <v>31682</v>
      </c>
      <c r="I33" s="50">
        <v>6</v>
      </c>
      <c r="J33" s="155" t="s">
        <v>2865</v>
      </c>
      <c r="K33" s="183">
        <v>46901998.900000006</v>
      </c>
      <c r="L33" s="183">
        <v>6607779.5700000003</v>
      </c>
      <c r="M33" s="183">
        <v>2739488.2</v>
      </c>
      <c r="N33" s="183">
        <v>1816641.35</v>
      </c>
      <c r="O33" s="189">
        <v>55780678.752016798</v>
      </c>
      <c r="P33" s="189">
        <v>8665894.2155462131</v>
      </c>
      <c r="Q33" s="189">
        <v>3010219.9397478974</v>
      </c>
      <c r="R33" s="189">
        <v>2657967.5202100831</v>
      </c>
      <c r="S33" s="191">
        <f t="shared" si="8"/>
        <v>-8878679.8520167917</v>
      </c>
      <c r="T33" s="191">
        <f t="shared" si="9"/>
        <v>-2058114.6455462128</v>
      </c>
      <c r="U33" s="191">
        <f t="shared" si="10"/>
        <v>-270731.73974789726</v>
      </c>
      <c r="V33" s="191">
        <f t="shared" si="11"/>
        <v>-841326.17021008302</v>
      </c>
      <c r="W33" s="78">
        <f t="shared" si="12"/>
        <v>0.5</v>
      </c>
      <c r="X33" s="78">
        <f t="shared" si="13"/>
        <v>0.5</v>
      </c>
      <c r="Y33" s="78">
        <f t="shared" si="14"/>
        <v>0.5</v>
      </c>
      <c r="Z33" s="78">
        <f t="shared" si="15"/>
        <v>0.5</v>
      </c>
    </row>
    <row r="34" spans="1:26" ht="24" customHeight="1">
      <c r="A34" s="50" t="s">
        <v>2908</v>
      </c>
      <c r="B34" s="76" t="s">
        <v>1510</v>
      </c>
      <c r="C34" s="50" t="s">
        <v>533</v>
      </c>
      <c r="D34" s="76" t="s">
        <v>2444</v>
      </c>
      <c r="E34" s="50" t="s">
        <v>939</v>
      </c>
      <c r="F34" s="50" t="s">
        <v>944</v>
      </c>
      <c r="G34" s="50">
        <v>62</v>
      </c>
      <c r="H34" s="153">
        <v>30770</v>
      </c>
      <c r="I34" s="50">
        <v>6</v>
      </c>
      <c r="J34" s="155" t="s">
        <v>2865</v>
      </c>
      <c r="K34" s="183">
        <v>46773319.410000004</v>
      </c>
      <c r="L34" s="183">
        <v>7541210.3099999996</v>
      </c>
      <c r="M34" s="183">
        <v>1797374.45</v>
      </c>
      <c r="N34" s="183">
        <v>2386052</v>
      </c>
      <c r="O34" s="189">
        <v>55780678.752016798</v>
      </c>
      <c r="P34" s="189">
        <v>8665894.2155462131</v>
      </c>
      <c r="Q34" s="189">
        <v>3010219.9397478974</v>
      </c>
      <c r="R34" s="189">
        <v>2657967.5202100831</v>
      </c>
      <c r="S34" s="191">
        <f t="shared" si="8"/>
        <v>-9007359.3420167938</v>
      </c>
      <c r="T34" s="191">
        <f t="shared" si="9"/>
        <v>-1124683.9055462135</v>
      </c>
      <c r="U34" s="191">
        <f t="shared" si="10"/>
        <v>-1212845.4897478975</v>
      </c>
      <c r="V34" s="191">
        <f t="shared" si="11"/>
        <v>-271915.52021008311</v>
      </c>
      <c r="W34" s="78">
        <f t="shared" si="12"/>
        <v>0.5</v>
      </c>
      <c r="X34" s="78">
        <f t="shared" si="13"/>
        <v>0.5</v>
      </c>
      <c r="Y34" s="78">
        <f t="shared" si="14"/>
        <v>0.5</v>
      </c>
      <c r="Z34" s="78">
        <f t="shared" si="15"/>
        <v>0.5</v>
      </c>
    </row>
    <row r="35" spans="1:26" ht="24" customHeight="1">
      <c r="A35" s="50" t="s">
        <v>2908</v>
      </c>
      <c r="B35" s="76" t="s">
        <v>1510</v>
      </c>
      <c r="C35" s="50" t="s">
        <v>534</v>
      </c>
      <c r="D35" s="76" t="s">
        <v>2445</v>
      </c>
      <c r="E35" s="50" t="s">
        <v>939</v>
      </c>
      <c r="F35" s="50" t="s">
        <v>944</v>
      </c>
      <c r="G35" s="50">
        <v>38</v>
      </c>
      <c r="H35" s="153">
        <v>32072</v>
      </c>
      <c r="I35" s="50">
        <v>6</v>
      </c>
      <c r="J35" s="155" t="s">
        <v>2865</v>
      </c>
      <c r="K35" s="183">
        <v>40626973.579999998</v>
      </c>
      <c r="L35" s="183">
        <v>5649704.2699999996</v>
      </c>
      <c r="M35" s="183">
        <v>2404555.5</v>
      </c>
      <c r="N35" s="183">
        <v>1538632.03</v>
      </c>
      <c r="O35" s="189">
        <v>55780678.752016798</v>
      </c>
      <c r="P35" s="189">
        <v>8665894.2155462131</v>
      </c>
      <c r="Q35" s="189">
        <v>3010219.9397478974</v>
      </c>
      <c r="R35" s="189">
        <v>2657967.5202100831</v>
      </c>
      <c r="S35" s="191">
        <f t="shared" si="8"/>
        <v>-15153705.172016799</v>
      </c>
      <c r="T35" s="191">
        <f t="shared" si="9"/>
        <v>-3016189.9455462135</v>
      </c>
      <c r="U35" s="191">
        <f t="shared" si="10"/>
        <v>-605664.43974789744</v>
      </c>
      <c r="V35" s="191">
        <f t="shared" si="11"/>
        <v>-1119335.4902100831</v>
      </c>
      <c r="W35" s="78">
        <f t="shared" si="12"/>
        <v>0.5</v>
      </c>
      <c r="X35" s="78">
        <f t="shared" si="13"/>
        <v>0.5</v>
      </c>
      <c r="Y35" s="78">
        <f t="shared" si="14"/>
        <v>0.5</v>
      </c>
      <c r="Z35" s="78">
        <f t="shared" si="15"/>
        <v>0.5</v>
      </c>
    </row>
    <row r="36" spans="1:26" ht="24" customHeight="1">
      <c r="A36" s="50" t="s">
        <v>2908</v>
      </c>
      <c r="B36" s="76" t="s">
        <v>1510</v>
      </c>
      <c r="C36" s="50" t="s">
        <v>535</v>
      </c>
      <c r="D36" s="76" t="s">
        <v>2446</v>
      </c>
      <c r="E36" s="50" t="s">
        <v>939</v>
      </c>
      <c r="F36" s="50" t="s">
        <v>966</v>
      </c>
      <c r="G36" s="50">
        <v>32</v>
      </c>
      <c r="H36" s="153">
        <v>11309</v>
      </c>
      <c r="I36" s="50">
        <v>2</v>
      </c>
      <c r="J36" s="155" t="s">
        <v>967</v>
      </c>
      <c r="K36" s="183">
        <v>24747761.800000001</v>
      </c>
      <c r="L36" s="183">
        <v>3788897.09</v>
      </c>
      <c r="M36" s="183">
        <v>1035928.7</v>
      </c>
      <c r="N36" s="183">
        <v>938197.98</v>
      </c>
      <c r="O36" s="189">
        <v>23645968.836923081</v>
      </c>
      <c r="P36" s="189">
        <v>2431426.8648717948</v>
      </c>
      <c r="Q36" s="189">
        <v>1106185.0023076923</v>
      </c>
      <c r="R36" s="189">
        <v>858362.88974358968</v>
      </c>
      <c r="S36" s="191">
        <f t="shared" si="8"/>
        <v>1101792.9630769193</v>
      </c>
      <c r="T36" s="191">
        <f t="shared" si="9"/>
        <v>1357470.225128205</v>
      </c>
      <c r="U36" s="191">
        <f t="shared" si="10"/>
        <v>-70256.302307692356</v>
      </c>
      <c r="V36" s="191">
        <f t="shared" si="11"/>
        <v>79835.090256410302</v>
      </c>
      <c r="W36" s="78">
        <f t="shared" si="12"/>
        <v>0</v>
      </c>
      <c r="X36" s="78">
        <f t="shared" si="13"/>
        <v>0</v>
      </c>
      <c r="Y36" s="78">
        <f t="shared" si="14"/>
        <v>0.5</v>
      </c>
      <c r="Z36" s="78">
        <f t="shared" si="15"/>
        <v>0</v>
      </c>
    </row>
    <row r="37" spans="1:26" ht="24" customHeight="1">
      <c r="A37" s="50" t="s">
        <v>2908</v>
      </c>
      <c r="B37" s="76" t="s">
        <v>1534</v>
      </c>
      <c r="C37" s="50" t="s">
        <v>550</v>
      </c>
      <c r="D37" s="76" t="s">
        <v>2460</v>
      </c>
      <c r="E37" s="50" t="s">
        <v>935</v>
      </c>
      <c r="F37" s="50" t="s">
        <v>936</v>
      </c>
      <c r="G37" s="50">
        <v>768</v>
      </c>
      <c r="H37" s="153">
        <v>143176</v>
      </c>
      <c r="I37" s="50">
        <v>19</v>
      </c>
      <c r="J37" s="155" t="s">
        <v>1956</v>
      </c>
      <c r="K37" s="183">
        <v>658106957.95999992</v>
      </c>
      <c r="L37" s="183">
        <v>341747229.89999998</v>
      </c>
      <c r="M37" s="183">
        <v>46390441.850000001</v>
      </c>
      <c r="N37" s="183">
        <v>157928848.40000001</v>
      </c>
      <c r="O37" s="189">
        <v>831843434.46800005</v>
      </c>
      <c r="P37" s="189">
        <v>380284599.39733326</v>
      </c>
      <c r="Q37" s="189">
        <v>56813175.346666671</v>
      </c>
      <c r="R37" s="189">
        <v>189532839.18799999</v>
      </c>
      <c r="S37" s="191">
        <f t="shared" si="8"/>
        <v>-173736476.50800014</v>
      </c>
      <c r="T37" s="191">
        <f t="shared" si="9"/>
        <v>-38537369.497333288</v>
      </c>
      <c r="U37" s="191">
        <f t="shared" si="10"/>
        <v>-10422733.49666667</v>
      </c>
      <c r="V37" s="191">
        <f t="shared" si="11"/>
        <v>-31603990.787999988</v>
      </c>
      <c r="W37" s="78">
        <f t="shared" si="12"/>
        <v>0.5</v>
      </c>
      <c r="X37" s="78">
        <f t="shared" si="13"/>
        <v>0.5</v>
      </c>
      <c r="Y37" s="78">
        <f t="shared" si="14"/>
        <v>0.5</v>
      </c>
      <c r="Z37" s="78">
        <f t="shared" si="15"/>
        <v>0.5</v>
      </c>
    </row>
    <row r="38" spans="1:26" ht="24" customHeight="1">
      <c r="A38" s="50" t="s">
        <v>2908</v>
      </c>
      <c r="B38" s="76" t="s">
        <v>1534</v>
      </c>
      <c r="C38" s="50" t="s">
        <v>551</v>
      </c>
      <c r="D38" s="76" t="s">
        <v>2461</v>
      </c>
      <c r="E38" s="50" t="s">
        <v>939</v>
      </c>
      <c r="F38" s="50" t="s">
        <v>944</v>
      </c>
      <c r="G38" s="50">
        <v>40</v>
      </c>
      <c r="H38" s="153">
        <v>35805</v>
      </c>
      <c r="I38" s="50">
        <v>6</v>
      </c>
      <c r="J38" s="155" t="s">
        <v>2865</v>
      </c>
      <c r="K38" s="183">
        <v>44428142.170000002</v>
      </c>
      <c r="L38" s="183">
        <v>5167579.87</v>
      </c>
      <c r="M38" s="183">
        <v>1933847.5</v>
      </c>
      <c r="N38" s="183">
        <v>3195822.9</v>
      </c>
      <c r="O38" s="189">
        <v>55780678.752016798</v>
      </c>
      <c r="P38" s="189">
        <v>8665894.2155462131</v>
      </c>
      <c r="Q38" s="189">
        <v>3010219.9397478974</v>
      </c>
      <c r="R38" s="189">
        <v>2657967.5202100831</v>
      </c>
      <c r="S38" s="191">
        <f t="shared" si="8"/>
        <v>-11352536.582016796</v>
      </c>
      <c r="T38" s="191">
        <f t="shared" si="9"/>
        <v>-3498314.345546213</v>
      </c>
      <c r="U38" s="191">
        <f t="shared" si="10"/>
        <v>-1076372.4397478974</v>
      </c>
      <c r="V38" s="191">
        <f t="shared" si="11"/>
        <v>537855.3797899168</v>
      </c>
      <c r="W38" s="78">
        <f t="shared" si="12"/>
        <v>0.5</v>
      </c>
      <c r="X38" s="78">
        <f t="shared" si="13"/>
        <v>0.5</v>
      </c>
      <c r="Y38" s="78">
        <f t="shared" si="14"/>
        <v>0.5</v>
      </c>
      <c r="Z38" s="78">
        <f t="shared" si="15"/>
        <v>0</v>
      </c>
    </row>
    <row r="39" spans="1:26" ht="24" customHeight="1">
      <c r="A39" s="50" t="s">
        <v>2908</v>
      </c>
      <c r="B39" s="76" t="s">
        <v>1534</v>
      </c>
      <c r="C39" s="50" t="s">
        <v>552</v>
      </c>
      <c r="D39" s="76" t="s">
        <v>2462</v>
      </c>
      <c r="E39" s="50" t="s">
        <v>939</v>
      </c>
      <c r="F39" s="50" t="s">
        <v>944</v>
      </c>
      <c r="G39" s="50">
        <v>38</v>
      </c>
      <c r="H39" s="153">
        <v>24079</v>
      </c>
      <c r="I39" s="50">
        <v>5</v>
      </c>
      <c r="J39" s="155" t="s">
        <v>945</v>
      </c>
      <c r="K39" s="183">
        <v>34472186.24000001</v>
      </c>
      <c r="L39" s="183">
        <v>4208344.24</v>
      </c>
      <c r="M39" s="183">
        <v>1626949</v>
      </c>
      <c r="N39" s="183">
        <v>2090640.3</v>
      </c>
      <c r="O39" s="189">
        <v>40080371.480079986</v>
      </c>
      <c r="P39" s="189">
        <v>4851701.2514399998</v>
      </c>
      <c r="Q39" s="189">
        <v>1821103.2322799994</v>
      </c>
      <c r="R39" s="189">
        <v>1646293.1800400019</v>
      </c>
      <c r="S39" s="191">
        <f t="shared" si="8"/>
        <v>-5608185.2400799766</v>
      </c>
      <c r="T39" s="191">
        <f t="shared" si="9"/>
        <v>-643357.01143999957</v>
      </c>
      <c r="U39" s="191">
        <f t="shared" si="10"/>
        <v>-194154.23227999941</v>
      </c>
      <c r="V39" s="191">
        <f t="shared" si="11"/>
        <v>444347.11995999818</v>
      </c>
      <c r="W39" s="78">
        <f t="shared" si="12"/>
        <v>0.5</v>
      </c>
      <c r="X39" s="78">
        <f t="shared" si="13"/>
        <v>0.5</v>
      </c>
      <c r="Y39" s="78">
        <f t="shared" si="14"/>
        <v>0.5</v>
      </c>
      <c r="Z39" s="78">
        <f t="shared" si="15"/>
        <v>0</v>
      </c>
    </row>
    <row r="40" spans="1:26" ht="24" customHeight="1">
      <c r="A40" s="50" t="s">
        <v>2908</v>
      </c>
      <c r="B40" s="76" t="s">
        <v>1534</v>
      </c>
      <c r="C40" s="50" t="s">
        <v>553</v>
      </c>
      <c r="D40" s="76" t="s">
        <v>2463</v>
      </c>
      <c r="E40" s="50" t="s">
        <v>939</v>
      </c>
      <c r="F40" s="50" t="s">
        <v>944</v>
      </c>
      <c r="G40" s="50">
        <v>105</v>
      </c>
      <c r="H40" s="153">
        <v>56444</v>
      </c>
      <c r="I40" s="50">
        <v>6</v>
      </c>
      <c r="J40" s="155" t="s">
        <v>2865</v>
      </c>
      <c r="K40" s="183">
        <v>83965438.86999999</v>
      </c>
      <c r="L40" s="183">
        <v>12528228.119999999</v>
      </c>
      <c r="M40" s="183">
        <v>3427400.85</v>
      </c>
      <c r="N40" s="183">
        <v>8657963.0700000003</v>
      </c>
      <c r="O40" s="189">
        <v>55780678.752016798</v>
      </c>
      <c r="P40" s="189">
        <v>8665894.2155462131</v>
      </c>
      <c r="Q40" s="189">
        <v>3010219.9397478974</v>
      </c>
      <c r="R40" s="189">
        <v>2657967.5202100831</v>
      </c>
      <c r="S40" s="191">
        <f t="shared" si="8"/>
        <v>28184760.117983192</v>
      </c>
      <c r="T40" s="191">
        <f t="shared" si="9"/>
        <v>3862333.9044537861</v>
      </c>
      <c r="U40" s="191">
        <f t="shared" si="10"/>
        <v>417180.91025210265</v>
      </c>
      <c r="V40" s="191">
        <f t="shared" si="11"/>
        <v>5999995.5497899167</v>
      </c>
      <c r="W40" s="78">
        <f t="shared" si="12"/>
        <v>0</v>
      </c>
      <c r="X40" s="78">
        <f t="shared" si="13"/>
        <v>0</v>
      </c>
      <c r="Y40" s="78">
        <f t="shared" si="14"/>
        <v>0</v>
      </c>
      <c r="Z40" s="78">
        <f t="shared" si="15"/>
        <v>0</v>
      </c>
    </row>
    <row r="41" spans="1:26" ht="24" customHeight="1">
      <c r="A41" s="50" t="s">
        <v>2908</v>
      </c>
      <c r="B41" s="76" t="s">
        <v>1534</v>
      </c>
      <c r="C41" s="50" t="s">
        <v>554</v>
      </c>
      <c r="D41" s="76" t="s">
        <v>2464</v>
      </c>
      <c r="E41" s="50" t="s">
        <v>939</v>
      </c>
      <c r="F41" s="50" t="s">
        <v>940</v>
      </c>
      <c r="G41" s="50">
        <v>85</v>
      </c>
      <c r="H41" s="153">
        <v>39017</v>
      </c>
      <c r="I41" s="50">
        <v>9</v>
      </c>
      <c r="J41" s="155" t="s">
        <v>963</v>
      </c>
      <c r="K41" s="183">
        <v>74940242.310000002</v>
      </c>
      <c r="L41" s="183">
        <v>10136284.630000001</v>
      </c>
      <c r="M41" s="183">
        <v>6032815</v>
      </c>
      <c r="N41" s="183">
        <v>5791547.5700000003</v>
      </c>
      <c r="O41" s="189">
        <v>70984440.174062505</v>
      </c>
      <c r="P41" s="189">
        <v>12278165.6778125</v>
      </c>
      <c r="Q41" s="189">
        <v>3546688.8946875003</v>
      </c>
      <c r="R41" s="189">
        <v>3606990.2956249989</v>
      </c>
      <c r="S41" s="191">
        <f t="shared" si="8"/>
        <v>3955802.135937497</v>
      </c>
      <c r="T41" s="191">
        <f t="shared" si="9"/>
        <v>-2141881.0478124991</v>
      </c>
      <c r="U41" s="191">
        <f t="shared" si="10"/>
        <v>2486126.1053124997</v>
      </c>
      <c r="V41" s="191">
        <f t="shared" si="11"/>
        <v>2184557.2743750014</v>
      </c>
      <c r="W41" s="78">
        <f t="shared" si="12"/>
        <v>0</v>
      </c>
      <c r="X41" s="78">
        <f t="shared" si="13"/>
        <v>0.5</v>
      </c>
      <c r="Y41" s="78">
        <f t="shared" si="14"/>
        <v>0</v>
      </c>
      <c r="Z41" s="78">
        <f t="shared" si="15"/>
        <v>0</v>
      </c>
    </row>
    <row r="42" spans="1:26" ht="24" customHeight="1">
      <c r="A42" s="50" t="s">
        <v>2908</v>
      </c>
      <c r="B42" s="76" t="s">
        <v>1534</v>
      </c>
      <c r="C42" s="50" t="s">
        <v>555</v>
      </c>
      <c r="D42" s="76" t="s">
        <v>2465</v>
      </c>
      <c r="E42" s="50" t="s">
        <v>939</v>
      </c>
      <c r="F42" s="50" t="s">
        <v>944</v>
      </c>
      <c r="G42" s="50">
        <v>41</v>
      </c>
      <c r="H42" s="153">
        <v>38314</v>
      </c>
      <c r="I42" s="50">
        <v>6</v>
      </c>
      <c r="J42" s="155" t="s">
        <v>2865</v>
      </c>
      <c r="K42" s="183">
        <v>45721798.049999997</v>
      </c>
      <c r="L42" s="183">
        <v>7248481.5999999996</v>
      </c>
      <c r="M42" s="183">
        <v>2718167.78</v>
      </c>
      <c r="N42" s="183">
        <v>2160806.62</v>
      </c>
      <c r="O42" s="189">
        <v>55780678.752016798</v>
      </c>
      <c r="P42" s="189">
        <v>8665894.2155462131</v>
      </c>
      <c r="Q42" s="189">
        <v>3010219.9397478974</v>
      </c>
      <c r="R42" s="189">
        <v>2657967.5202100831</v>
      </c>
      <c r="S42" s="191">
        <f t="shared" si="8"/>
        <v>-10058880.702016801</v>
      </c>
      <c r="T42" s="191">
        <f t="shared" si="9"/>
        <v>-1417412.6155462135</v>
      </c>
      <c r="U42" s="191">
        <f t="shared" si="10"/>
        <v>-292052.15974789765</v>
      </c>
      <c r="V42" s="191">
        <f t="shared" si="11"/>
        <v>-497160.900210083</v>
      </c>
      <c r="W42" s="78">
        <f t="shared" si="12"/>
        <v>0.5</v>
      </c>
      <c r="X42" s="78">
        <f t="shared" si="13"/>
        <v>0.5</v>
      </c>
      <c r="Y42" s="78">
        <f t="shared" si="14"/>
        <v>0.5</v>
      </c>
      <c r="Z42" s="78">
        <f t="shared" si="15"/>
        <v>0.5</v>
      </c>
    </row>
    <row r="43" spans="1:26" ht="24" customHeight="1">
      <c r="A43" s="50" t="s">
        <v>2908</v>
      </c>
      <c r="B43" s="76" t="s">
        <v>1534</v>
      </c>
      <c r="C43" s="50" t="s">
        <v>556</v>
      </c>
      <c r="D43" s="76" t="s">
        <v>2466</v>
      </c>
      <c r="E43" s="50" t="s">
        <v>939</v>
      </c>
      <c r="F43" s="50" t="s">
        <v>966</v>
      </c>
      <c r="G43" s="50">
        <v>17</v>
      </c>
      <c r="H43" s="153">
        <v>10730</v>
      </c>
      <c r="I43" s="50">
        <v>2</v>
      </c>
      <c r="J43" s="155" t="s">
        <v>967</v>
      </c>
      <c r="K43" s="183">
        <v>25747539.030000001</v>
      </c>
      <c r="L43" s="183">
        <v>1948711.07</v>
      </c>
      <c r="M43" s="183">
        <v>851442</v>
      </c>
      <c r="N43" s="183">
        <v>1183223.55</v>
      </c>
      <c r="O43" s="189">
        <v>23645968.836923081</v>
      </c>
      <c r="P43" s="189">
        <v>2431426.8648717948</v>
      </c>
      <c r="Q43" s="189">
        <v>1106185.0023076923</v>
      </c>
      <c r="R43" s="189">
        <v>858362.88974358968</v>
      </c>
      <c r="S43" s="191">
        <f t="shared" si="8"/>
        <v>2101570.1930769198</v>
      </c>
      <c r="T43" s="191">
        <f t="shared" si="9"/>
        <v>-482715.79487179476</v>
      </c>
      <c r="U43" s="191">
        <f t="shared" si="10"/>
        <v>-254743.00230769231</v>
      </c>
      <c r="V43" s="191">
        <f t="shared" si="11"/>
        <v>324860.66025641037</v>
      </c>
      <c r="W43" s="78">
        <f t="shared" si="12"/>
        <v>0</v>
      </c>
      <c r="X43" s="78">
        <f t="shared" si="13"/>
        <v>0.5</v>
      </c>
      <c r="Y43" s="78">
        <f t="shared" si="14"/>
        <v>0.5</v>
      </c>
      <c r="Z43" s="78">
        <f t="shared" si="15"/>
        <v>0</v>
      </c>
    </row>
    <row r="44" spans="1:26" ht="24" customHeight="1">
      <c r="A44" s="50" t="s">
        <v>2908</v>
      </c>
      <c r="B44" s="76" t="s">
        <v>1534</v>
      </c>
      <c r="C44" s="50" t="s">
        <v>557</v>
      </c>
      <c r="D44" s="76" t="s">
        <v>2467</v>
      </c>
      <c r="E44" s="50" t="s">
        <v>972</v>
      </c>
      <c r="F44" s="50" t="s">
        <v>973</v>
      </c>
      <c r="G44" s="50">
        <v>186</v>
      </c>
      <c r="H44" s="153">
        <v>93408</v>
      </c>
      <c r="I44" s="50">
        <v>14</v>
      </c>
      <c r="J44" s="155" t="s">
        <v>2868</v>
      </c>
      <c r="K44" s="183">
        <v>135645303.63</v>
      </c>
      <c r="L44" s="183">
        <v>18913258.460000001</v>
      </c>
      <c r="M44" s="183">
        <v>12406081.189999999</v>
      </c>
      <c r="N44" s="183">
        <v>26080617.010000002</v>
      </c>
      <c r="O44" s="189">
        <v>156538233.4188889</v>
      </c>
      <c r="P44" s="189">
        <v>31146595.276666667</v>
      </c>
      <c r="Q44" s="189">
        <v>9177013.2188888881</v>
      </c>
      <c r="R44" s="189">
        <v>19508994.477777775</v>
      </c>
      <c r="S44" s="191">
        <f t="shared" si="8"/>
        <v>-20892929.788888901</v>
      </c>
      <c r="T44" s="191">
        <f t="shared" si="9"/>
        <v>-12233336.816666666</v>
      </c>
      <c r="U44" s="191">
        <f t="shared" si="10"/>
        <v>3229067.9711111113</v>
      </c>
      <c r="V44" s="191">
        <f t="shared" si="11"/>
        <v>6571622.5322222263</v>
      </c>
      <c r="W44" s="78">
        <f t="shared" si="12"/>
        <v>0.5</v>
      </c>
      <c r="X44" s="78">
        <f t="shared" si="13"/>
        <v>0.5</v>
      </c>
      <c r="Y44" s="78">
        <f t="shared" si="14"/>
        <v>0</v>
      </c>
      <c r="Z44" s="78">
        <f t="shared" si="15"/>
        <v>0</v>
      </c>
    </row>
    <row r="45" spans="1:26" ht="24" customHeight="1">
      <c r="A45" s="50" t="s">
        <v>2908</v>
      </c>
      <c r="B45" s="76" t="s">
        <v>1534</v>
      </c>
      <c r="C45" s="50" t="s">
        <v>558</v>
      </c>
      <c r="D45" s="76" t="s">
        <v>2468</v>
      </c>
      <c r="E45" s="50" t="s">
        <v>939</v>
      </c>
      <c r="F45" s="50" t="s">
        <v>944</v>
      </c>
      <c r="G45" s="50">
        <v>37</v>
      </c>
      <c r="H45" s="153">
        <v>30729</v>
      </c>
      <c r="I45" s="50">
        <v>6</v>
      </c>
      <c r="J45" s="155" t="s">
        <v>2865</v>
      </c>
      <c r="K45" s="183">
        <v>45820253.960000001</v>
      </c>
      <c r="L45" s="183">
        <v>5995320.7999999998</v>
      </c>
      <c r="M45" s="183">
        <v>2028711.46</v>
      </c>
      <c r="N45" s="183">
        <v>1936419.98</v>
      </c>
      <c r="O45" s="189">
        <v>55780678.752016798</v>
      </c>
      <c r="P45" s="189">
        <v>8665894.2155462131</v>
      </c>
      <c r="Q45" s="189">
        <v>3010219.9397478974</v>
      </c>
      <c r="R45" s="189">
        <v>2657967.5202100831</v>
      </c>
      <c r="S45" s="191">
        <f t="shared" si="8"/>
        <v>-9960424.7920167968</v>
      </c>
      <c r="T45" s="191">
        <f t="shared" si="9"/>
        <v>-2670573.4155462133</v>
      </c>
      <c r="U45" s="191">
        <f t="shared" si="10"/>
        <v>-981508.47974789748</v>
      </c>
      <c r="V45" s="191">
        <f t="shared" si="11"/>
        <v>-721547.54021008313</v>
      </c>
      <c r="W45" s="78">
        <f t="shared" si="12"/>
        <v>0.5</v>
      </c>
      <c r="X45" s="78">
        <f t="shared" si="13"/>
        <v>0.5</v>
      </c>
      <c r="Y45" s="78">
        <f t="shared" si="14"/>
        <v>0.5</v>
      </c>
      <c r="Z45" s="78">
        <f t="shared" si="15"/>
        <v>0.5</v>
      </c>
    </row>
    <row r="46" spans="1:26" ht="24" customHeight="1">
      <c r="A46" s="50" t="s">
        <v>2908</v>
      </c>
      <c r="B46" s="76" t="s">
        <v>1534</v>
      </c>
      <c r="C46" s="50" t="s">
        <v>559</v>
      </c>
      <c r="D46" s="76" t="s">
        <v>2469</v>
      </c>
      <c r="E46" s="50" t="s">
        <v>939</v>
      </c>
      <c r="F46" s="50" t="s">
        <v>940</v>
      </c>
      <c r="G46" s="50">
        <v>78</v>
      </c>
      <c r="H46" s="153">
        <v>53363</v>
      </c>
      <c r="I46" s="50">
        <v>10</v>
      </c>
      <c r="J46" s="155" t="s">
        <v>941</v>
      </c>
      <c r="K46" s="183">
        <v>68790612.620000005</v>
      </c>
      <c r="L46" s="183">
        <v>12721020.369999999</v>
      </c>
      <c r="M46" s="183">
        <v>3498530.4</v>
      </c>
      <c r="N46" s="183">
        <v>6810495.8499999996</v>
      </c>
      <c r="O46" s="189">
        <v>86811773.981864408</v>
      </c>
      <c r="P46" s="189">
        <v>16086039.401016954</v>
      </c>
      <c r="Q46" s="189">
        <v>5418618.0650847452</v>
      </c>
      <c r="R46" s="189">
        <v>5288803.8694915269</v>
      </c>
      <c r="S46" s="191">
        <f t="shared" si="8"/>
        <v>-18021161.361864403</v>
      </c>
      <c r="T46" s="191">
        <f t="shared" si="9"/>
        <v>-3365019.0310169552</v>
      </c>
      <c r="U46" s="191">
        <f t="shared" si="10"/>
        <v>-1920087.6650847453</v>
      </c>
      <c r="V46" s="191">
        <f t="shared" si="11"/>
        <v>1521691.9805084728</v>
      </c>
      <c r="W46" s="78">
        <f t="shared" si="12"/>
        <v>0.5</v>
      </c>
      <c r="X46" s="78">
        <f t="shared" si="13"/>
        <v>0.5</v>
      </c>
      <c r="Y46" s="78">
        <f t="shared" si="14"/>
        <v>0.5</v>
      </c>
      <c r="Z46" s="78">
        <f t="shared" si="15"/>
        <v>0</v>
      </c>
    </row>
    <row r="47" spans="1:26" ht="24" customHeight="1">
      <c r="A47" s="50" t="s">
        <v>2908</v>
      </c>
      <c r="B47" s="76" t="s">
        <v>1534</v>
      </c>
      <c r="C47" s="50" t="s">
        <v>560</v>
      </c>
      <c r="D47" s="76" t="s">
        <v>2470</v>
      </c>
      <c r="E47" s="50" t="s">
        <v>939</v>
      </c>
      <c r="F47" s="50" t="s">
        <v>940</v>
      </c>
      <c r="G47" s="50">
        <v>96</v>
      </c>
      <c r="H47" s="153">
        <v>53585</v>
      </c>
      <c r="I47" s="50">
        <v>10</v>
      </c>
      <c r="J47" s="155" t="s">
        <v>941</v>
      </c>
      <c r="K47" s="183">
        <v>75103192.840000004</v>
      </c>
      <c r="L47" s="183">
        <v>13814908.35</v>
      </c>
      <c r="M47" s="183">
        <v>5085529.25</v>
      </c>
      <c r="N47" s="183">
        <v>6716792.6200000001</v>
      </c>
      <c r="O47" s="189">
        <v>86811773.981864408</v>
      </c>
      <c r="P47" s="189">
        <v>16086039.401016954</v>
      </c>
      <c r="Q47" s="189">
        <v>5418618.0650847452</v>
      </c>
      <c r="R47" s="189">
        <v>5288803.8694915269</v>
      </c>
      <c r="S47" s="191">
        <f t="shared" si="8"/>
        <v>-11708581.141864404</v>
      </c>
      <c r="T47" s="191">
        <f t="shared" si="9"/>
        <v>-2271131.0510169547</v>
      </c>
      <c r="U47" s="191">
        <f t="shared" si="10"/>
        <v>-333088.81508474518</v>
      </c>
      <c r="V47" s="191">
        <f t="shared" si="11"/>
        <v>1427988.7505084733</v>
      </c>
      <c r="W47" s="78">
        <f t="shared" si="12"/>
        <v>0.5</v>
      </c>
      <c r="X47" s="78">
        <f t="shared" si="13"/>
        <v>0.5</v>
      </c>
      <c r="Y47" s="78">
        <f t="shared" si="14"/>
        <v>0.5</v>
      </c>
      <c r="Z47" s="78">
        <f t="shared" si="15"/>
        <v>0</v>
      </c>
    </row>
    <row r="48" spans="1:26" ht="24" customHeight="1">
      <c r="A48" s="50" t="s">
        <v>2908</v>
      </c>
      <c r="B48" s="76" t="s">
        <v>1534</v>
      </c>
      <c r="C48" s="50" t="s">
        <v>561</v>
      </c>
      <c r="D48" s="76" t="s">
        <v>2471</v>
      </c>
      <c r="E48" s="50" t="s">
        <v>939</v>
      </c>
      <c r="F48" s="50" t="s">
        <v>944</v>
      </c>
      <c r="G48" s="50">
        <v>41</v>
      </c>
      <c r="H48" s="153">
        <v>26447</v>
      </c>
      <c r="I48" s="50">
        <v>5</v>
      </c>
      <c r="J48" s="155" t="s">
        <v>945</v>
      </c>
      <c r="K48" s="183">
        <v>42560960.120000005</v>
      </c>
      <c r="L48" s="183">
        <v>4286143.8099999996</v>
      </c>
      <c r="M48" s="183">
        <v>2151651</v>
      </c>
      <c r="N48" s="183">
        <v>2748722.62</v>
      </c>
      <c r="O48" s="189">
        <v>40080371.480079986</v>
      </c>
      <c r="P48" s="189">
        <v>4851701.2514399998</v>
      </c>
      <c r="Q48" s="189">
        <v>1821103.2322799994</v>
      </c>
      <c r="R48" s="189">
        <v>1646293.1800400019</v>
      </c>
      <c r="S48" s="191">
        <f t="shared" si="8"/>
        <v>2480588.6399200186</v>
      </c>
      <c r="T48" s="191">
        <f t="shared" si="9"/>
        <v>-565557.4414400002</v>
      </c>
      <c r="U48" s="191">
        <f t="shared" si="10"/>
        <v>330547.76772000059</v>
      </c>
      <c r="V48" s="191">
        <f t="shared" si="11"/>
        <v>1102429.4399599982</v>
      </c>
      <c r="W48" s="78">
        <f t="shared" si="12"/>
        <v>0</v>
      </c>
      <c r="X48" s="78">
        <f t="shared" si="13"/>
        <v>0.5</v>
      </c>
      <c r="Y48" s="78">
        <f t="shared" si="14"/>
        <v>0</v>
      </c>
      <c r="Z48" s="78">
        <f t="shared" si="15"/>
        <v>0</v>
      </c>
    </row>
    <row r="49" spans="1:26" ht="24" customHeight="1">
      <c r="A49" s="50" t="s">
        <v>2908</v>
      </c>
      <c r="B49" s="76" t="s">
        <v>1534</v>
      </c>
      <c r="C49" s="50" t="s">
        <v>562</v>
      </c>
      <c r="D49" s="76" t="s">
        <v>2472</v>
      </c>
      <c r="E49" s="50" t="s">
        <v>939</v>
      </c>
      <c r="F49" s="50" t="s">
        <v>944</v>
      </c>
      <c r="G49" s="50">
        <v>30</v>
      </c>
      <c r="H49" s="153">
        <v>18036</v>
      </c>
      <c r="I49" s="50">
        <v>5</v>
      </c>
      <c r="J49" s="155" t="s">
        <v>945</v>
      </c>
      <c r="K49" s="183">
        <v>30975409.879999995</v>
      </c>
      <c r="L49" s="183">
        <v>3651828.52</v>
      </c>
      <c r="M49" s="183">
        <v>1635865.09</v>
      </c>
      <c r="N49" s="183">
        <v>1741268.97</v>
      </c>
      <c r="O49" s="189">
        <v>40080371.480079986</v>
      </c>
      <c r="P49" s="189">
        <v>4851701.2514399998</v>
      </c>
      <c r="Q49" s="189">
        <v>1821103.2322799994</v>
      </c>
      <c r="R49" s="189">
        <v>1646293.1800400019</v>
      </c>
      <c r="S49" s="191">
        <f t="shared" si="8"/>
        <v>-9104961.6000799909</v>
      </c>
      <c r="T49" s="191">
        <f t="shared" si="9"/>
        <v>-1199872.7314399998</v>
      </c>
      <c r="U49" s="191">
        <f t="shared" si="10"/>
        <v>-185238.14227999933</v>
      </c>
      <c r="V49" s="191">
        <f t="shared" si="11"/>
        <v>94975.789959998103</v>
      </c>
      <c r="W49" s="78">
        <f t="shared" si="12"/>
        <v>0.5</v>
      </c>
      <c r="X49" s="78">
        <f t="shared" si="13"/>
        <v>0.5</v>
      </c>
      <c r="Y49" s="78">
        <f t="shared" si="14"/>
        <v>0.5</v>
      </c>
      <c r="Z49" s="78">
        <f t="shared" si="15"/>
        <v>0</v>
      </c>
    </row>
    <row r="50" spans="1:26" ht="24" customHeight="1">
      <c r="A50" s="50" t="s">
        <v>2908</v>
      </c>
      <c r="B50" s="76" t="s">
        <v>1534</v>
      </c>
      <c r="C50" s="50" t="s">
        <v>563</v>
      </c>
      <c r="D50" s="76" t="s">
        <v>2473</v>
      </c>
      <c r="E50" s="50" t="s">
        <v>939</v>
      </c>
      <c r="F50" s="50" t="s">
        <v>944</v>
      </c>
      <c r="G50" s="50">
        <v>54</v>
      </c>
      <c r="H50" s="153">
        <v>25040</v>
      </c>
      <c r="I50" s="50">
        <v>5</v>
      </c>
      <c r="J50" s="155" t="s">
        <v>945</v>
      </c>
      <c r="K50" s="183">
        <v>49957415.109999999</v>
      </c>
      <c r="L50" s="183">
        <v>5901430.8200000003</v>
      </c>
      <c r="M50" s="183">
        <v>2586394.85</v>
      </c>
      <c r="N50" s="183">
        <v>2153617.02</v>
      </c>
      <c r="O50" s="189">
        <v>40080371.480079986</v>
      </c>
      <c r="P50" s="189">
        <v>4851701.2514399998</v>
      </c>
      <c r="Q50" s="189">
        <v>1821103.2322799994</v>
      </c>
      <c r="R50" s="189">
        <v>1646293.1800400019</v>
      </c>
      <c r="S50" s="191">
        <f t="shared" si="8"/>
        <v>9877043.6299200132</v>
      </c>
      <c r="T50" s="191">
        <f t="shared" si="9"/>
        <v>1049729.5685600005</v>
      </c>
      <c r="U50" s="191">
        <f t="shared" si="10"/>
        <v>765291.61772000068</v>
      </c>
      <c r="V50" s="191">
        <f t="shared" si="11"/>
        <v>507323.83995999815</v>
      </c>
      <c r="W50" s="78">
        <f t="shared" si="12"/>
        <v>0</v>
      </c>
      <c r="X50" s="78">
        <f t="shared" si="13"/>
        <v>0</v>
      </c>
      <c r="Y50" s="78">
        <f t="shared" si="14"/>
        <v>0</v>
      </c>
      <c r="Z50" s="78">
        <f t="shared" si="15"/>
        <v>0</v>
      </c>
    </row>
    <row r="51" spans="1:26" ht="24" customHeight="1">
      <c r="A51" s="50" t="s">
        <v>2908</v>
      </c>
      <c r="B51" s="76" t="s">
        <v>1534</v>
      </c>
      <c r="C51" s="50" t="s">
        <v>564</v>
      </c>
      <c r="D51" s="76" t="s">
        <v>2474</v>
      </c>
      <c r="E51" s="50" t="s">
        <v>939</v>
      </c>
      <c r="F51" s="50" t="s">
        <v>944</v>
      </c>
      <c r="G51" s="50">
        <v>40</v>
      </c>
      <c r="H51" s="153">
        <v>33202</v>
      </c>
      <c r="I51" s="50">
        <v>6</v>
      </c>
      <c r="J51" s="155" t="s">
        <v>2865</v>
      </c>
      <c r="K51" s="183">
        <v>38570376.909999989</v>
      </c>
      <c r="L51" s="183">
        <v>6461574.7300000004</v>
      </c>
      <c r="M51" s="183">
        <v>2238553.6</v>
      </c>
      <c r="N51" s="183">
        <v>2434341.5099999998</v>
      </c>
      <c r="O51" s="189">
        <v>55780678.752016798</v>
      </c>
      <c r="P51" s="189">
        <v>8665894.2155462131</v>
      </c>
      <c r="Q51" s="189">
        <v>3010219.9397478974</v>
      </c>
      <c r="R51" s="189">
        <v>2657967.5202100831</v>
      </c>
      <c r="S51" s="191">
        <f t="shared" si="8"/>
        <v>-17210301.842016809</v>
      </c>
      <c r="T51" s="191">
        <f t="shared" si="9"/>
        <v>-2204319.4855462126</v>
      </c>
      <c r="U51" s="191">
        <f t="shared" si="10"/>
        <v>-771666.33974789735</v>
      </c>
      <c r="V51" s="191">
        <f t="shared" si="11"/>
        <v>-223626.01021008333</v>
      </c>
      <c r="W51" s="78">
        <f t="shared" si="12"/>
        <v>0.5</v>
      </c>
      <c r="X51" s="78">
        <f t="shared" si="13"/>
        <v>0.5</v>
      </c>
      <c r="Y51" s="78">
        <f t="shared" si="14"/>
        <v>0.5</v>
      </c>
      <c r="Z51" s="78">
        <f t="shared" si="15"/>
        <v>0.5</v>
      </c>
    </row>
    <row r="52" spans="1:26" ht="24" customHeight="1">
      <c r="A52" s="50" t="s">
        <v>2908</v>
      </c>
      <c r="B52" s="76" t="s">
        <v>1534</v>
      </c>
      <c r="C52" s="50" t="s">
        <v>565</v>
      </c>
      <c r="D52" s="76" t="s">
        <v>2475</v>
      </c>
      <c r="E52" s="50" t="s">
        <v>939</v>
      </c>
      <c r="F52" s="50" t="s">
        <v>944</v>
      </c>
      <c r="G52" s="50">
        <v>41</v>
      </c>
      <c r="H52" s="153">
        <v>28393</v>
      </c>
      <c r="I52" s="50">
        <v>5</v>
      </c>
      <c r="J52" s="155" t="s">
        <v>945</v>
      </c>
      <c r="K52" s="183">
        <v>35344381.479999997</v>
      </c>
      <c r="L52" s="183">
        <v>3886211.13</v>
      </c>
      <c r="M52" s="183">
        <v>1466927.85</v>
      </c>
      <c r="N52" s="183">
        <v>1924627.29</v>
      </c>
      <c r="O52" s="189">
        <v>40080371.480079986</v>
      </c>
      <c r="P52" s="189">
        <v>4851701.2514399998</v>
      </c>
      <c r="Q52" s="189">
        <v>1821103.2322799994</v>
      </c>
      <c r="R52" s="189">
        <v>1646293.1800400019</v>
      </c>
      <c r="S52" s="191">
        <f t="shared" si="8"/>
        <v>-4735990.0000799894</v>
      </c>
      <c r="T52" s="191">
        <f t="shared" si="9"/>
        <v>-965490.1214399999</v>
      </c>
      <c r="U52" s="191">
        <f t="shared" si="10"/>
        <v>-354175.38227999932</v>
      </c>
      <c r="V52" s="191">
        <f t="shared" si="11"/>
        <v>278334.10995999817</v>
      </c>
      <c r="W52" s="78">
        <f t="shared" si="12"/>
        <v>0.5</v>
      </c>
      <c r="X52" s="78">
        <f t="shared" si="13"/>
        <v>0.5</v>
      </c>
      <c r="Y52" s="78">
        <f t="shared" si="14"/>
        <v>0.5</v>
      </c>
      <c r="Z52" s="78">
        <f t="shared" si="15"/>
        <v>0</v>
      </c>
    </row>
    <row r="53" spans="1:26" ht="24" customHeight="1">
      <c r="A53" s="50" t="s">
        <v>2908</v>
      </c>
      <c r="B53" s="76" t="s">
        <v>1534</v>
      </c>
      <c r="C53" s="50" t="s">
        <v>566</v>
      </c>
      <c r="D53" s="76" t="s">
        <v>2911</v>
      </c>
      <c r="E53" s="50" t="s">
        <v>972</v>
      </c>
      <c r="F53" s="50" t="s">
        <v>973</v>
      </c>
      <c r="G53" s="50">
        <v>240</v>
      </c>
      <c r="H53" s="153">
        <v>114802</v>
      </c>
      <c r="I53" s="50">
        <v>15</v>
      </c>
      <c r="J53" s="155" t="s">
        <v>2867</v>
      </c>
      <c r="K53" s="183">
        <v>189383530.75999999</v>
      </c>
      <c r="L53" s="183">
        <v>70868259.379999995</v>
      </c>
      <c r="M53" s="183">
        <v>14018825.789999999</v>
      </c>
      <c r="N53" s="183">
        <v>24549815.809999999</v>
      </c>
      <c r="O53" s="189">
        <v>210102004.18551728</v>
      </c>
      <c r="P53" s="189">
        <v>52496609.196551725</v>
      </c>
      <c r="Q53" s="189">
        <v>11773140.653448276</v>
      </c>
      <c r="R53" s="189">
        <v>27680030.926551726</v>
      </c>
      <c r="S53" s="191">
        <f t="shared" si="8"/>
        <v>-20718473.425517291</v>
      </c>
      <c r="T53" s="191">
        <f t="shared" si="9"/>
        <v>18371650.18344827</v>
      </c>
      <c r="U53" s="191">
        <f t="shared" si="10"/>
        <v>2245685.1365517229</v>
      </c>
      <c r="V53" s="191">
        <f t="shared" si="11"/>
        <v>-3130215.1165517271</v>
      </c>
      <c r="W53" s="78">
        <f t="shared" si="12"/>
        <v>0.5</v>
      </c>
      <c r="X53" s="78">
        <f t="shared" si="13"/>
        <v>0</v>
      </c>
      <c r="Y53" s="78">
        <f t="shared" si="14"/>
        <v>0</v>
      </c>
      <c r="Z53" s="78">
        <f t="shared" si="15"/>
        <v>0.5</v>
      </c>
    </row>
    <row r="54" spans="1:26" ht="24" customHeight="1">
      <c r="A54" s="50" t="s">
        <v>2908</v>
      </c>
      <c r="B54" s="76" t="s">
        <v>1534</v>
      </c>
      <c r="C54" s="50" t="s">
        <v>567</v>
      </c>
      <c r="D54" s="76" t="s">
        <v>2912</v>
      </c>
      <c r="E54" s="50" t="s">
        <v>939</v>
      </c>
      <c r="F54" s="50" t="s">
        <v>944</v>
      </c>
      <c r="G54" s="50">
        <v>57</v>
      </c>
      <c r="H54" s="153">
        <v>28659</v>
      </c>
      <c r="I54" s="50">
        <v>5</v>
      </c>
      <c r="J54" s="155" t="s">
        <v>945</v>
      </c>
      <c r="K54" s="183">
        <v>36704968.210000008</v>
      </c>
      <c r="L54" s="183">
        <v>3999177.17</v>
      </c>
      <c r="M54" s="183">
        <v>1220488.02</v>
      </c>
      <c r="N54" s="183">
        <v>2447305.2200000002</v>
      </c>
      <c r="O54" s="189">
        <v>40080371.480079986</v>
      </c>
      <c r="P54" s="189">
        <v>4851701.2514399998</v>
      </c>
      <c r="Q54" s="189">
        <v>1821103.2322799994</v>
      </c>
      <c r="R54" s="189">
        <v>1646293.1800400019</v>
      </c>
      <c r="S54" s="191">
        <f t="shared" si="8"/>
        <v>-3375403.2700799778</v>
      </c>
      <c r="T54" s="191">
        <f t="shared" si="9"/>
        <v>-852524.08143999986</v>
      </c>
      <c r="U54" s="191">
        <f t="shared" si="10"/>
        <v>-600615.2122799994</v>
      </c>
      <c r="V54" s="191">
        <f t="shared" si="11"/>
        <v>801012.03995999834</v>
      </c>
      <c r="W54" s="78">
        <f t="shared" si="12"/>
        <v>0.5</v>
      </c>
      <c r="X54" s="78">
        <f t="shared" si="13"/>
        <v>0.5</v>
      </c>
      <c r="Y54" s="78">
        <f t="shared" si="14"/>
        <v>0.5</v>
      </c>
      <c r="Z54" s="78">
        <f t="shared" si="15"/>
        <v>0</v>
      </c>
    </row>
    <row r="55" spans="1:26" ht="24" customHeight="1">
      <c r="A55" s="50" t="s">
        <v>2908</v>
      </c>
      <c r="B55" s="76" t="s">
        <v>1553</v>
      </c>
      <c r="C55" s="50" t="s">
        <v>568</v>
      </c>
      <c r="D55" s="76" t="s">
        <v>2476</v>
      </c>
      <c r="E55" s="50" t="s">
        <v>972</v>
      </c>
      <c r="F55" s="50" t="s">
        <v>999</v>
      </c>
      <c r="G55" s="50">
        <v>429</v>
      </c>
      <c r="H55" s="153">
        <v>112903</v>
      </c>
      <c r="I55" s="50">
        <v>17</v>
      </c>
      <c r="J55" s="155" t="s">
        <v>1000</v>
      </c>
      <c r="K55" s="183">
        <v>367864254.02999985</v>
      </c>
      <c r="L55" s="183">
        <v>139532226.05000001</v>
      </c>
      <c r="M55" s="183">
        <v>19886984.609999999</v>
      </c>
      <c r="N55" s="183">
        <v>66415027.810000002</v>
      </c>
      <c r="O55" s="189">
        <v>427617220.33519995</v>
      </c>
      <c r="P55" s="189">
        <v>134730018.01400003</v>
      </c>
      <c r="Q55" s="189">
        <v>28571375.274000004</v>
      </c>
      <c r="R55" s="189">
        <v>66846245.06719999</v>
      </c>
      <c r="S55" s="191">
        <f t="shared" si="8"/>
        <v>-59752966.3052001</v>
      </c>
      <c r="T55" s="191">
        <f t="shared" si="9"/>
        <v>4802208.0359999835</v>
      </c>
      <c r="U55" s="191">
        <f t="shared" si="10"/>
        <v>-8684390.6640000045</v>
      </c>
      <c r="V55" s="191">
        <f t="shared" si="11"/>
        <v>-431217.25719998777</v>
      </c>
      <c r="W55" s="78">
        <f t="shared" si="12"/>
        <v>0.5</v>
      </c>
      <c r="X55" s="78">
        <f t="shared" si="13"/>
        <v>0</v>
      </c>
      <c r="Y55" s="78">
        <f t="shared" si="14"/>
        <v>0.5</v>
      </c>
      <c r="Z55" s="78">
        <f t="shared" si="15"/>
        <v>0.5</v>
      </c>
    </row>
    <row r="56" spans="1:26" ht="24" customHeight="1">
      <c r="A56" s="50" t="s">
        <v>2908</v>
      </c>
      <c r="B56" s="76" t="s">
        <v>1553</v>
      </c>
      <c r="C56" s="50" t="s">
        <v>569</v>
      </c>
      <c r="D56" s="76" t="s">
        <v>2477</v>
      </c>
      <c r="E56" s="50" t="s">
        <v>939</v>
      </c>
      <c r="F56" s="50" t="s">
        <v>940</v>
      </c>
      <c r="G56" s="50">
        <v>109</v>
      </c>
      <c r="H56" s="153">
        <v>59826</v>
      </c>
      <c r="I56" s="50">
        <v>10</v>
      </c>
      <c r="J56" s="155" t="s">
        <v>941</v>
      </c>
      <c r="K56" s="183">
        <v>95236457.719999999</v>
      </c>
      <c r="L56" s="183">
        <v>17561332.129999999</v>
      </c>
      <c r="M56" s="183">
        <v>4387285.62</v>
      </c>
      <c r="N56" s="183">
        <v>6090203.3499999996</v>
      </c>
      <c r="O56" s="189">
        <v>86811773.981864408</v>
      </c>
      <c r="P56" s="189">
        <v>16086039.401016954</v>
      </c>
      <c r="Q56" s="189">
        <v>5418618.0650847452</v>
      </c>
      <c r="R56" s="189">
        <v>5288803.8694915269</v>
      </c>
      <c r="S56" s="191">
        <f t="shared" si="8"/>
        <v>8424683.7381355911</v>
      </c>
      <c r="T56" s="191">
        <f t="shared" si="9"/>
        <v>1475292.7289830446</v>
      </c>
      <c r="U56" s="191">
        <f t="shared" si="10"/>
        <v>-1031332.4450847451</v>
      </c>
      <c r="V56" s="191">
        <f t="shared" si="11"/>
        <v>801399.48050847277</v>
      </c>
      <c r="W56" s="78">
        <f t="shared" si="12"/>
        <v>0</v>
      </c>
      <c r="X56" s="78">
        <f t="shared" si="13"/>
        <v>0</v>
      </c>
      <c r="Y56" s="78">
        <f t="shared" si="14"/>
        <v>0.5</v>
      </c>
      <c r="Z56" s="78">
        <f t="shared" si="15"/>
        <v>0</v>
      </c>
    </row>
    <row r="57" spans="1:26" ht="24" customHeight="1">
      <c r="A57" s="50" t="s">
        <v>2908</v>
      </c>
      <c r="B57" s="76" t="s">
        <v>1553</v>
      </c>
      <c r="C57" s="50" t="s">
        <v>570</v>
      </c>
      <c r="D57" s="76" t="s">
        <v>2478</v>
      </c>
      <c r="E57" s="50" t="s">
        <v>939</v>
      </c>
      <c r="F57" s="50" t="s">
        <v>944</v>
      </c>
      <c r="G57" s="50">
        <v>32</v>
      </c>
      <c r="H57" s="153">
        <v>23871</v>
      </c>
      <c r="I57" s="50">
        <v>5</v>
      </c>
      <c r="J57" s="155" t="s">
        <v>945</v>
      </c>
      <c r="K57" s="183">
        <v>41857413.059999995</v>
      </c>
      <c r="L57" s="183">
        <v>4318613.0199999996</v>
      </c>
      <c r="M57" s="183">
        <v>1748296.75</v>
      </c>
      <c r="N57" s="183">
        <v>1449738.76</v>
      </c>
      <c r="O57" s="189">
        <v>40080371.480079986</v>
      </c>
      <c r="P57" s="189">
        <v>4851701.2514399998</v>
      </c>
      <c r="Q57" s="189">
        <v>1821103.2322799994</v>
      </c>
      <c r="R57" s="189">
        <v>1646293.1800400019</v>
      </c>
      <c r="S57" s="191">
        <f t="shared" si="8"/>
        <v>1777041.5799200088</v>
      </c>
      <c r="T57" s="191">
        <f t="shared" si="9"/>
        <v>-533088.23144000024</v>
      </c>
      <c r="U57" s="191">
        <f t="shared" si="10"/>
        <v>-72806.482279999414</v>
      </c>
      <c r="V57" s="191">
        <f t="shared" si="11"/>
        <v>-196554.42004000186</v>
      </c>
      <c r="W57" s="78">
        <f t="shared" si="12"/>
        <v>0</v>
      </c>
      <c r="X57" s="78">
        <f t="shared" si="13"/>
        <v>0.5</v>
      </c>
      <c r="Y57" s="78">
        <f t="shared" si="14"/>
        <v>0.5</v>
      </c>
      <c r="Z57" s="78">
        <f t="shared" si="15"/>
        <v>0.5</v>
      </c>
    </row>
    <row r="58" spans="1:26" ht="24" customHeight="1">
      <c r="A58" s="50" t="s">
        <v>2908</v>
      </c>
      <c r="B58" s="76" t="s">
        <v>1553</v>
      </c>
      <c r="C58" s="50" t="s">
        <v>571</v>
      </c>
      <c r="D58" s="76" t="s">
        <v>2479</v>
      </c>
      <c r="E58" s="50" t="s">
        <v>939</v>
      </c>
      <c r="F58" s="50" t="s">
        <v>944</v>
      </c>
      <c r="G58" s="50">
        <v>40</v>
      </c>
      <c r="H58" s="153">
        <v>20467</v>
      </c>
      <c r="I58" s="50">
        <v>5</v>
      </c>
      <c r="J58" s="155" t="s">
        <v>945</v>
      </c>
      <c r="K58" s="183">
        <v>40125004.889999993</v>
      </c>
      <c r="L58" s="183">
        <v>4850292.92</v>
      </c>
      <c r="M58" s="183">
        <v>1889999</v>
      </c>
      <c r="N58" s="183">
        <v>2327049.2400000002</v>
      </c>
      <c r="O58" s="189">
        <v>40080371.480079986</v>
      </c>
      <c r="P58" s="189">
        <v>4851701.2514399998</v>
      </c>
      <c r="Q58" s="189">
        <v>1821103.2322799994</v>
      </c>
      <c r="R58" s="189">
        <v>1646293.1800400019</v>
      </c>
      <c r="S58" s="191">
        <f t="shared" si="8"/>
        <v>44633.40992000699</v>
      </c>
      <c r="T58" s="191">
        <f t="shared" si="9"/>
        <v>-1408.3314399998635</v>
      </c>
      <c r="U58" s="191">
        <f t="shared" si="10"/>
        <v>68895.767720000586</v>
      </c>
      <c r="V58" s="191">
        <f t="shared" si="11"/>
        <v>680756.05995999835</v>
      </c>
      <c r="W58" s="78">
        <f t="shared" si="12"/>
        <v>0</v>
      </c>
      <c r="X58" s="78">
        <f t="shared" si="13"/>
        <v>0.5</v>
      </c>
      <c r="Y58" s="78">
        <f t="shared" si="14"/>
        <v>0</v>
      </c>
      <c r="Z58" s="78">
        <f t="shared" si="15"/>
        <v>0</v>
      </c>
    </row>
    <row r="59" spans="1:26" ht="24" customHeight="1">
      <c r="A59" s="50" t="s">
        <v>2908</v>
      </c>
      <c r="B59" s="76" t="s">
        <v>1553</v>
      </c>
      <c r="C59" s="50" t="s">
        <v>572</v>
      </c>
      <c r="D59" s="76" t="s">
        <v>2913</v>
      </c>
      <c r="E59" s="50" t="s">
        <v>939</v>
      </c>
      <c r="F59" s="50" t="s">
        <v>947</v>
      </c>
      <c r="G59" s="50">
        <v>251</v>
      </c>
      <c r="H59" s="153">
        <v>64168</v>
      </c>
      <c r="I59" s="50">
        <v>13</v>
      </c>
      <c r="J59" s="155" t="s">
        <v>2864</v>
      </c>
      <c r="K59" s="183">
        <v>231025116.36000001</v>
      </c>
      <c r="L59" s="183">
        <v>50777775.609999999</v>
      </c>
      <c r="M59" s="183">
        <v>13844505.5</v>
      </c>
      <c r="N59" s="183">
        <v>55779198.479999997</v>
      </c>
      <c r="O59" s="189">
        <v>122887339.9814983</v>
      </c>
      <c r="P59" s="189">
        <v>26855262.781049993</v>
      </c>
      <c r="Q59" s="189">
        <v>8517289.8629999999</v>
      </c>
      <c r="R59" s="189">
        <v>12209671.48399334</v>
      </c>
      <c r="S59" s="191">
        <f t="shared" si="8"/>
        <v>108137776.37850171</v>
      </c>
      <c r="T59" s="191">
        <f t="shared" si="9"/>
        <v>23922512.828950007</v>
      </c>
      <c r="U59" s="191">
        <f t="shared" si="10"/>
        <v>5327215.6370000001</v>
      </c>
      <c r="V59" s="191">
        <f t="shared" si="11"/>
        <v>43569526.996006653</v>
      </c>
      <c r="W59" s="78">
        <f t="shared" si="12"/>
        <v>0</v>
      </c>
      <c r="X59" s="78">
        <f t="shared" si="13"/>
        <v>0</v>
      </c>
      <c r="Y59" s="78">
        <f t="shared" si="14"/>
        <v>0</v>
      </c>
      <c r="Z59" s="78">
        <f t="shared" si="15"/>
        <v>0</v>
      </c>
    </row>
    <row r="60" spans="1:26" ht="24" customHeight="1">
      <c r="A60" s="50" t="s">
        <v>2908</v>
      </c>
      <c r="B60" s="76" t="s">
        <v>1553</v>
      </c>
      <c r="C60" s="50" t="s">
        <v>573</v>
      </c>
      <c r="D60" s="76" t="s">
        <v>2480</v>
      </c>
      <c r="E60" s="50" t="s">
        <v>939</v>
      </c>
      <c r="F60" s="50" t="s">
        <v>966</v>
      </c>
      <c r="G60" s="50">
        <v>28</v>
      </c>
      <c r="H60" s="153">
        <v>20443</v>
      </c>
      <c r="I60" s="50">
        <v>3</v>
      </c>
      <c r="J60" s="155" t="s">
        <v>1015</v>
      </c>
      <c r="K60" s="183">
        <v>30051253.689999998</v>
      </c>
      <c r="L60" s="183">
        <v>3573332.96</v>
      </c>
      <c r="M60" s="183">
        <v>1524692</v>
      </c>
      <c r="N60" s="183">
        <v>1351523.16</v>
      </c>
      <c r="O60" s="189">
        <v>20527341.728888884</v>
      </c>
      <c r="P60" s="189">
        <v>3195992.2661111117</v>
      </c>
      <c r="Q60" s="189">
        <v>1374897.1191666669</v>
      </c>
      <c r="R60" s="189">
        <v>1219682.6455555561</v>
      </c>
      <c r="S60" s="191">
        <f t="shared" si="8"/>
        <v>9523911.9611111134</v>
      </c>
      <c r="T60" s="191">
        <f t="shared" si="9"/>
        <v>377340.69388888823</v>
      </c>
      <c r="U60" s="191">
        <f t="shared" si="10"/>
        <v>149794.88083333313</v>
      </c>
      <c r="V60" s="191">
        <f t="shared" si="11"/>
        <v>131840.51444444386</v>
      </c>
      <c r="W60" s="78">
        <f t="shared" si="12"/>
        <v>0</v>
      </c>
      <c r="X60" s="78">
        <f t="shared" si="13"/>
        <v>0</v>
      </c>
      <c r="Y60" s="78">
        <f t="shared" si="14"/>
        <v>0</v>
      </c>
      <c r="Z60" s="78">
        <f t="shared" si="15"/>
        <v>0</v>
      </c>
    </row>
    <row r="61" spans="1:26" ht="24" customHeight="1">
      <c r="A61" s="50" t="s">
        <v>2908</v>
      </c>
      <c r="B61" s="76" t="s">
        <v>1553</v>
      </c>
      <c r="C61" s="50" t="s">
        <v>574</v>
      </c>
      <c r="D61" s="76" t="s">
        <v>2481</v>
      </c>
      <c r="E61" s="50" t="s">
        <v>939</v>
      </c>
      <c r="F61" s="50" t="s">
        <v>966</v>
      </c>
      <c r="G61" s="50">
        <v>16</v>
      </c>
      <c r="H61" s="153">
        <v>12021</v>
      </c>
      <c r="I61" s="50">
        <v>2</v>
      </c>
      <c r="J61" s="155" t="s">
        <v>967</v>
      </c>
      <c r="K61" s="183">
        <v>21112207.789999999</v>
      </c>
      <c r="L61" s="183">
        <v>2106592.63</v>
      </c>
      <c r="M61" s="183">
        <v>1109855.8899999999</v>
      </c>
      <c r="N61" s="183">
        <v>1444408.81</v>
      </c>
      <c r="O61" s="189">
        <v>23645968.836923081</v>
      </c>
      <c r="P61" s="189">
        <v>2431426.8648717948</v>
      </c>
      <c r="Q61" s="189">
        <v>1106185.0023076923</v>
      </c>
      <c r="R61" s="189">
        <v>858362.88974358968</v>
      </c>
      <c r="S61" s="191">
        <f t="shared" si="8"/>
        <v>-2533761.0469230823</v>
      </c>
      <c r="T61" s="191">
        <f t="shared" si="9"/>
        <v>-324834.23487179494</v>
      </c>
      <c r="U61" s="191">
        <f t="shared" si="10"/>
        <v>3670.8876923075877</v>
      </c>
      <c r="V61" s="191">
        <f t="shared" si="11"/>
        <v>586045.92025641038</v>
      </c>
      <c r="W61" s="78">
        <f t="shared" si="12"/>
        <v>0.5</v>
      </c>
      <c r="X61" s="78">
        <f t="shared" si="13"/>
        <v>0.5</v>
      </c>
      <c r="Y61" s="78">
        <f t="shared" si="14"/>
        <v>0</v>
      </c>
      <c r="Z61" s="78">
        <f t="shared" si="15"/>
        <v>0</v>
      </c>
    </row>
    <row r="62" spans="1:26" ht="24" customHeight="1">
      <c r="A62" s="50" t="s">
        <v>2908</v>
      </c>
      <c r="B62" s="76" t="s">
        <v>1553</v>
      </c>
      <c r="C62" s="50" t="s">
        <v>575</v>
      </c>
      <c r="D62" s="76" t="s">
        <v>2482</v>
      </c>
      <c r="E62" s="50" t="s">
        <v>939</v>
      </c>
      <c r="F62" s="50" t="s">
        <v>944</v>
      </c>
      <c r="G62" s="50">
        <v>30</v>
      </c>
      <c r="H62" s="153">
        <v>36564</v>
      </c>
      <c r="I62" s="50">
        <v>6</v>
      </c>
      <c r="J62" s="155" t="s">
        <v>2865</v>
      </c>
      <c r="K62" s="183">
        <v>28400170.999999996</v>
      </c>
      <c r="L62" s="183">
        <v>6288178.2699999996</v>
      </c>
      <c r="M62" s="183">
        <v>1733412.6</v>
      </c>
      <c r="N62" s="183">
        <v>1694199.82</v>
      </c>
      <c r="O62" s="189">
        <v>55780678.752016798</v>
      </c>
      <c r="P62" s="189">
        <v>8665894.2155462131</v>
      </c>
      <c r="Q62" s="189">
        <v>3010219.9397478974</v>
      </c>
      <c r="R62" s="189">
        <v>2657967.5202100831</v>
      </c>
      <c r="S62" s="191">
        <f t="shared" si="8"/>
        <v>-27380507.752016801</v>
      </c>
      <c r="T62" s="191">
        <f t="shared" si="9"/>
        <v>-2377715.9455462135</v>
      </c>
      <c r="U62" s="191">
        <f t="shared" si="10"/>
        <v>-1276807.3397478973</v>
      </c>
      <c r="V62" s="191">
        <f t="shared" si="11"/>
        <v>-963767.70021008304</v>
      </c>
      <c r="W62" s="78">
        <f t="shared" si="12"/>
        <v>0.5</v>
      </c>
      <c r="X62" s="78">
        <f t="shared" si="13"/>
        <v>0.5</v>
      </c>
      <c r="Y62" s="78">
        <f t="shared" si="14"/>
        <v>0.5</v>
      </c>
      <c r="Z62" s="78">
        <f t="shared" si="15"/>
        <v>0.5</v>
      </c>
    </row>
    <row r="63" spans="1:26" ht="24" customHeight="1">
      <c r="A63" s="50" t="s">
        <v>2908</v>
      </c>
      <c r="B63" s="76" t="s">
        <v>1553</v>
      </c>
      <c r="C63" s="50" t="s">
        <v>576</v>
      </c>
      <c r="D63" s="76" t="s">
        <v>2483</v>
      </c>
      <c r="E63" s="50" t="s">
        <v>939</v>
      </c>
      <c r="F63" s="50" t="s">
        <v>966</v>
      </c>
      <c r="G63" s="50">
        <v>36</v>
      </c>
      <c r="H63" s="153">
        <v>29044</v>
      </c>
      <c r="I63" s="50">
        <v>4</v>
      </c>
      <c r="J63" s="155" t="s">
        <v>1078</v>
      </c>
      <c r="K63" s="183">
        <v>24331451.200000003</v>
      </c>
      <c r="L63" s="183">
        <v>4299255.26</v>
      </c>
      <c r="M63" s="183">
        <v>1890896.8</v>
      </c>
      <c r="N63" s="183">
        <v>2164667.37</v>
      </c>
      <c r="O63" s="189">
        <v>23833500.684999995</v>
      </c>
      <c r="P63" s="189">
        <v>3712399.3049999997</v>
      </c>
      <c r="Q63" s="189">
        <v>1725066.9925000002</v>
      </c>
      <c r="R63" s="189">
        <v>1426446.8074999999</v>
      </c>
      <c r="S63" s="191">
        <f t="shared" si="8"/>
        <v>497950.51500000805</v>
      </c>
      <c r="T63" s="191">
        <f t="shared" si="9"/>
        <v>586855.95500000007</v>
      </c>
      <c r="U63" s="191">
        <f t="shared" si="10"/>
        <v>165829.80749999988</v>
      </c>
      <c r="V63" s="191">
        <f t="shared" si="11"/>
        <v>738220.56250000023</v>
      </c>
      <c r="W63" s="78">
        <f t="shared" si="12"/>
        <v>0</v>
      </c>
      <c r="X63" s="78">
        <f t="shared" si="13"/>
        <v>0</v>
      </c>
      <c r="Y63" s="78">
        <f t="shared" si="14"/>
        <v>0</v>
      </c>
      <c r="Z63" s="78">
        <f t="shared" si="15"/>
        <v>0</v>
      </c>
    </row>
    <row r="64" spans="1:26" ht="24" customHeight="1">
      <c r="A64" s="50" t="s">
        <v>2908</v>
      </c>
      <c r="B64" s="76" t="s">
        <v>1563</v>
      </c>
      <c r="C64" s="50" t="s">
        <v>577</v>
      </c>
      <c r="D64" s="76" t="s">
        <v>2484</v>
      </c>
      <c r="E64" s="50" t="s">
        <v>972</v>
      </c>
      <c r="F64" s="50" t="s">
        <v>999</v>
      </c>
      <c r="G64" s="50">
        <v>323</v>
      </c>
      <c r="H64" s="153">
        <v>99538</v>
      </c>
      <c r="I64" s="50">
        <v>16</v>
      </c>
      <c r="J64" s="155" t="s">
        <v>1038</v>
      </c>
      <c r="K64" s="183">
        <v>257425149.17999998</v>
      </c>
      <c r="L64" s="183">
        <v>70577293.939999998</v>
      </c>
      <c r="M64" s="183">
        <v>21533718.039999999</v>
      </c>
      <c r="N64" s="183">
        <v>27896572.91</v>
      </c>
      <c r="O64" s="189">
        <v>280005035.97250003</v>
      </c>
      <c r="P64" s="189">
        <v>79642143.206249997</v>
      </c>
      <c r="Q64" s="189">
        <v>14354631.100000001</v>
      </c>
      <c r="R64" s="189">
        <v>40471534.92583333</v>
      </c>
      <c r="S64" s="191">
        <f t="shared" si="8"/>
        <v>-22579886.792500049</v>
      </c>
      <c r="T64" s="191">
        <f t="shared" si="9"/>
        <v>-9064849.2662499994</v>
      </c>
      <c r="U64" s="191">
        <f t="shared" si="10"/>
        <v>7179086.9399999976</v>
      </c>
      <c r="V64" s="191">
        <f t="shared" si="11"/>
        <v>-12574962.015833329</v>
      </c>
      <c r="W64" s="78">
        <f t="shared" si="12"/>
        <v>0.5</v>
      </c>
      <c r="X64" s="78">
        <f t="shared" si="13"/>
        <v>0.5</v>
      </c>
      <c r="Y64" s="78">
        <f t="shared" si="14"/>
        <v>0</v>
      </c>
      <c r="Z64" s="78">
        <f t="shared" si="15"/>
        <v>0.5</v>
      </c>
    </row>
    <row r="65" spans="1:26" ht="24" customHeight="1">
      <c r="A65" s="50" t="s">
        <v>2908</v>
      </c>
      <c r="B65" s="76" t="s">
        <v>1563</v>
      </c>
      <c r="C65" s="50" t="s">
        <v>578</v>
      </c>
      <c r="D65" s="76" t="s">
        <v>2485</v>
      </c>
      <c r="E65" s="50" t="s">
        <v>939</v>
      </c>
      <c r="F65" s="50" t="s">
        <v>940</v>
      </c>
      <c r="G65" s="50">
        <v>78</v>
      </c>
      <c r="H65" s="153">
        <v>70464</v>
      </c>
      <c r="I65" s="50">
        <v>10</v>
      </c>
      <c r="J65" s="155" t="s">
        <v>941</v>
      </c>
      <c r="K65" s="183">
        <v>71184924.169999987</v>
      </c>
      <c r="L65" s="183">
        <v>12659188.83</v>
      </c>
      <c r="M65" s="183">
        <v>4389125.8899999997</v>
      </c>
      <c r="N65" s="183">
        <v>4563810.9000000004</v>
      </c>
      <c r="O65" s="189">
        <v>86811773.981864408</v>
      </c>
      <c r="P65" s="189">
        <v>16086039.401016954</v>
      </c>
      <c r="Q65" s="189">
        <v>5418618.0650847452</v>
      </c>
      <c r="R65" s="189">
        <v>5288803.8694915269</v>
      </c>
      <c r="S65" s="191">
        <f t="shared" si="8"/>
        <v>-15626849.811864421</v>
      </c>
      <c r="T65" s="191">
        <f t="shared" si="9"/>
        <v>-3426850.5710169543</v>
      </c>
      <c r="U65" s="191">
        <f t="shared" si="10"/>
        <v>-1029492.1750847455</v>
      </c>
      <c r="V65" s="191">
        <f t="shared" si="11"/>
        <v>-724992.96949152648</v>
      </c>
      <c r="W65" s="78">
        <f t="shared" si="12"/>
        <v>0.5</v>
      </c>
      <c r="X65" s="78">
        <f t="shared" si="13"/>
        <v>0.5</v>
      </c>
      <c r="Y65" s="78">
        <f t="shared" si="14"/>
        <v>0.5</v>
      </c>
      <c r="Z65" s="78">
        <f t="shared" si="15"/>
        <v>0.5</v>
      </c>
    </row>
    <row r="66" spans="1:26" ht="24" customHeight="1">
      <c r="A66" s="50" t="s">
        <v>2908</v>
      </c>
      <c r="B66" s="76" t="s">
        <v>1563</v>
      </c>
      <c r="C66" s="50" t="s">
        <v>579</v>
      </c>
      <c r="D66" s="76" t="s">
        <v>2486</v>
      </c>
      <c r="E66" s="50" t="s">
        <v>939</v>
      </c>
      <c r="F66" s="50" t="s">
        <v>944</v>
      </c>
      <c r="G66" s="50">
        <v>35</v>
      </c>
      <c r="H66" s="153">
        <v>47246</v>
      </c>
      <c r="I66" s="50">
        <v>6</v>
      </c>
      <c r="J66" s="155" t="s">
        <v>2865</v>
      </c>
      <c r="K66" s="183">
        <v>49458434.840000004</v>
      </c>
      <c r="L66" s="183">
        <v>10338520.289999999</v>
      </c>
      <c r="M66" s="183">
        <v>3937631.81</v>
      </c>
      <c r="N66" s="183">
        <v>3063084.97</v>
      </c>
      <c r="O66" s="189">
        <v>55780678.752016798</v>
      </c>
      <c r="P66" s="189">
        <v>8665894.2155462131</v>
      </c>
      <c r="Q66" s="189">
        <v>3010219.9397478974</v>
      </c>
      <c r="R66" s="189">
        <v>2657967.5202100831</v>
      </c>
      <c r="S66" s="191">
        <f t="shared" si="8"/>
        <v>-6322243.9120167941</v>
      </c>
      <c r="T66" s="191">
        <f t="shared" si="9"/>
        <v>1672626.074453786</v>
      </c>
      <c r="U66" s="191">
        <f t="shared" si="10"/>
        <v>927411.87025210261</v>
      </c>
      <c r="V66" s="191">
        <f t="shared" si="11"/>
        <v>405117.4497899171</v>
      </c>
      <c r="W66" s="78">
        <f t="shared" si="12"/>
        <v>0.5</v>
      </c>
      <c r="X66" s="78">
        <f t="shared" si="13"/>
        <v>0</v>
      </c>
      <c r="Y66" s="78">
        <f t="shared" si="14"/>
        <v>0</v>
      </c>
      <c r="Z66" s="78">
        <f t="shared" si="15"/>
        <v>0</v>
      </c>
    </row>
    <row r="67" spans="1:26" ht="24" customHeight="1">
      <c r="A67" s="50" t="s">
        <v>2908</v>
      </c>
      <c r="B67" s="76" t="s">
        <v>1563</v>
      </c>
      <c r="C67" s="50" t="s">
        <v>580</v>
      </c>
      <c r="D67" s="76" t="s">
        <v>2487</v>
      </c>
      <c r="E67" s="50" t="s">
        <v>939</v>
      </c>
      <c r="F67" s="50" t="s">
        <v>940</v>
      </c>
      <c r="G67" s="50">
        <v>90</v>
      </c>
      <c r="H67" s="153">
        <v>83898</v>
      </c>
      <c r="I67" s="50">
        <v>10</v>
      </c>
      <c r="J67" s="155" t="s">
        <v>941</v>
      </c>
      <c r="K67" s="183">
        <v>78827599.550000012</v>
      </c>
      <c r="L67" s="183">
        <v>16517201.199999999</v>
      </c>
      <c r="M67" s="183">
        <v>4572524.2</v>
      </c>
      <c r="N67" s="183">
        <v>6747508.4900000002</v>
      </c>
      <c r="O67" s="189">
        <v>86811773.981864408</v>
      </c>
      <c r="P67" s="189">
        <v>16086039.401016954</v>
      </c>
      <c r="Q67" s="189">
        <v>5418618.0650847452</v>
      </c>
      <c r="R67" s="189">
        <v>5288803.8694915269</v>
      </c>
      <c r="S67" s="191">
        <f t="shared" si="8"/>
        <v>-7984174.4318643957</v>
      </c>
      <c r="T67" s="191">
        <f t="shared" si="9"/>
        <v>431161.79898304492</v>
      </c>
      <c r="U67" s="191">
        <f t="shared" si="10"/>
        <v>-846093.86508474499</v>
      </c>
      <c r="V67" s="191">
        <f t="shared" si="11"/>
        <v>1458704.6205084734</v>
      </c>
      <c r="W67" s="78">
        <f t="shared" si="12"/>
        <v>0.5</v>
      </c>
      <c r="X67" s="78">
        <f t="shared" si="13"/>
        <v>0</v>
      </c>
      <c r="Y67" s="78">
        <f t="shared" si="14"/>
        <v>0.5</v>
      </c>
      <c r="Z67" s="78">
        <f t="shared" si="15"/>
        <v>0</v>
      </c>
    </row>
    <row r="68" spans="1:26" ht="24" customHeight="1">
      <c r="A68" s="50" t="s">
        <v>2908</v>
      </c>
      <c r="B68" s="76" t="s">
        <v>1563</v>
      </c>
      <c r="C68" s="50" t="s">
        <v>581</v>
      </c>
      <c r="D68" s="76" t="s">
        <v>2488</v>
      </c>
      <c r="E68" s="50" t="s">
        <v>939</v>
      </c>
      <c r="F68" s="50" t="s">
        <v>944</v>
      </c>
      <c r="G68" s="50">
        <v>55</v>
      </c>
      <c r="H68" s="153">
        <v>53634</v>
      </c>
      <c r="I68" s="50">
        <v>6</v>
      </c>
      <c r="J68" s="155" t="s">
        <v>2865</v>
      </c>
      <c r="K68" s="183">
        <v>51863286.870000005</v>
      </c>
      <c r="L68" s="183">
        <v>12129410.35</v>
      </c>
      <c r="M68" s="183">
        <v>2773276.2</v>
      </c>
      <c r="N68" s="183">
        <v>3845385.27</v>
      </c>
      <c r="O68" s="189">
        <v>55780678.752016798</v>
      </c>
      <c r="P68" s="189">
        <v>8665894.2155462131</v>
      </c>
      <c r="Q68" s="189">
        <v>3010219.9397478974</v>
      </c>
      <c r="R68" s="189">
        <v>2657967.5202100831</v>
      </c>
      <c r="S68" s="191">
        <f t="shared" si="8"/>
        <v>-3917391.8820167929</v>
      </c>
      <c r="T68" s="191">
        <f t="shared" si="9"/>
        <v>3463516.1344537865</v>
      </c>
      <c r="U68" s="191">
        <f t="shared" si="10"/>
        <v>-236943.73974789726</v>
      </c>
      <c r="V68" s="191">
        <f t="shared" si="11"/>
        <v>1187417.7497899169</v>
      </c>
      <c r="W68" s="78">
        <f t="shared" si="12"/>
        <v>0.5</v>
      </c>
      <c r="X68" s="78">
        <f t="shared" si="13"/>
        <v>0</v>
      </c>
      <c r="Y68" s="78">
        <f t="shared" si="14"/>
        <v>0.5</v>
      </c>
      <c r="Z68" s="78">
        <f t="shared" si="15"/>
        <v>0</v>
      </c>
    </row>
    <row r="69" spans="1:26" ht="24" customHeight="1">
      <c r="A69" s="50" t="s">
        <v>2908</v>
      </c>
      <c r="B69" s="76" t="s">
        <v>1563</v>
      </c>
      <c r="C69" s="50" t="s">
        <v>582</v>
      </c>
      <c r="D69" s="76" t="s">
        <v>2914</v>
      </c>
      <c r="E69" s="50" t="s">
        <v>939</v>
      </c>
      <c r="F69" s="50" t="s">
        <v>944</v>
      </c>
      <c r="G69" s="50">
        <v>46</v>
      </c>
      <c r="H69" s="153">
        <v>29157</v>
      </c>
      <c r="I69" s="50">
        <v>5</v>
      </c>
      <c r="J69" s="155" t="s">
        <v>945</v>
      </c>
      <c r="K69" s="183">
        <v>36882391.129999995</v>
      </c>
      <c r="L69" s="183">
        <v>6434468.21</v>
      </c>
      <c r="M69" s="183">
        <v>2851123.88</v>
      </c>
      <c r="N69" s="183">
        <v>2631179.31</v>
      </c>
      <c r="O69" s="189">
        <v>40080371.480079986</v>
      </c>
      <c r="P69" s="189">
        <v>4851701.2514399998</v>
      </c>
      <c r="Q69" s="189">
        <v>1821103.2322799994</v>
      </c>
      <c r="R69" s="189">
        <v>1646293.1800400019</v>
      </c>
      <c r="S69" s="191">
        <f t="shared" si="8"/>
        <v>-3197980.3500799909</v>
      </c>
      <c r="T69" s="191">
        <f t="shared" si="9"/>
        <v>1582766.9585600002</v>
      </c>
      <c r="U69" s="191">
        <f t="shared" si="10"/>
        <v>1030020.6477200005</v>
      </c>
      <c r="V69" s="191">
        <f t="shared" si="11"/>
        <v>984886.12995999819</v>
      </c>
      <c r="W69" s="78">
        <f t="shared" si="12"/>
        <v>0.5</v>
      </c>
      <c r="X69" s="78">
        <f t="shared" si="13"/>
        <v>0</v>
      </c>
      <c r="Y69" s="78">
        <f t="shared" si="14"/>
        <v>0</v>
      </c>
      <c r="Z69" s="78">
        <f t="shared" si="15"/>
        <v>0</v>
      </c>
    </row>
    <row r="70" spans="1:26" ht="24" customHeight="1">
      <c r="A70" s="50" t="s">
        <v>2908</v>
      </c>
      <c r="B70" s="76" t="s">
        <v>1570</v>
      </c>
      <c r="C70" s="50" t="s">
        <v>583</v>
      </c>
      <c r="D70" s="76" t="s">
        <v>2489</v>
      </c>
      <c r="E70" s="50" t="s">
        <v>935</v>
      </c>
      <c r="F70" s="50" t="s">
        <v>936</v>
      </c>
      <c r="G70" s="50">
        <v>1073</v>
      </c>
      <c r="H70" s="153">
        <v>257362</v>
      </c>
      <c r="I70" s="50">
        <v>20</v>
      </c>
      <c r="J70" s="155" t="s">
        <v>1081</v>
      </c>
      <c r="K70" s="183">
        <v>1041989315.2999997</v>
      </c>
      <c r="L70" s="183">
        <v>570140927.38</v>
      </c>
      <c r="M70" s="183">
        <v>56541421.240000002</v>
      </c>
      <c r="N70" s="183">
        <v>379220970.43000001</v>
      </c>
      <c r="O70" s="189">
        <v>1213677806.5550001</v>
      </c>
      <c r="P70" s="189">
        <v>655115483.68500006</v>
      </c>
      <c r="Q70" s="189">
        <v>106883773.25749999</v>
      </c>
      <c r="R70" s="189">
        <v>382711979.68000001</v>
      </c>
      <c r="S70" s="191">
        <f t="shared" si="8"/>
        <v>-171688491.25500035</v>
      </c>
      <c r="T70" s="191">
        <f t="shared" si="9"/>
        <v>-84974556.305000067</v>
      </c>
      <c r="U70" s="191">
        <f t="shared" si="10"/>
        <v>-50342352.017499991</v>
      </c>
      <c r="V70" s="191">
        <f t="shared" si="11"/>
        <v>-3491009.25</v>
      </c>
      <c r="W70" s="78">
        <f t="shared" si="12"/>
        <v>0.5</v>
      </c>
      <c r="X70" s="78">
        <f t="shared" si="13"/>
        <v>0.5</v>
      </c>
      <c r="Y70" s="78">
        <f t="shared" si="14"/>
        <v>0.5</v>
      </c>
      <c r="Z70" s="78">
        <f t="shared" si="15"/>
        <v>0.5</v>
      </c>
    </row>
    <row r="71" spans="1:26" ht="24" customHeight="1">
      <c r="A71" s="50" t="s">
        <v>2908</v>
      </c>
      <c r="B71" s="76" t="s">
        <v>1570</v>
      </c>
      <c r="C71" s="50" t="s">
        <v>584</v>
      </c>
      <c r="D71" s="76" t="s">
        <v>2490</v>
      </c>
      <c r="E71" s="50" t="s">
        <v>939</v>
      </c>
      <c r="F71" s="50" t="s">
        <v>944</v>
      </c>
      <c r="G71" s="50">
        <v>56</v>
      </c>
      <c r="H71" s="153">
        <v>51803</v>
      </c>
      <c r="I71" s="50">
        <v>6</v>
      </c>
      <c r="J71" s="155" t="s">
        <v>2865</v>
      </c>
      <c r="K71" s="183">
        <v>53806417.870000005</v>
      </c>
      <c r="L71" s="183">
        <v>10254327.220000001</v>
      </c>
      <c r="M71" s="183">
        <v>3567899</v>
      </c>
      <c r="N71" s="183">
        <v>3713168.07</v>
      </c>
      <c r="O71" s="189">
        <v>55780678.752016798</v>
      </c>
      <c r="P71" s="189">
        <v>8665894.2155462131</v>
      </c>
      <c r="Q71" s="189">
        <v>3010219.9397478974</v>
      </c>
      <c r="R71" s="189">
        <v>2657967.5202100831</v>
      </c>
      <c r="S71" s="191">
        <f t="shared" si="8"/>
        <v>-1974260.8820167929</v>
      </c>
      <c r="T71" s="191">
        <f t="shared" si="9"/>
        <v>1588433.0044537876</v>
      </c>
      <c r="U71" s="191">
        <f t="shared" si="10"/>
        <v>557679.06025210256</v>
      </c>
      <c r="V71" s="191">
        <f t="shared" si="11"/>
        <v>1055200.5497899167</v>
      </c>
      <c r="W71" s="78">
        <f t="shared" si="12"/>
        <v>0.5</v>
      </c>
      <c r="X71" s="78">
        <f t="shared" si="13"/>
        <v>0</v>
      </c>
      <c r="Y71" s="78">
        <f t="shared" si="14"/>
        <v>0</v>
      </c>
      <c r="Z71" s="78">
        <f t="shared" si="15"/>
        <v>0</v>
      </c>
    </row>
    <row r="72" spans="1:26" ht="24" customHeight="1">
      <c r="A72" s="50" t="s">
        <v>2908</v>
      </c>
      <c r="B72" s="76" t="s">
        <v>1570</v>
      </c>
      <c r="C72" s="50" t="s">
        <v>585</v>
      </c>
      <c r="D72" s="76" t="s">
        <v>2491</v>
      </c>
      <c r="E72" s="50" t="s">
        <v>939</v>
      </c>
      <c r="F72" s="50" t="s">
        <v>944</v>
      </c>
      <c r="G72" s="50">
        <v>67</v>
      </c>
      <c r="H72" s="153">
        <v>49979</v>
      </c>
      <c r="I72" s="50">
        <v>6</v>
      </c>
      <c r="J72" s="155" t="s">
        <v>2865</v>
      </c>
      <c r="K72" s="183">
        <v>55835737.880000003</v>
      </c>
      <c r="L72" s="183">
        <v>6042094.1200000001</v>
      </c>
      <c r="M72" s="183">
        <v>2874287.95</v>
      </c>
      <c r="N72" s="183">
        <v>3319166.51</v>
      </c>
      <c r="O72" s="189">
        <v>55780678.752016798</v>
      </c>
      <c r="P72" s="189">
        <v>8665894.2155462131</v>
      </c>
      <c r="Q72" s="189">
        <v>3010219.9397478974</v>
      </c>
      <c r="R72" s="189">
        <v>2657967.5202100831</v>
      </c>
      <c r="S72" s="191">
        <f t="shared" si="8"/>
        <v>55059.12798320502</v>
      </c>
      <c r="T72" s="191">
        <f t="shared" si="9"/>
        <v>-2623800.095546213</v>
      </c>
      <c r="U72" s="191">
        <f t="shared" si="10"/>
        <v>-135931.98974789726</v>
      </c>
      <c r="V72" s="191">
        <f t="shared" si="11"/>
        <v>661198.98978991667</v>
      </c>
      <c r="W72" s="78">
        <f t="shared" si="12"/>
        <v>0</v>
      </c>
      <c r="X72" s="78">
        <f t="shared" si="13"/>
        <v>0.5</v>
      </c>
      <c r="Y72" s="78">
        <f t="shared" si="14"/>
        <v>0.5</v>
      </c>
      <c r="Z72" s="78">
        <f t="shared" si="15"/>
        <v>0</v>
      </c>
    </row>
    <row r="73" spans="1:26" ht="24" customHeight="1">
      <c r="A73" s="50" t="s">
        <v>2908</v>
      </c>
      <c r="B73" s="76" t="s">
        <v>1570</v>
      </c>
      <c r="C73" s="50" t="s">
        <v>586</v>
      </c>
      <c r="D73" s="76" t="s">
        <v>2492</v>
      </c>
      <c r="E73" s="50" t="s">
        <v>972</v>
      </c>
      <c r="F73" s="50" t="s">
        <v>973</v>
      </c>
      <c r="G73" s="50">
        <v>198</v>
      </c>
      <c r="H73" s="153">
        <v>84555</v>
      </c>
      <c r="I73" s="50">
        <v>14</v>
      </c>
      <c r="J73" s="155" t="s">
        <v>2868</v>
      </c>
      <c r="K73" s="183">
        <v>174487461.46999997</v>
      </c>
      <c r="L73" s="183">
        <v>59780790.030000001</v>
      </c>
      <c r="M73" s="183">
        <v>17045266.739999998</v>
      </c>
      <c r="N73" s="183">
        <v>24336404.050000001</v>
      </c>
      <c r="O73" s="189">
        <v>156538233.4188889</v>
      </c>
      <c r="P73" s="189">
        <v>31146595.276666667</v>
      </c>
      <c r="Q73" s="189">
        <v>9177013.2188888881</v>
      </c>
      <c r="R73" s="189">
        <v>19508994.477777775</v>
      </c>
      <c r="S73" s="191">
        <f t="shared" si="8"/>
        <v>17949228.051111072</v>
      </c>
      <c r="T73" s="191">
        <f t="shared" si="9"/>
        <v>28634194.753333334</v>
      </c>
      <c r="U73" s="191">
        <f t="shared" si="10"/>
        <v>7868253.5211111102</v>
      </c>
      <c r="V73" s="191">
        <f t="shared" si="11"/>
        <v>4827409.5722222254</v>
      </c>
      <c r="W73" s="78">
        <f t="shared" si="12"/>
        <v>0</v>
      </c>
      <c r="X73" s="78">
        <f t="shared" si="13"/>
        <v>0</v>
      </c>
      <c r="Y73" s="78">
        <f t="shared" si="14"/>
        <v>0</v>
      </c>
      <c r="Z73" s="78">
        <f t="shared" si="15"/>
        <v>0</v>
      </c>
    </row>
    <row r="74" spans="1:26" ht="24" customHeight="1">
      <c r="A74" s="50" t="s">
        <v>2908</v>
      </c>
      <c r="B74" s="76" t="s">
        <v>1570</v>
      </c>
      <c r="C74" s="50" t="s">
        <v>587</v>
      </c>
      <c r="D74" s="76" t="s">
        <v>2493</v>
      </c>
      <c r="E74" s="50" t="s">
        <v>939</v>
      </c>
      <c r="F74" s="50" t="s">
        <v>966</v>
      </c>
      <c r="G74" s="50">
        <v>10</v>
      </c>
      <c r="H74" s="153">
        <v>4052</v>
      </c>
      <c r="I74" s="50">
        <v>2</v>
      </c>
      <c r="J74" s="155" t="s">
        <v>967</v>
      </c>
      <c r="K74" s="183">
        <v>14113230.66</v>
      </c>
      <c r="L74" s="183">
        <v>767149.89</v>
      </c>
      <c r="M74" s="183">
        <v>5763</v>
      </c>
      <c r="N74" s="183">
        <v>286829.53000000003</v>
      </c>
      <c r="O74" s="189">
        <v>23645968.836923081</v>
      </c>
      <c r="P74" s="189">
        <v>2431426.8648717948</v>
      </c>
      <c r="Q74" s="189">
        <v>1106185.0023076923</v>
      </c>
      <c r="R74" s="189">
        <v>858362.88974358968</v>
      </c>
      <c r="S74" s="191">
        <f t="shared" si="8"/>
        <v>-9532738.1769230813</v>
      </c>
      <c r="T74" s="191">
        <f t="shared" si="9"/>
        <v>-1664276.9748717947</v>
      </c>
      <c r="U74" s="191">
        <f t="shared" si="10"/>
        <v>-1100422.0023076923</v>
      </c>
      <c r="V74" s="191">
        <f t="shared" si="11"/>
        <v>-571533.35974358965</v>
      </c>
      <c r="W74" s="78">
        <f t="shared" si="12"/>
        <v>0.5</v>
      </c>
      <c r="X74" s="78">
        <f t="shared" si="13"/>
        <v>0.5</v>
      </c>
      <c r="Y74" s="78">
        <f t="shared" si="14"/>
        <v>0.5</v>
      </c>
      <c r="Z74" s="78">
        <f t="shared" si="15"/>
        <v>0.5</v>
      </c>
    </row>
    <row r="75" spans="1:26" ht="24" customHeight="1">
      <c r="A75" s="50" t="s">
        <v>2908</v>
      </c>
      <c r="B75" s="76" t="s">
        <v>1570</v>
      </c>
      <c r="C75" s="50" t="s">
        <v>588</v>
      </c>
      <c r="D75" s="76" t="s">
        <v>2494</v>
      </c>
      <c r="E75" s="50" t="s">
        <v>939</v>
      </c>
      <c r="F75" s="50" t="s">
        <v>944</v>
      </c>
      <c r="G75" s="50">
        <v>36</v>
      </c>
      <c r="H75" s="153">
        <v>37576</v>
      </c>
      <c r="I75" s="50">
        <v>6</v>
      </c>
      <c r="J75" s="155" t="s">
        <v>2865</v>
      </c>
      <c r="K75" s="183">
        <v>46202475.700000003</v>
      </c>
      <c r="L75" s="183">
        <v>7690351.29</v>
      </c>
      <c r="M75" s="183">
        <v>2976073.01</v>
      </c>
      <c r="N75" s="183">
        <v>2314430.4900000002</v>
      </c>
      <c r="O75" s="189">
        <v>55780678.752016798</v>
      </c>
      <c r="P75" s="189">
        <v>8665894.2155462131</v>
      </c>
      <c r="Q75" s="189">
        <v>3010219.9397478974</v>
      </c>
      <c r="R75" s="189">
        <v>2657967.5202100831</v>
      </c>
      <c r="S75" s="191">
        <f t="shared" si="8"/>
        <v>-9578203.0520167947</v>
      </c>
      <c r="T75" s="191">
        <f t="shared" si="9"/>
        <v>-975542.92554621305</v>
      </c>
      <c r="U75" s="191">
        <f t="shared" si="10"/>
        <v>-34146.929747897666</v>
      </c>
      <c r="V75" s="191">
        <f t="shared" si="11"/>
        <v>-343537.03021008288</v>
      </c>
      <c r="W75" s="78">
        <f t="shared" si="12"/>
        <v>0.5</v>
      </c>
      <c r="X75" s="78">
        <f t="shared" si="13"/>
        <v>0.5</v>
      </c>
      <c r="Y75" s="78">
        <f t="shared" si="14"/>
        <v>0.5</v>
      </c>
      <c r="Z75" s="78">
        <f t="shared" si="15"/>
        <v>0.5</v>
      </c>
    </row>
    <row r="76" spans="1:26" ht="24" customHeight="1">
      <c r="A76" s="50" t="s">
        <v>2908</v>
      </c>
      <c r="B76" s="76" t="s">
        <v>1570</v>
      </c>
      <c r="C76" s="50" t="s">
        <v>589</v>
      </c>
      <c r="D76" s="76" t="s">
        <v>2495</v>
      </c>
      <c r="E76" s="50" t="s">
        <v>939</v>
      </c>
      <c r="F76" s="50" t="s">
        <v>947</v>
      </c>
      <c r="G76" s="50">
        <v>113</v>
      </c>
      <c r="H76" s="153">
        <v>91558</v>
      </c>
      <c r="I76" s="50">
        <v>13</v>
      </c>
      <c r="J76" s="155" t="s">
        <v>2864</v>
      </c>
      <c r="K76" s="183">
        <v>113897785.93000001</v>
      </c>
      <c r="L76" s="183">
        <v>23180037.120000001</v>
      </c>
      <c r="M76" s="183">
        <v>8061270.5999999996</v>
      </c>
      <c r="N76" s="183">
        <v>9173058.7899999991</v>
      </c>
      <c r="O76" s="189">
        <v>122887339.9814983</v>
      </c>
      <c r="P76" s="189">
        <v>26855262.781049993</v>
      </c>
      <c r="Q76" s="189">
        <v>8517289.8629999999</v>
      </c>
      <c r="R76" s="189">
        <v>12209671.48399334</v>
      </c>
      <c r="S76" s="191">
        <f t="shared" si="8"/>
        <v>-8989554.0514982939</v>
      </c>
      <c r="T76" s="191">
        <f t="shared" si="9"/>
        <v>-3675225.6610499918</v>
      </c>
      <c r="U76" s="191">
        <f t="shared" si="10"/>
        <v>-456019.26300000027</v>
      </c>
      <c r="V76" s="191">
        <f t="shared" si="11"/>
        <v>-3036612.6939933412</v>
      </c>
      <c r="W76" s="78">
        <f t="shared" si="12"/>
        <v>0.5</v>
      </c>
      <c r="X76" s="78">
        <f t="shared" si="13"/>
        <v>0.5</v>
      </c>
      <c r="Y76" s="78">
        <f t="shared" si="14"/>
        <v>0.5</v>
      </c>
      <c r="Z76" s="78">
        <f t="shared" si="15"/>
        <v>0.5</v>
      </c>
    </row>
    <row r="77" spans="1:26" ht="24" customHeight="1">
      <c r="A77" s="50" t="s">
        <v>2908</v>
      </c>
      <c r="B77" s="76" t="s">
        <v>1570</v>
      </c>
      <c r="C77" s="50" t="s">
        <v>590</v>
      </c>
      <c r="D77" s="76" t="s">
        <v>2496</v>
      </c>
      <c r="E77" s="50" t="s">
        <v>939</v>
      </c>
      <c r="F77" s="50" t="s">
        <v>944</v>
      </c>
      <c r="G77" s="50">
        <v>30</v>
      </c>
      <c r="H77" s="153">
        <v>25415</v>
      </c>
      <c r="I77" s="50">
        <v>5</v>
      </c>
      <c r="J77" s="155" t="s">
        <v>945</v>
      </c>
      <c r="K77" s="183">
        <v>37977011.25</v>
      </c>
      <c r="L77" s="183">
        <v>5601494.6100000003</v>
      </c>
      <c r="M77" s="183">
        <v>2095921.4</v>
      </c>
      <c r="N77" s="183">
        <v>2261949</v>
      </c>
      <c r="O77" s="189">
        <v>40080371.480079986</v>
      </c>
      <c r="P77" s="189">
        <v>4851701.2514399998</v>
      </c>
      <c r="Q77" s="189">
        <v>1821103.2322799994</v>
      </c>
      <c r="R77" s="189">
        <v>1646293.1800400019</v>
      </c>
      <c r="S77" s="191">
        <f t="shared" si="8"/>
        <v>-2103360.2300799862</v>
      </c>
      <c r="T77" s="191">
        <f t="shared" si="9"/>
        <v>749793.35856000055</v>
      </c>
      <c r="U77" s="191">
        <f t="shared" si="10"/>
        <v>274818.16772000049</v>
      </c>
      <c r="V77" s="191">
        <f t="shared" si="11"/>
        <v>615655.81995999813</v>
      </c>
      <c r="W77" s="78">
        <f t="shared" si="12"/>
        <v>0.5</v>
      </c>
      <c r="X77" s="78">
        <f t="shared" si="13"/>
        <v>0</v>
      </c>
      <c r="Y77" s="78">
        <f t="shared" si="14"/>
        <v>0</v>
      </c>
      <c r="Z77" s="78">
        <f t="shared" si="15"/>
        <v>0</v>
      </c>
    </row>
    <row r="78" spans="1:26" ht="24" customHeight="1">
      <c r="A78" s="50" t="s">
        <v>2908</v>
      </c>
      <c r="B78" s="76" t="s">
        <v>1570</v>
      </c>
      <c r="C78" s="50" t="s">
        <v>591</v>
      </c>
      <c r="D78" s="76" t="s">
        <v>2497</v>
      </c>
      <c r="E78" s="50" t="s">
        <v>939</v>
      </c>
      <c r="F78" s="50" t="s">
        <v>944</v>
      </c>
      <c r="G78" s="50">
        <v>30</v>
      </c>
      <c r="H78" s="153">
        <v>30131</v>
      </c>
      <c r="I78" s="50">
        <v>6</v>
      </c>
      <c r="J78" s="155" t="s">
        <v>2865</v>
      </c>
      <c r="K78" s="183">
        <v>33538407.009999998</v>
      </c>
      <c r="L78" s="183">
        <v>5100429.5999999996</v>
      </c>
      <c r="M78" s="183">
        <v>3363240.5</v>
      </c>
      <c r="N78" s="183">
        <v>2499424.0499999998</v>
      </c>
      <c r="O78" s="189">
        <v>55780678.752016798</v>
      </c>
      <c r="P78" s="189">
        <v>8665894.2155462131</v>
      </c>
      <c r="Q78" s="189">
        <v>3010219.9397478974</v>
      </c>
      <c r="R78" s="189">
        <v>2657967.5202100831</v>
      </c>
      <c r="S78" s="191">
        <f t="shared" si="8"/>
        <v>-22242271.7420168</v>
      </c>
      <c r="T78" s="191">
        <f t="shared" si="9"/>
        <v>-3565464.6155462135</v>
      </c>
      <c r="U78" s="191">
        <f t="shared" si="10"/>
        <v>353020.56025210256</v>
      </c>
      <c r="V78" s="191">
        <f t="shared" si="11"/>
        <v>-158543.47021008329</v>
      </c>
      <c r="W78" s="78">
        <f t="shared" si="12"/>
        <v>0.5</v>
      </c>
      <c r="X78" s="78">
        <f t="shared" si="13"/>
        <v>0.5</v>
      </c>
      <c r="Y78" s="78">
        <f t="shared" si="14"/>
        <v>0</v>
      </c>
      <c r="Z78" s="78">
        <f t="shared" si="15"/>
        <v>0.5</v>
      </c>
    </row>
    <row r="79" spans="1:26" ht="24" customHeight="1">
      <c r="A79" s="50" t="s">
        <v>2908</v>
      </c>
      <c r="B79" s="76" t="s">
        <v>1570</v>
      </c>
      <c r="C79" s="50" t="s">
        <v>592</v>
      </c>
      <c r="D79" s="76" t="s">
        <v>2498</v>
      </c>
      <c r="E79" s="50" t="s">
        <v>939</v>
      </c>
      <c r="F79" s="50" t="s">
        <v>944</v>
      </c>
      <c r="G79" s="50">
        <v>34</v>
      </c>
      <c r="H79" s="153">
        <v>36974</v>
      </c>
      <c r="I79" s="50">
        <v>6</v>
      </c>
      <c r="J79" s="155" t="s">
        <v>2865</v>
      </c>
      <c r="K79" s="183">
        <v>41044665.419999994</v>
      </c>
      <c r="L79" s="183">
        <v>6040398.1299999999</v>
      </c>
      <c r="M79" s="183">
        <v>2632300.2799999998</v>
      </c>
      <c r="N79" s="183">
        <v>2175812.36</v>
      </c>
      <c r="O79" s="189">
        <v>55780678.752016798</v>
      </c>
      <c r="P79" s="189">
        <v>8665894.2155462131</v>
      </c>
      <c r="Q79" s="189">
        <v>3010219.9397478974</v>
      </c>
      <c r="R79" s="189">
        <v>2657967.5202100831</v>
      </c>
      <c r="S79" s="191">
        <f t="shared" si="8"/>
        <v>-14736013.332016803</v>
      </c>
      <c r="T79" s="191">
        <f t="shared" si="9"/>
        <v>-2625496.0855462132</v>
      </c>
      <c r="U79" s="191">
        <f t="shared" si="10"/>
        <v>-377919.65974789765</v>
      </c>
      <c r="V79" s="191">
        <f t="shared" si="11"/>
        <v>-482155.16021008324</v>
      </c>
      <c r="W79" s="78">
        <f t="shared" si="12"/>
        <v>0.5</v>
      </c>
      <c r="X79" s="78">
        <f t="shared" si="13"/>
        <v>0.5</v>
      </c>
      <c r="Y79" s="78">
        <f t="shared" si="14"/>
        <v>0.5</v>
      </c>
      <c r="Z79" s="78">
        <f t="shared" si="15"/>
        <v>0.5</v>
      </c>
    </row>
    <row r="80" spans="1:26" ht="24" customHeight="1">
      <c r="A80" s="50" t="s">
        <v>2908</v>
      </c>
      <c r="B80" s="76" t="s">
        <v>1570</v>
      </c>
      <c r="C80" s="50" t="s">
        <v>593</v>
      </c>
      <c r="D80" s="76" t="s">
        <v>2499</v>
      </c>
      <c r="E80" s="50" t="s">
        <v>939</v>
      </c>
      <c r="F80" s="50" t="s">
        <v>944</v>
      </c>
      <c r="G80" s="50">
        <v>70</v>
      </c>
      <c r="H80" s="153">
        <v>44044</v>
      </c>
      <c r="I80" s="50">
        <v>6</v>
      </c>
      <c r="J80" s="155" t="s">
        <v>2865</v>
      </c>
      <c r="K80" s="183">
        <v>54158800.869999997</v>
      </c>
      <c r="L80" s="183">
        <v>6918436.0800000001</v>
      </c>
      <c r="M80" s="183">
        <v>4348855.3</v>
      </c>
      <c r="N80" s="183">
        <v>1549220.88</v>
      </c>
      <c r="O80" s="189">
        <v>55780678.752016798</v>
      </c>
      <c r="P80" s="189">
        <v>8665894.2155462131</v>
      </c>
      <c r="Q80" s="189">
        <v>3010219.9397478974</v>
      </c>
      <c r="R80" s="189">
        <v>2657967.5202100831</v>
      </c>
      <c r="S80" s="191">
        <f t="shared" si="8"/>
        <v>-1621877.8820168003</v>
      </c>
      <c r="T80" s="191">
        <f t="shared" si="9"/>
        <v>-1747458.135546213</v>
      </c>
      <c r="U80" s="191">
        <f t="shared" si="10"/>
        <v>1338635.3602521024</v>
      </c>
      <c r="V80" s="191">
        <f t="shared" si="11"/>
        <v>-1108746.6402100832</v>
      </c>
      <c r="W80" s="78">
        <f t="shared" si="12"/>
        <v>0.5</v>
      </c>
      <c r="X80" s="78">
        <f t="shared" si="13"/>
        <v>0.5</v>
      </c>
      <c r="Y80" s="78">
        <f t="shared" si="14"/>
        <v>0</v>
      </c>
      <c r="Z80" s="78">
        <f t="shared" si="15"/>
        <v>0.5</v>
      </c>
    </row>
    <row r="81" spans="1:26" ht="24" customHeight="1">
      <c r="A81" s="50" t="s">
        <v>2908</v>
      </c>
      <c r="B81" s="76" t="s">
        <v>1570</v>
      </c>
      <c r="C81" s="50" t="s">
        <v>594</v>
      </c>
      <c r="D81" s="76" t="s">
        <v>2500</v>
      </c>
      <c r="E81" s="50" t="s">
        <v>939</v>
      </c>
      <c r="F81" s="50" t="s">
        <v>947</v>
      </c>
      <c r="G81" s="50">
        <v>114</v>
      </c>
      <c r="H81" s="153">
        <v>87598</v>
      </c>
      <c r="I81" s="50">
        <v>13</v>
      </c>
      <c r="J81" s="155" t="s">
        <v>2864</v>
      </c>
      <c r="K81" s="183">
        <v>99548523.640000015</v>
      </c>
      <c r="L81" s="183">
        <v>22800599.059999999</v>
      </c>
      <c r="M81" s="183">
        <v>10373414.15</v>
      </c>
      <c r="N81" s="183">
        <v>7880335.4800000004</v>
      </c>
      <c r="O81" s="189">
        <v>122887339.9814983</v>
      </c>
      <c r="P81" s="189">
        <v>26855262.781049993</v>
      </c>
      <c r="Q81" s="189">
        <v>8517289.8629999999</v>
      </c>
      <c r="R81" s="189">
        <v>12209671.48399334</v>
      </c>
      <c r="S81" s="191">
        <f t="shared" si="8"/>
        <v>-23338816.341498286</v>
      </c>
      <c r="T81" s="191">
        <f t="shared" si="9"/>
        <v>-4054663.7210499942</v>
      </c>
      <c r="U81" s="191">
        <f t="shared" si="10"/>
        <v>1856124.2870000005</v>
      </c>
      <c r="V81" s="191">
        <f t="shared" si="11"/>
        <v>-4329336.0039933398</v>
      </c>
      <c r="W81" s="78">
        <f t="shared" si="12"/>
        <v>0.5</v>
      </c>
      <c r="X81" s="78">
        <f t="shared" si="13"/>
        <v>0.5</v>
      </c>
      <c r="Y81" s="78">
        <f t="shared" si="14"/>
        <v>0</v>
      </c>
      <c r="Z81" s="78">
        <f t="shared" si="15"/>
        <v>0.5</v>
      </c>
    </row>
    <row r="82" spans="1:26" ht="24" customHeight="1">
      <c r="A82" s="50" t="s">
        <v>2908</v>
      </c>
      <c r="B82" s="76" t="s">
        <v>1570</v>
      </c>
      <c r="C82" s="50" t="s">
        <v>595</v>
      </c>
      <c r="D82" s="76" t="s">
        <v>2501</v>
      </c>
      <c r="E82" s="50" t="s">
        <v>939</v>
      </c>
      <c r="F82" s="50" t="s">
        <v>944</v>
      </c>
      <c r="G82" s="50">
        <v>70</v>
      </c>
      <c r="H82" s="153">
        <v>47493</v>
      </c>
      <c r="I82" s="50">
        <v>6</v>
      </c>
      <c r="J82" s="155" t="s">
        <v>2865</v>
      </c>
      <c r="K82" s="183">
        <v>60445049.839999996</v>
      </c>
      <c r="L82" s="183">
        <v>8531601.7200000007</v>
      </c>
      <c r="M82" s="183">
        <v>2878359.29</v>
      </c>
      <c r="N82" s="183">
        <v>3518792.1</v>
      </c>
      <c r="O82" s="189">
        <v>55780678.752016798</v>
      </c>
      <c r="P82" s="189">
        <v>8665894.2155462131</v>
      </c>
      <c r="Q82" s="189">
        <v>3010219.9397478974</v>
      </c>
      <c r="R82" s="189">
        <v>2657967.5202100831</v>
      </c>
      <c r="S82" s="191">
        <f t="shared" si="8"/>
        <v>4664371.0879831985</v>
      </c>
      <c r="T82" s="191">
        <f t="shared" si="9"/>
        <v>-134292.49554621242</v>
      </c>
      <c r="U82" s="191">
        <f t="shared" si="10"/>
        <v>-131860.64974789741</v>
      </c>
      <c r="V82" s="191">
        <f t="shared" si="11"/>
        <v>860824.57978991698</v>
      </c>
      <c r="W82" s="78">
        <f t="shared" si="12"/>
        <v>0</v>
      </c>
      <c r="X82" s="78">
        <f t="shared" si="13"/>
        <v>0.5</v>
      </c>
      <c r="Y82" s="78">
        <f t="shared" si="14"/>
        <v>0.5</v>
      </c>
      <c r="Z82" s="78">
        <f t="shared" si="15"/>
        <v>0</v>
      </c>
    </row>
    <row r="83" spans="1:26" ht="24" customHeight="1">
      <c r="A83" s="50" t="s">
        <v>2908</v>
      </c>
      <c r="B83" s="76" t="s">
        <v>1570</v>
      </c>
      <c r="C83" s="50" t="s">
        <v>596</v>
      </c>
      <c r="D83" s="76" t="s">
        <v>2502</v>
      </c>
      <c r="E83" s="50" t="s">
        <v>939</v>
      </c>
      <c r="F83" s="50" t="s">
        <v>940</v>
      </c>
      <c r="G83" s="50">
        <v>114</v>
      </c>
      <c r="H83" s="153">
        <v>89083</v>
      </c>
      <c r="I83" s="50">
        <v>10</v>
      </c>
      <c r="J83" s="155" t="s">
        <v>941</v>
      </c>
      <c r="K83" s="183">
        <v>89576895.910000011</v>
      </c>
      <c r="L83" s="183">
        <v>17943701.489999998</v>
      </c>
      <c r="M83" s="183">
        <v>5747520.6799999997</v>
      </c>
      <c r="N83" s="183">
        <v>6345855.8700000001</v>
      </c>
      <c r="O83" s="189">
        <v>86811773.981864408</v>
      </c>
      <c r="P83" s="189">
        <v>16086039.401016954</v>
      </c>
      <c r="Q83" s="189">
        <v>5418618.0650847452</v>
      </c>
      <c r="R83" s="189">
        <v>5288803.8694915269</v>
      </c>
      <c r="S83" s="191">
        <f t="shared" si="8"/>
        <v>2765121.9281356037</v>
      </c>
      <c r="T83" s="191">
        <f t="shared" si="9"/>
        <v>1857662.088983044</v>
      </c>
      <c r="U83" s="191">
        <f t="shared" si="10"/>
        <v>328902.61491525453</v>
      </c>
      <c r="V83" s="191">
        <f t="shared" si="11"/>
        <v>1057052.0005084733</v>
      </c>
      <c r="W83" s="78">
        <f t="shared" si="12"/>
        <v>0</v>
      </c>
      <c r="X83" s="78">
        <f t="shared" si="13"/>
        <v>0</v>
      </c>
      <c r="Y83" s="78">
        <f t="shared" si="14"/>
        <v>0</v>
      </c>
      <c r="Z83" s="78">
        <f t="shared" si="15"/>
        <v>0</v>
      </c>
    </row>
    <row r="84" spans="1:26" ht="24" customHeight="1">
      <c r="A84" s="50" t="s">
        <v>2908</v>
      </c>
      <c r="B84" s="76" t="s">
        <v>1570</v>
      </c>
      <c r="C84" s="50" t="s">
        <v>597</v>
      </c>
      <c r="D84" s="76" t="s">
        <v>2503</v>
      </c>
      <c r="E84" s="50" t="s">
        <v>939</v>
      </c>
      <c r="F84" s="50" t="s">
        <v>944</v>
      </c>
      <c r="G84" s="50">
        <v>30</v>
      </c>
      <c r="H84" s="153">
        <v>22543</v>
      </c>
      <c r="I84" s="50">
        <v>5</v>
      </c>
      <c r="J84" s="155" t="s">
        <v>945</v>
      </c>
      <c r="K84" s="183">
        <v>34806210.549999997</v>
      </c>
      <c r="L84" s="183">
        <v>2866992.88</v>
      </c>
      <c r="M84" s="183">
        <v>1326640</v>
      </c>
      <c r="N84" s="183">
        <v>1869999.5</v>
      </c>
      <c r="O84" s="189">
        <v>40080371.480079986</v>
      </c>
      <c r="P84" s="189">
        <v>4851701.2514399998</v>
      </c>
      <c r="Q84" s="189">
        <v>1821103.2322799994</v>
      </c>
      <c r="R84" s="189">
        <v>1646293.1800400019</v>
      </c>
      <c r="S84" s="191">
        <f t="shared" si="8"/>
        <v>-5274160.9300799891</v>
      </c>
      <c r="T84" s="191">
        <f t="shared" si="9"/>
        <v>-1984708.3714399999</v>
      </c>
      <c r="U84" s="191">
        <f t="shared" si="10"/>
        <v>-494463.23227999941</v>
      </c>
      <c r="V84" s="191">
        <f t="shared" si="11"/>
        <v>223706.31995999813</v>
      </c>
      <c r="W84" s="78">
        <f t="shared" si="12"/>
        <v>0.5</v>
      </c>
      <c r="X84" s="78">
        <f t="shared" si="13"/>
        <v>0.5</v>
      </c>
      <c r="Y84" s="78">
        <f t="shared" si="14"/>
        <v>0.5</v>
      </c>
      <c r="Z84" s="78">
        <f t="shared" si="15"/>
        <v>0</v>
      </c>
    </row>
    <row r="85" spans="1:26" ht="24" customHeight="1">
      <c r="A85" s="50" t="s">
        <v>2908</v>
      </c>
      <c r="B85" s="76" t="s">
        <v>1570</v>
      </c>
      <c r="C85" s="50" t="s">
        <v>598</v>
      </c>
      <c r="D85" s="76" t="s">
        <v>2504</v>
      </c>
      <c r="E85" s="50" t="s">
        <v>939</v>
      </c>
      <c r="F85" s="50" t="s">
        <v>944</v>
      </c>
      <c r="G85" s="50">
        <v>30</v>
      </c>
      <c r="H85" s="153">
        <v>21135</v>
      </c>
      <c r="I85" s="50">
        <v>5</v>
      </c>
      <c r="J85" s="155" t="s">
        <v>945</v>
      </c>
      <c r="K85" s="183">
        <v>35331453.220000006</v>
      </c>
      <c r="L85" s="183">
        <v>3805717.62</v>
      </c>
      <c r="M85" s="183">
        <v>1534934.85</v>
      </c>
      <c r="N85" s="183">
        <v>1218785.82</v>
      </c>
      <c r="O85" s="189">
        <v>40080371.480079986</v>
      </c>
      <c r="P85" s="189">
        <v>4851701.2514399998</v>
      </c>
      <c r="Q85" s="189">
        <v>1821103.2322799994</v>
      </c>
      <c r="R85" s="189">
        <v>1646293.1800400019</v>
      </c>
      <c r="S85" s="191">
        <f t="shared" si="8"/>
        <v>-4748918.2600799799</v>
      </c>
      <c r="T85" s="191">
        <f t="shared" si="9"/>
        <v>-1045983.6314399997</v>
      </c>
      <c r="U85" s="191">
        <f t="shared" si="10"/>
        <v>-286168.38227999932</v>
      </c>
      <c r="V85" s="191">
        <f t="shared" si="11"/>
        <v>-427507.3600400018</v>
      </c>
      <c r="W85" s="78">
        <f t="shared" si="12"/>
        <v>0.5</v>
      </c>
      <c r="X85" s="78">
        <f t="shared" si="13"/>
        <v>0.5</v>
      </c>
      <c r="Y85" s="78">
        <f t="shared" si="14"/>
        <v>0.5</v>
      </c>
      <c r="Z85" s="78">
        <f t="shared" si="15"/>
        <v>0.5</v>
      </c>
    </row>
    <row r="86" spans="1:26" ht="24" customHeight="1">
      <c r="A86" s="50" t="s">
        <v>2908</v>
      </c>
      <c r="B86" s="76" t="s">
        <v>1570</v>
      </c>
      <c r="C86" s="50" t="s">
        <v>599</v>
      </c>
      <c r="D86" s="76" t="s">
        <v>2505</v>
      </c>
      <c r="E86" s="50" t="s">
        <v>939</v>
      </c>
      <c r="F86" s="50" t="s">
        <v>944</v>
      </c>
      <c r="G86" s="50">
        <v>30</v>
      </c>
      <c r="H86" s="153">
        <v>23953</v>
      </c>
      <c r="I86" s="50">
        <v>5</v>
      </c>
      <c r="J86" s="155" t="s">
        <v>945</v>
      </c>
      <c r="K86" s="183">
        <v>30059776.670000002</v>
      </c>
      <c r="L86" s="183">
        <v>4899869.62</v>
      </c>
      <c r="M86" s="183">
        <v>1994080</v>
      </c>
      <c r="N86" s="183">
        <v>1633625.14</v>
      </c>
      <c r="O86" s="189">
        <v>40080371.480079986</v>
      </c>
      <c r="P86" s="189">
        <v>4851701.2514399998</v>
      </c>
      <c r="Q86" s="189">
        <v>1821103.2322799994</v>
      </c>
      <c r="R86" s="189">
        <v>1646293.1800400019</v>
      </c>
      <c r="S86" s="191">
        <f t="shared" si="8"/>
        <v>-10020594.810079984</v>
      </c>
      <c r="T86" s="191">
        <f t="shared" si="9"/>
        <v>48168.368560000323</v>
      </c>
      <c r="U86" s="191">
        <f t="shared" si="10"/>
        <v>172976.76772000059</v>
      </c>
      <c r="V86" s="191">
        <f t="shared" si="11"/>
        <v>-12668.040040001972</v>
      </c>
      <c r="W86" s="78">
        <f t="shared" si="12"/>
        <v>0.5</v>
      </c>
      <c r="X86" s="78">
        <f t="shared" si="13"/>
        <v>0</v>
      </c>
      <c r="Y86" s="78">
        <f t="shared" si="14"/>
        <v>0</v>
      </c>
      <c r="Z86" s="78">
        <f t="shared" si="15"/>
        <v>0.5</v>
      </c>
    </row>
    <row r="87" spans="1:26" ht="24" customHeight="1">
      <c r="A87" s="50" t="s">
        <v>2908</v>
      </c>
      <c r="B87" s="76" t="s">
        <v>1570</v>
      </c>
      <c r="C87" s="50" t="s">
        <v>600</v>
      </c>
      <c r="D87" s="76" t="s">
        <v>2506</v>
      </c>
      <c r="E87" s="50" t="s">
        <v>939</v>
      </c>
      <c r="F87" s="50" t="s">
        <v>944</v>
      </c>
      <c r="G87" s="50">
        <v>30</v>
      </c>
      <c r="H87" s="153">
        <v>19544</v>
      </c>
      <c r="I87" s="50">
        <v>5</v>
      </c>
      <c r="J87" s="155" t="s">
        <v>945</v>
      </c>
      <c r="K87" s="183">
        <v>32959274.949999999</v>
      </c>
      <c r="L87" s="183">
        <v>3971815.81</v>
      </c>
      <c r="M87" s="183">
        <v>1776922.91</v>
      </c>
      <c r="N87" s="183">
        <v>2318466.1800000002</v>
      </c>
      <c r="O87" s="189">
        <v>40080371.480079986</v>
      </c>
      <c r="P87" s="189">
        <v>4851701.2514399998</v>
      </c>
      <c r="Q87" s="189">
        <v>1821103.2322799994</v>
      </c>
      <c r="R87" s="189">
        <v>1646293.1800400019</v>
      </c>
      <c r="S87" s="191">
        <f t="shared" si="8"/>
        <v>-7121096.5300799869</v>
      </c>
      <c r="T87" s="191">
        <f t="shared" si="9"/>
        <v>-879885.44143999973</v>
      </c>
      <c r="U87" s="191">
        <f t="shared" si="10"/>
        <v>-44180.322279999498</v>
      </c>
      <c r="V87" s="191">
        <f t="shared" si="11"/>
        <v>672172.9999599983</v>
      </c>
      <c r="W87" s="78">
        <f t="shared" si="12"/>
        <v>0.5</v>
      </c>
      <c r="X87" s="78">
        <f t="shared" si="13"/>
        <v>0.5</v>
      </c>
      <c r="Y87" s="78">
        <f t="shared" si="14"/>
        <v>0.5</v>
      </c>
      <c r="Z87" s="78">
        <f t="shared" si="15"/>
        <v>0</v>
      </c>
    </row>
    <row r="88" spans="1:26" ht="24" customHeight="1">
      <c r="A88" s="50" t="s">
        <v>2908</v>
      </c>
      <c r="B88" s="76" t="s">
        <v>1570</v>
      </c>
      <c r="C88" s="50" t="s">
        <v>601</v>
      </c>
      <c r="D88" s="76" t="s">
        <v>2915</v>
      </c>
      <c r="E88" s="50" t="s">
        <v>939</v>
      </c>
      <c r="F88" s="50" t="s">
        <v>947</v>
      </c>
      <c r="G88" s="50">
        <v>150</v>
      </c>
      <c r="H88" s="153">
        <v>98958</v>
      </c>
      <c r="I88" s="50">
        <v>13</v>
      </c>
      <c r="J88" s="155" t="s">
        <v>2864</v>
      </c>
      <c r="K88" s="183">
        <v>115872446.72</v>
      </c>
      <c r="L88" s="183">
        <v>27786437.75</v>
      </c>
      <c r="M88" s="183">
        <v>13867957.199999999</v>
      </c>
      <c r="N88" s="183">
        <v>17811139.039999999</v>
      </c>
      <c r="O88" s="189">
        <v>122887339.9814983</v>
      </c>
      <c r="P88" s="189">
        <v>26855262.781049993</v>
      </c>
      <c r="Q88" s="189">
        <v>8517289.8629999999</v>
      </c>
      <c r="R88" s="189">
        <v>12209671.48399334</v>
      </c>
      <c r="S88" s="191">
        <f t="shared" si="8"/>
        <v>-7014893.2614983022</v>
      </c>
      <c r="T88" s="191">
        <f t="shared" si="9"/>
        <v>931174.96895000711</v>
      </c>
      <c r="U88" s="191">
        <f t="shared" si="10"/>
        <v>5350667.3369999994</v>
      </c>
      <c r="V88" s="191">
        <f t="shared" si="11"/>
        <v>5601467.5560066588</v>
      </c>
      <c r="W88" s="78">
        <f t="shared" si="12"/>
        <v>0.5</v>
      </c>
      <c r="X88" s="78">
        <f t="shared" si="13"/>
        <v>0</v>
      </c>
      <c r="Y88" s="78">
        <f t="shared" si="14"/>
        <v>0</v>
      </c>
      <c r="Z88" s="78">
        <f t="shared" si="15"/>
        <v>0</v>
      </c>
    </row>
    <row r="89" spans="1:26" ht="24" customHeight="1">
      <c r="A89" s="50" t="s">
        <v>2908</v>
      </c>
      <c r="B89" s="76" t="s">
        <v>1570</v>
      </c>
      <c r="C89" s="50" t="s">
        <v>602</v>
      </c>
      <c r="D89" s="76" t="s">
        <v>2507</v>
      </c>
      <c r="E89" s="50" t="s">
        <v>939</v>
      </c>
      <c r="F89" s="50" t="s">
        <v>966</v>
      </c>
      <c r="G89" s="50">
        <v>26</v>
      </c>
      <c r="H89" s="153">
        <v>18163</v>
      </c>
      <c r="I89" s="50">
        <v>3</v>
      </c>
      <c r="J89" s="155" t="s">
        <v>1015</v>
      </c>
      <c r="K89" s="183">
        <v>18604587.920000002</v>
      </c>
      <c r="L89" s="183">
        <v>2286648.08</v>
      </c>
      <c r="M89" s="183">
        <v>1017556.51</v>
      </c>
      <c r="N89" s="183">
        <v>1632346.63</v>
      </c>
      <c r="O89" s="189">
        <v>20527341.728888884</v>
      </c>
      <c r="P89" s="189">
        <v>3195992.2661111117</v>
      </c>
      <c r="Q89" s="189">
        <v>1374897.1191666669</v>
      </c>
      <c r="R89" s="189">
        <v>1219682.6455555561</v>
      </c>
      <c r="S89" s="191">
        <f t="shared" si="8"/>
        <v>-1922753.8088888824</v>
      </c>
      <c r="T89" s="191">
        <f t="shared" si="9"/>
        <v>-909344.18611111166</v>
      </c>
      <c r="U89" s="191">
        <f t="shared" si="10"/>
        <v>-357340.60916666687</v>
      </c>
      <c r="V89" s="191">
        <f t="shared" si="11"/>
        <v>412663.98444444383</v>
      </c>
      <c r="W89" s="78">
        <f t="shared" si="12"/>
        <v>0.5</v>
      </c>
      <c r="X89" s="78">
        <f t="shared" si="13"/>
        <v>0.5</v>
      </c>
      <c r="Y89" s="78">
        <f t="shared" si="14"/>
        <v>0.5</v>
      </c>
      <c r="Z89" s="78">
        <f t="shared" si="15"/>
        <v>0</v>
      </c>
    </row>
    <row r="90" spans="1:26" ht="24" customHeight="1">
      <c r="A90" s="50" t="s">
        <v>2908</v>
      </c>
      <c r="B90" s="76" t="s">
        <v>1570</v>
      </c>
      <c r="C90" s="50" t="s">
        <v>603</v>
      </c>
      <c r="D90" s="76" t="s">
        <v>2508</v>
      </c>
      <c r="E90" s="50" t="s">
        <v>939</v>
      </c>
      <c r="F90" s="50" t="s">
        <v>966</v>
      </c>
      <c r="G90" s="50">
        <v>14</v>
      </c>
      <c r="H90" s="153">
        <v>19158</v>
      </c>
      <c r="I90" s="50">
        <v>3</v>
      </c>
      <c r="J90" s="155" t="s">
        <v>1015</v>
      </c>
      <c r="K90" s="183">
        <v>20367383</v>
      </c>
      <c r="L90" s="183">
        <v>2385597.85</v>
      </c>
      <c r="M90" s="183">
        <v>1198719.49</v>
      </c>
      <c r="N90" s="183">
        <v>1655407.33</v>
      </c>
      <c r="O90" s="189">
        <v>20527341.728888884</v>
      </c>
      <c r="P90" s="189">
        <v>3195992.2661111117</v>
      </c>
      <c r="Q90" s="189">
        <v>1374897.1191666669</v>
      </c>
      <c r="R90" s="189">
        <v>1219682.6455555561</v>
      </c>
      <c r="S90" s="191">
        <f t="shared" ref="S90" si="16">SUM(K90-O90)</f>
        <v>-159958.72888888419</v>
      </c>
      <c r="T90" s="191">
        <f t="shared" ref="T90" si="17">SUM(L90-P90)</f>
        <v>-810394.41611111164</v>
      </c>
      <c r="U90" s="191">
        <f t="shared" ref="U90" si="18">SUM(M90-Q90)</f>
        <v>-176177.62916666688</v>
      </c>
      <c r="V90" s="191">
        <f t="shared" ref="V90" si="19">SUM(N90-R90)</f>
        <v>435724.68444444402</v>
      </c>
      <c r="W90" s="78">
        <f t="shared" ref="W90" si="20">IF(S90&lt;1,0.5,0)</f>
        <v>0.5</v>
      </c>
      <c r="X90" s="78">
        <f t="shared" ref="X90" si="21">IF(T90&lt;1,0.5,0)</f>
        <v>0.5</v>
      </c>
      <c r="Y90" s="78">
        <f t="shared" ref="Y90" si="22">IF(U90&lt;1,0.5,0)</f>
        <v>0.5</v>
      </c>
      <c r="Z90" s="78">
        <f t="shared" ref="Z90" si="23">IF(V90&lt;1,0.5,0)</f>
        <v>0</v>
      </c>
    </row>
    <row r="91" spans="1:26" ht="24" customHeight="1">
      <c r="A91" s="50"/>
      <c r="B91" s="76"/>
      <c r="C91" s="50"/>
      <c r="D91" s="76"/>
      <c r="E91" s="76"/>
      <c r="F91" s="76"/>
      <c r="H91" s="76"/>
      <c r="K91" s="192">
        <f>SUM(K3:K90)</f>
        <v>7791116365.9000015</v>
      </c>
      <c r="L91" s="192">
        <f>SUM(L3:L90)</f>
        <v>2230419891.1599994</v>
      </c>
      <c r="M91" s="192">
        <f>SUM(M3:M90)</f>
        <v>500895832.75999999</v>
      </c>
      <c r="N91" s="192">
        <f>SUM(N3:N90)</f>
        <v>1180652234.3499997</v>
      </c>
      <c r="W91" s="50">
        <f>COUNTIF(W3:W90,0.5)</f>
        <v>65</v>
      </c>
      <c r="X91" s="50">
        <f>COUNTIF(X3:X90,0.5)</f>
        <v>61</v>
      </c>
      <c r="Y91" s="50">
        <f>COUNTIF(Y3:Y90,0.5)</f>
        <v>55</v>
      </c>
      <c r="Z91" s="50">
        <f>COUNTIF(Z3:Z90,0.5)</f>
        <v>38</v>
      </c>
    </row>
    <row r="92" spans="1:26" ht="24" customHeight="1">
      <c r="A92" s="50"/>
      <c r="B92" s="76"/>
      <c r="C92" s="50"/>
      <c r="D92" s="76"/>
      <c r="E92" s="76"/>
      <c r="F92" s="76"/>
      <c r="H92" s="76"/>
      <c r="K92" s="181"/>
      <c r="L92" s="181"/>
      <c r="M92" s="181"/>
      <c r="N92" s="181"/>
    </row>
    <row r="93" spans="1:26" ht="24" customHeight="1">
      <c r="A93" s="50"/>
      <c r="B93" s="76"/>
      <c r="C93" s="50"/>
      <c r="D93" s="76"/>
      <c r="E93" s="76"/>
      <c r="F93" s="76"/>
      <c r="H93" s="76"/>
      <c r="K93" s="193"/>
      <c r="L93" s="193"/>
      <c r="M93" s="193"/>
      <c r="N93" s="193"/>
    </row>
    <row r="94" spans="1:26" ht="24" customHeight="1">
      <c r="A94" s="50"/>
      <c r="B94" s="76"/>
      <c r="C94" s="50"/>
      <c r="D94" s="76"/>
      <c r="E94" s="76"/>
      <c r="F94" s="76"/>
      <c r="H94" s="76"/>
    </row>
    <row r="95" spans="1:26" ht="24" customHeight="1">
      <c r="A95" s="50"/>
      <c r="B95" s="76"/>
      <c r="C95" s="50"/>
      <c r="D95" s="76"/>
      <c r="E95" s="76"/>
      <c r="F95" s="76"/>
      <c r="H95" s="76"/>
    </row>
    <row r="96" spans="1:26" ht="24" customHeight="1">
      <c r="A96" s="50"/>
      <c r="B96" s="76"/>
      <c r="C96" s="50"/>
      <c r="D96" s="76"/>
      <c r="E96" s="76"/>
      <c r="F96" s="76"/>
      <c r="H96" s="76"/>
    </row>
    <row r="97" spans="1:8" ht="24" customHeight="1">
      <c r="A97" s="50"/>
      <c r="B97" s="76"/>
      <c r="C97" s="50"/>
      <c r="D97" s="76"/>
      <c r="E97" s="76"/>
      <c r="F97" s="76"/>
      <c r="H97" s="76"/>
    </row>
    <row r="98" spans="1:8" ht="24" customHeight="1">
      <c r="A98" s="50"/>
      <c r="B98" s="76"/>
      <c r="C98" s="50"/>
      <c r="D98" s="76"/>
      <c r="E98" s="76"/>
      <c r="F98" s="76"/>
      <c r="H98" s="76"/>
    </row>
    <row r="99" spans="1:8" ht="24" customHeight="1">
      <c r="A99" s="50"/>
      <c r="B99" s="76"/>
      <c r="C99" s="50"/>
      <c r="D99" s="76"/>
      <c r="E99" s="76"/>
      <c r="F99" s="76"/>
      <c r="H99" s="76"/>
    </row>
    <row r="100" spans="1:8" ht="24" customHeight="1">
      <c r="A100" s="50"/>
      <c r="B100" s="76"/>
      <c r="C100" s="50"/>
      <c r="D100" s="76"/>
      <c r="E100" s="76"/>
      <c r="F100" s="76"/>
      <c r="H100" s="76"/>
    </row>
    <row r="101" spans="1:8" ht="24" customHeight="1">
      <c r="A101" s="50"/>
      <c r="B101" s="76"/>
      <c r="C101" s="50"/>
      <c r="D101" s="76"/>
      <c r="E101" s="76"/>
      <c r="F101" s="76"/>
      <c r="H101" s="76"/>
    </row>
    <row r="102" spans="1:8" ht="24" customHeight="1">
      <c r="A102" s="50"/>
      <c r="B102" s="76"/>
      <c r="C102" s="50"/>
      <c r="D102" s="76"/>
      <c r="E102" s="76"/>
      <c r="F102" s="76"/>
      <c r="H102" s="76"/>
    </row>
    <row r="103" spans="1:8" ht="24" customHeight="1">
      <c r="A103" s="50"/>
      <c r="B103" s="76"/>
      <c r="C103" s="50"/>
      <c r="D103" s="76"/>
      <c r="E103" s="76"/>
      <c r="F103" s="76"/>
      <c r="H103" s="76"/>
    </row>
    <row r="104" spans="1:8" ht="24" customHeight="1">
      <c r="A104" s="50"/>
      <c r="B104" s="76"/>
      <c r="C104" s="50"/>
      <c r="D104" s="76"/>
      <c r="E104" s="76"/>
      <c r="F104" s="76"/>
      <c r="H104" s="76"/>
    </row>
    <row r="105" spans="1:8" ht="24" customHeight="1">
      <c r="A105" s="50"/>
      <c r="B105" s="76"/>
      <c r="C105" s="50"/>
      <c r="D105" s="76"/>
      <c r="E105" s="76"/>
      <c r="F105" s="76"/>
      <c r="H105" s="76"/>
    </row>
    <row r="106" spans="1:8" ht="24" customHeight="1">
      <c r="A106" s="50"/>
      <c r="B106" s="76"/>
      <c r="C106" s="50"/>
      <c r="D106" s="76"/>
      <c r="E106" s="76"/>
      <c r="F106" s="76"/>
      <c r="H106" s="76"/>
    </row>
    <row r="107" spans="1:8" ht="24" customHeight="1">
      <c r="A107" s="50"/>
      <c r="B107" s="76"/>
      <c r="C107" s="50"/>
      <c r="D107" s="76"/>
      <c r="E107" s="76"/>
      <c r="F107" s="76"/>
      <c r="H107" s="76"/>
    </row>
    <row r="108" spans="1:8" ht="24" customHeight="1">
      <c r="A108" s="50"/>
      <c r="B108" s="76"/>
      <c r="C108" s="50"/>
      <c r="D108" s="76"/>
      <c r="E108" s="76"/>
      <c r="F108" s="76"/>
      <c r="H108" s="76"/>
    </row>
    <row r="109" spans="1:8" ht="24" customHeight="1">
      <c r="A109" s="50"/>
      <c r="B109" s="76"/>
      <c r="C109" s="50"/>
      <c r="D109" s="76"/>
      <c r="E109" s="76"/>
      <c r="F109" s="76"/>
      <c r="H109" s="76"/>
    </row>
    <row r="110" spans="1:8" ht="24" customHeight="1">
      <c r="A110" s="50"/>
      <c r="B110" s="76"/>
      <c r="C110" s="50"/>
      <c r="D110" s="76"/>
      <c r="E110" s="76"/>
      <c r="F110" s="76"/>
      <c r="H110" s="76"/>
    </row>
    <row r="111" spans="1:8" ht="24" customHeight="1">
      <c r="A111" s="50"/>
      <c r="B111" s="76"/>
      <c r="C111" s="50"/>
      <c r="D111" s="76"/>
      <c r="E111" s="76"/>
      <c r="F111" s="76"/>
      <c r="H111" s="76"/>
    </row>
    <row r="112" spans="1:8" ht="24" customHeight="1">
      <c r="A112" s="50"/>
      <c r="B112" s="76"/>
      <c r="C112" s="50"/>
      <c r="D112" s="76"/>
      <c r="E112" s="76"/>
      <c r="F112" s="76"/>
      <c r="H112" s="76"/>
    </row>
    <row r="113" spans="1:8" ht="24" customHeight="1">
      <c r="A113" s="50"/>
      <c r="B113" s="76"/>
      <c r="C113" s="50"/>
      <c r="D113" s="76"/>
      <c r="E113" s="76"/>
      <c r="F113" s="76"/>
      <c r="H113" s="76"/>
    </row>
    <row r="114" spans="1:8" ht="24" customHeight="1">
      <c r="A114" s="50"/>
      <c r="B114" s="76"/>
      <c r="C114" s="50"/>
      <c r="D114" s="76"/>
      <c r="E114" s="76"/>
      <c r="F114" s="76"/>
      <c r="H114" s="76"/>
    </row>
    <row r="115" spans="1:8" ht="24" customHeight="1">
      <c r="A115" s="50"/>
      <c r="B115" s="76"/>
      <c r="C115" s="50"/>
      <c r="D115" s="76"/>
      <c r="E115" s="76"/>
      <c r="F115" s="76"/>
      <c r="H115" s="76"/>
    </row>
    <row r="116" spans="1:8" ht="24" customHeight="1">
      <c r="A116" s="50"/>
      <c r="B116" s="76"/>
      <c r="C116" s="50"/>
      <c r="D116" s="76"/>
      <c r="E116" s="76"/>
      <c r="F116" s="76"/>
      <c r="H116" s="76"/>
    </row>
    <row r="117" spans="1:8" ht="24" customHeight="1">
      <c r="A117" s="50"/>
      <c r="B117" s="76"/>
      <c r="C117" s="50"/>
      <c r="D117" s="76"/>
      <c r="E117" s="76"/>
      <c r="F117" s="76"/>
      <c r="H117" s="76"/>
    </row>
    <row r="118" spans="1:8" ht="24" customHeight="1">
      <c r="A118" s="50"/>
      <c r="B118" s="76"/>
      <c r="C118" s="50"/>
      <c r="D118" s="76"/>
      <c r="E118" s="76"/>
      <c r="F118" s="76"/>
      <c r="H118" s="76"/>
    </row>
    <row r="119" spans="1:8" ht="24" customHeight="1">
      <c r="A119" s="50"/>
      <c r="B119" s="76"/>
      <c r="C119" s="50"/>
      <c r="D119" s="76"/>
      <c r="E119" s="76"/>
      <c r="F119" s="76"/>
      <c r="H119" s="76"/>
    </row>
    <row r="120" spans="1:8" ht="24" customHeight="1">
      <c r="A120" s="50"/>
      <c r="B120" s="76"/>
      <c r="C120" s="50"/>
      <c r="D120" s="76"/>
      <c r="E120" s="76"/>
      <c r="F120" s="76"/>
      <c r="H120" s="76"/>
    </row>
    <row r="121" spans="1:8" ht="24" customHeight="1">
      <c r="A121" s="50"/>
      <c r="B121" s="76"/>
      <c r="C121" s="50"/>
      <c r="D121" s="76"/>
      <c r="E121" s="76"/>
      <c r="F121" s="76"/>
      <c r="H121" s="76"/>
    </row>
    <row r="122" spans="1:8" ht="24" customHeight="1">
      <c r="A122" s="50"/>
      <c r="B122" s="76"/>
      <c r="C122" s="50"/>
      <c r="D122" s="76"/>
      <c r="E122" s="76"/>
      <c r="F122" s="76"/>
      <c r="H122" s="76"/>
    </row>
    <row r="123" spans="1:8" ht="24" customHeight="1">
      <c r="A123" s="50"/>
      <c r="B123" s="76"/>
      <c r="C123" s="50"/>
      <c r="D123" s="76"/>
      <c r="E123" s="76"/>
      <c r="F123" s="76"/>
      <c r="H123" s="76"/>
    </row>
    <row r="124" spans="1:8" ht="24" customHeight="1">
      <c r="A124" s="50"/>
      <c r="B124" s="76"/>
      <c r="C124" s="50"/>
      <c r="D124" s="76"/>
      <c r="E124" s="76"/>
      <c r="F124" s="76"/>
      <c r="H124" s="76"/>
    </row>
    <row r="125" spans="1:8" ht="24" customHeight="1">
      <c r="A125" s="50"/>
      <c r="B125" s="76"/>
      <c r="C125" s="50"/>
      <c r="D125" s="76"/>
      <c r="E125" s="76"/>
      <c r="F125" s="76"/>
      <c r="H125" s="76"/>
    </row>
    <row r="126" spans="1:8" ht="24" customHeight="1">
      <c r="A126" s="50"/>
      <c r="B126" s="76"/>
      <c r="C126" s="50"/>
      <c r="D126" s="76"/>
      <c r="E126" s="76"/>
      <c r="F126" s="76"/>
      <c r="H126" s="76"/>
    </row>
    <row r="127" spans="1:8" ht="24" customHeight="1">
      <c r="A127" s="50"/>
      <c r="B127" s="76"/>
      <c r="C127" s="50"/>
      <c r="D127" s="76"/>
      <c r="E127" s="76"/>
      <c r="F127" s="76"/>
      <c r="H127" s="76"/>
    </row>
    <row r="128" spans="1:8" ht="24" customHeight="1">
      <c r="A128" s="50"/>
      <c r="B128" s="76"/>
      <c r="C128" s="50"/>
      <c r="D128" s="76"/>
      <c r="E128" s="76"/>
      <c r="F128" s="76"/>
      <c r="H128" s="76"/>
    </row>
    <row r="129" spans="1:8" ht="24" customHeight="1">
      <c r="A129" s="50"/>
      <c r="B129" s="76"/>
      <c r="C129" s="50"/>
      <c r="D129" s="76"/>
      <c r="E129" s="76"/>
      <c r="F129" s="76"/>
      <c r="H129" s="76"/>
    </row>
    <row r="130" spans="1:8" ht="24" customHeight="1">
      <c r="A130" s="50"/>
      <c r="B130" s="76"/>
      <c r="C130" s="50"/>
      <c r="D130" s="76"/>
      <c r="E130" s="76"/>
      <c r="F130" s="76"/>
      <c r="H130" s="76"/>
    </row>
    <row r="131" spans="1:8" ht="24" customHeight="1">
      <c r="A131" s="50"/>
      <c r="B131" s="76"/>
      <c r="C131" s="50"/>
      <c r="D131" s="76"/>
      <c r="E131" s="76"/>
      <c r="F131" s="76"/>
      <c r="H131" s="76"/>
    </row>
    <row r="132" spans="1:8" ht="24" customHeight="1">
      <c r="A132" s="50"/>
      <c r="B132" s="76"/>
      <c r="C132" s="50"/>
      <c r="D132" s="76"/>
      <c r="E132" s="76"/>
      <c r="F132" s="76"/>
      <c r="H132" s="76"/>
    </row>
    <row r="133" spans="1:8" ht="24" customHeight="1">
      <c r="A133" s="50"/>
      <c r="B133" s="76"/>
      <c r="C133" s="50"/>
      <c r="D133" s="76"/>
      <c r="E133" s="76"/>
      <c r="F133" s="76"/>
      <c r="H133" s="76"/>
    </row>
    <row r="134" spans="1:8" ht="24" customHeight="1">
      <c r="A134" s="50"/>
      <c r="B134" s="76"/>
      <c r="C134" s="50"/>
      <c r="D134" s="76"/>
      <c r="E134" s="76"/>
      <c r="F134" s="76"/>
      <c r="H134" s="76"/>
    </row>
    <row r="135" spans="1:8" ht="24" customHeight="1">
      <c r="A135" s="50"/>
      <c r="B135" s="76"/>
      <c r="C135" s="50"/>
      <c r="D135" s="76"/>
      <c r="E135" s="76"/>
      <c r="F135" s="76"/>
      <c r="H135" s="76"/>
    </row>
    <row r="136" spans="1:8" ht="24" customHeight="1">
      <c r="A136" s="50"/>
      <c r="B136" s="76"/>
      <c r="C136" s="50"/>
      <c r="D136" s="76"/>
      <c r="E136" s="76"/>
      <c r="F136" s="76"/>
      <c r="H136" s="76"/>
    </row>
    <row r="137" spans="1:8" ht="24" customHeight="1">
      <c r="A137" s="50"/>
      <c r="B137" s="76"/>
      <c r="C137" s="50"/>
      <c r="D137" s="76"/>
      <c r="E137" s="76"/>
      <c r="F137" s="76"/>
      <c r="H137" s="76"/>
    </row>
    <row r="138" spans="1:8" ht="24" customHeight="1">
      <c r="A138" s="50"/>
      <c r="B138" s="76"/>
      <c r="C138" s="50"/>
      <c r="D138" s="76"/>
      <c r="E138" s="76"/>
      <c r="F138" s="76"/>
      <c r="H138" s="76"/>
    </row>
    <row r="139" spans="1:8" ht="24" customHeight="1">
      <c r="A139" s="50"/>
      <c r="B139" s="76"/>
      <c r="C139" s="50"/>
      <c r="D139" s="76"/>
      <c r="E139" s="76"/>
      <c r="F139" s="76"/>
      <c r="H139" s="76"/>
    </row>
    <row r="140" spans="1:8" ht="24" customHeight="1">
      <c r="A140" s="50"/>
      <c r="B140" s="76"/>
      <c r="C140" s="50"/>
      <c r="D140" s="76"/>
      <c r="E140" s="76"/>
      <c r="F140" s="76"/>
      <c r="H140" s="76"/>
    </row>
    <row r="141" spans="1:8" ht="24" customHeight="1">
      <c r="A141" s="50"/>
      <c r="B141" s="76"/>
      <c r="C141" s="50"/>
      <c r="D141" s="76"/>
      <c r="E141" s="76"/>
      <c r="F141" s="76"/>
      <c r="H141" s="76"/>
    </row>
    <row r="142" spans="1:8" ht="24" customHeight="1">
      <c r="A142" s="50"/>
      <c r="B142" s="76"/>
      <c r="C142" s="50"/>
      <c r="D142" s="76"/>
      <c r="E142" s="76"/>
      <c r="F142" s="76"/>
      <c r="H142" s="76"/>
    </row>
    <row r="143" spans="1:8" ht="24" customHeight="1">
      <c r="A143" s="50"/>
      <c r="B143" s="76"/>
      <c r="C143" s="50"/>
      <c r="D143" s="76"/>
      <c r="E143" s="76"/>
      <c r="F143" s="76"/>
      <c r="H143" s="76"/>
    </row>
    <row r="144" spans="1:8" ht="24" customHeight="1">
      <c r="A144" s="50"/>
      <c r="B144" s="76"/>
      <c r="C144" s="50"/>
      <c r="D144" s="76"/>
      <c r="E144" s="76"/>
      <c r="F144" s="76"/>
      <c r="H144" s="76"/>
    </row>
    <row r="145" spans="1:8" ht="24" customHeight="1">
      <c r="A145" s="50"/>
      <c r="B145" s="76"/>
      <c r="C145" s="50"/>
      <c r="D145" s="76"/>
      <c r="E145" s="76"/>
      <c r="F145" s="76"/>
      <c r="H145" s="76"/>
    </row>
    <row r="146" spans="1:8" ht="24" customHeight="1">
      <c r="A146" s="50"/>
      <c r="B146" s="76"/>
      <c r="C146" s="50"/>
      <c r="D146" s="76"/>
      <c r="E146" s="76"/>
      <c r="F146" s="76"/>
      <c r="H146" s="76"/>
    </row>
    <row r="147" spans="1:8" ht="24" customHeight="1">
      <c r="A147" s="50"/>
      <c r="B147" s="76"/>
      <c r="C147" s="50"/>
      <c r="D147" s="76"/>
      <c r="E147" s="76"/>
      <c r="F147" s="76"/>
      <c r="H147" s="76"/>
    </row>
    <row r="148" spans="1:8" ht="24" customHeight="1">
      <c r="A148" s="50"/>
      <c r="B148" s="76"/>
      <c r="C148" s="50"/>
      <c r="D148" s="76"/>
      <c r="E148" s="76"/>
      <c r="F148" s="76"/>
      <c r="H148" s="76"/>
    </row>
    <row r="149" spans="1:8" ht="24" customHeight="1">
      <c r="A149" s="50"/>
      <c r="B149" s="76"/>
      <c r="C149" s="50"/>
      <c r="D149" s="76"/>
      <c r="E149" s="76"/>
      <c r="F149" s="76"/>
      <c r="H149" s="76"/>
    </row>
    <row r="150" spans="1:8" ht="24" customHeight="1">
      <c r="A150" s="50"/>
      <c r="B150" s="76"/>
      <c r="C150" s="50"/>
      <c r="D150" s="76"/>
      <c r="E150" s="76"/>
      <c r="F150" s="76"/>
      <c r="H150" s="76"/>
    </row>
    <row r="151" spans="1:8" ht="24" customHeight="1">
      <c r="A151" s="50"/>
      <c r="B151" s="76"/>
      <c r="C151" s="50"/>
      <c r="D151" s="76"/>
      <c r="E151" s="76"/>
      <c r="F151" s="76"/>
      <c r="H151" s="76"/>
    </row>
    <row r="152" spans="1:8" ht="24" customHeight="1">
      <c r="A152" s="50"/>
      <c r="B152" s="76"/>
      <c r="C152" s="50"/>
      <c r="D152" s="76"/>
      <c r="E152" s="76"/>
      <c r="F152" s="76"/>
      <c r="H152" s="76"/>
    </row>
    <row r="153" spans="1:8" ht="24" customHeight="1">
      <c r="A153" s="50"/>
      <c r="B153" s="76"/>
      <c r="C153" s="50"/>
      <c r="D153" s="76"/>
      <c r="E153" s="76"/>
      <c r="F153" s="76"/>
      <c r="H153" s="76"/>
    </row>
    <row r="154" spans="1:8" ht="24" customHeight="1">
      <c r="A154" s="50"/>
      <c r="B154" s="76"/>
      <c r="C154" s="50"/>
      <c r="D154" s="76"/>
      <c r="E154" s="76"/>
      <c r="F154" s="76"/>
      <c r="H154" s="76"/>
    </row>
    <row r="155" spans="1:8" ht="24" customHeight="1">
      <c r="A155" s="50"/>
      <c r="B155" s="76"/>
      <c r="C155" s="50"/>
      <c r="D155" s="76"/>
      <c r="E155" s="76"/>
      <c r="F155" s="76"/>
      <c r="H155" s="76"/>
    </row>
    <row r="156" spans="1:8" ht="24" customHeight="1">
      <c r="A156" s="50"/>
      <c r="B156" s="76"/>
      <c r="C156" s="50"/>
      <c r="D156" s="76"/>
      <c r="E156" s="76"/>
      <c r="F156" s="76"/>
      <c r="H156" s="76"/>
    </row>
    <row r="157" spans="1:8" ht="24" customHeight="1">
      <c r="A157" s="50"/>
      <c r="B157" s="76"/>
      <c r="C157" s="50"/>
      <c r="D157" s="76"/>
      <c r="E157" s="76"/>
      <c r="F157" s="76"/>
      <c r="H157" s="76"/>
    </row>
    <row r="158" spans="1:8" ht="24" customHeight="1">
      <c r="A158" s="50"/>
      <c r="B158" s="76"/>
      <c r="C158" s="50"/>
      <c r="D158" s="76"/>
      <c r="E158" s="76"/>
      <c r="F158" s="76"/>
      <c r="H158" s="76"/>
    </row>
    <row r="159" spans="1:8" ht="24" customHeight="1">
      <c r="A159" s="50"/>
      <c r="B159" s="76"/>
      <c r="C159" s="50"/>
      <c r="D159" s="76"/>
      <c r="E159" s="76"/>
      <c r="F159" s="76"/>
      <c r="H159" s="76"/>
    </row>
    <row r="160" spans="1:8" ht="24" customHeight="1">
      <c r="A160" s="50"/>
      <c r="B160" s="76"/>
      <c r="C160" s="50"/>
      <c r="D160" s="76"/>
      <c r="E160" s="76"/>
      <c r="F160" s="76"/>
      <c r="H160" s="76"/>
    </row>
    <row r="161" spans="1:8" ht="24" customHeight="1">
      <c r="A161" s="50"/>
      <c r="B161" s="76"/>
      <c r="C161" s="50"/>
      <c r="D161" s="76"/>
      <c r="E161" s="76"/>
      <c r="F161" s="76"/>
      <c r="H161" s="76"/>
    </row>
    <row r="162" spans="1:8" ht="24" customHeight="1">
      <c r="A162" s="50"/>
      <c r="B162" s="76"/>
      <c r="C162" s="50"/>
      <c r="D162" s="76"/>
      <c r="E162" s="76"/>
      <c r="F162" s="76"/>
      <c r="H162" s="76"/>
    </row>
    <row r="163" spans="1:8" ht="24" customHeight="1">
      <c r="A163" s="50"/>
      <c r="B163" s="76"/>
      <c r="C163" s="50"/>
      <c r="D163" s="76"/>
      <c r="E163" s="76"/>
      <c r="F163" s="76"/>
      <c r="H163" s="76"/>
    </row>
    <row r="164" spans="1:8" ht="24" customHeight="1">
      <c r="A164" s="50"/>
      <c r="B164" s="76"/>
      <c r="C164" s="50"/>
      <c r="D164" s="76"/>
      <c r="E164" s="76"/>
      <c r="F164" s="76"/>
      <c r="H164" s="76"/>
    </row>
    <row r="165" spans="1:8" ht="24" customHeight="1">
      <c r="A165" s="50"/>
      <c r="B165" s="76"/>
      <c r="C165" s="50"/>
      <c r="D165" s="76"/>
      <c r="E165" s="76"/>
      <c r="F165" s="76"/>
      <c r="H165" s="76"/>
    </row>
    <row r="166" spans="1:8" ht="24" customHeight="1">
      <c r="A166" s="50"/>
      <c r="B166" s="76"/>
      <c r="C166" s="50"/>
      <c r="D166" s="76"/>
      <c r="E166" s="76"/>
      <c r="F166" s="76"/>
      <c r="H166" s="76"/>
    </row>
    <row r="167" spans="1:8" ht="24" customHeight="1">
      <c r="A167" s="50"/>
      <c r="B167" s="76"/>
      <c r="C167" s="50"/>
      <c r="D167" s="76"/>
      <c r="E167" s="76"/>
      <c r="F167" s="76"/>
      <c r="H167" s="76"/>
    </row>
    <row r="168" spans="1:8" ht="24" customHeight="1">
      <c r="A168" s="50"/>
      <c r="B168" s="76"/>
      <c r="C168" s="50"/>
      <c r="D168" s="76"/>
      <c r="E168" s="76"/>
      <c r="F168" s="76"/>
      <c r="H168" s="76"/>
    </row>
    <row r="169" spans="1:8" ht="24" customHeight="1">
      <c r="A169" s="50"/>
      <c r="B169" s="76"/>
      <c r="C169" s="50"/>
      <c r="D169" s="76"/>
      <c r="E169" s="76"/>
      <c r="F169" s="76"/>
      <c r="H169" s="76"/>
    </row>
    <row r="170" spans="1:8" ht="24" customHeight="1">
      <c r="A170" s="50"/>
      <c r="B170" s="76"/>
      <c r="C170" s="50"/>
      <c r="D170" s="76"/>
      <c r="E170" s="76"/>
      <c r="F170" s="76"/>
      <c r="H170" s="76"/>
    </row>
    <row r="171" spans="1:8" ht="24" customHeight="1">
      <c r="A171" s="50"/>
      <c r="B171" s="76"/>
      <c r="C171" s="50"/>
      <c r="D171" s="76"/>
      <c r="E171" s="76"/>
      <c r="F171" s="76"/>
      <c r="H171" s="76"/>
    </row>
    <row r="172" spans="1:8" ht="24" customHeight="1">
      <c r="A172" s="50"/>
      <c r="B172" s="76"/>
      <c r="C172" s="50"/>
      <c r="D172" s="76"/>
      <c r="E172" s="76"/>
      <c r="F172" s="76"/>
      <c r="H172" s="76"/>
    </row>
    <row r="173" spans="1:8" ht="24" customHeight="1">
      <c r="A173" s="50"/>
      <c r="B173" s="76"/>
      <c r="C173" s="50"/>
      <c r="D173" s="76"/>
      <c r="E173" s="76"/>
      <c r="F173" s="76"/>
      <c r="H173" s="76"/>
    </row>
    <row r="174" spans="1:8" ht="24" customHeight="1">
      <c r="A174" s="50"/>
      <c r="B174" s="76"/>
      <c r="C174" s="50"/>
      <c r="D174" s="76"/>
      <c r="E174" s="76"/>
      <c r="F174" s="76"/>
      <c r="H174" s="76"/>
    </row>
    <row r="175" spans="1:8" ht="24" customHeight="1">
      <c r="A175" s="50"/>
      <c r="B175" s="76"/>
      <c r="C175" s="50"/>
      <c r="D175" s="76"/>
      <c r="E175" s="76"/>
      <c r="F175" s="76"/>
      <c r="H175" s="76"/>
    </row>
    <row r="176" spans="1:8" ht="24" customHeight="1">
      <c r="A176" s="50"/>
      <c r="B176" s="76"/>
      <c r="C176" s="50"/>
      <c r="D176" s="76"/>
      <c r="E176" s="76"/>
      <c r="F176" s="76"/>
      <c r="H176" s="76"/>
    </row>
    <row r="177" spans="1:8" ht="24" customHeight="1">
      <c r="A177" s="50"/>
      <c r="B177" s="76"/>
      <c r="C177" s="50"/>
      <c r="D177" s="76"/>
      <c r="E177" s="76"/>
      <c r="F177" s="76"/>
      <c r="H177" s="76"/>
    </row>
    <row r="178" spans="1:8" ht="24" customHeight="1">
      <c r="A178" s="50"/>
      <c r="B178" s="76"/>
      <c r="C178" s="50"/>
      <c r="D178" s="76"/>
      <c r="E178" s="76"/>
      <c r="F178" s="76"/>
      <c r="H178" s="76"/>
    </row>
    <row r="179" spans="1:8" ht="24" customHeight="1">
      <c r="A179" s="50"/>
      <c r="B179" s="76"/>
      <c r="C179" s="50"/>
      <c r="D179" s="76"/>
      <c r="E179" s="76"/>
      <c r="F179" s="76"/>
      <c r="H179" s="76"/>
    </row>
    <row r="180" spans="1:8" ht="24" customHeight="1">
      <c r="A180" s="50"/>
      <c r="B180" s="76"/>
      <c r="C180" s="50"/>
      <c r="D180" s="76"/>
      <c r="E180" s="76"/>
      <c r="F180" s="76"/>
      <c r="H180" s="76"/>
    </row>
    <row r="181" spans="1:8" ht="24" customHeight="1">
      <c r="A181" s="50"/>
      <c r="B181" s="76"/>
      <c r="C181" s="50"/>
      <c r="D181" s="76"/>
      <c r="E181" s="76"/>
      <c r="F181" s="76"/>
      <c r="H181" s="76"/>
    </row>
    <row r="182" spans="1:8" ht="24" customHeight="1">
      <c r="A182" s="50"/>
      <c r="B182" s="76"/>
      <c r="C182" s="50"/>
      <c r="D182" s="76"/>
      <c r="E182" s="76"/>
      <c r="F182" s="76"/>
      <c r="H182" s="76"/>
    </row>
    <row r="183" spans="1:8" ht="24" customHeight="1">
      <c r="A183" s="50"/>
      <c r="B183" s="76"/>
      <c r="C183" s="50"/>
      <c r="D183" s="76"/>
      <c r="E183" s="76"/>
      <c r="F183" s="76"/>
      <c r="H183" s="76"/>
    </row>
    <row r="184" spans="1:8" ht="24" customHeight="1">
      <c r="A184" s="50"/>
      <c r="B184" s="76"/>
      <c r="C184" s="50"/>
      <c r="D184" s="76"/>
      <c r="E184" s="76"/>
      <c r="F184" s="76"/>
      <c r="H184" s="76"/>
    </row>
    <row r="185" spans="1:8" ht="24" customHeight="1">
      <c r="A185" s="50"/>
      <c r="B185" s="76"/>
      <c r="C185" s="50"/>
      <c r="D185" s="76"/>
      <c r="E185" s="76"/>
      <c r="F185" s="76"/>
      <c r="H185" s="76"/>
    </row>
    <row r="186" spans="1:8" ht="24" customHeight="1">
      <c r="A186" s="50"/>
      <c r="B186" s="76"/>
      <c r="C186" s="50"/>
      <c r="D186" s="76"/>
      <c r="E186" s="76"/>
      <c r="F186" s="76"/>
      <c r="H186" s="76"/>
    </row>
    <row r="187" spans="1:8" ht="24" customHeight="1">
      <c r="A187" s="50"/>
      <c r="B187" s="76"/>
      <c r="C187" s="50"/>
      <c r="D187" s="76"/>
      <c r="E187" s="76"/>
      <c r="F187" s="76"/>
      <c r="H187" s="76"/>
    </row>
    <row r="188" spans="1:8" ht="24" customHeight="1">
      <c r="A188" s="50"/>
      <c r="B188" s="76"/>
      <c r="C188" s="50"/>
      <c r="D188" s="76"/>
      <c r="E188" s="76"/>
      <c r="F188" s="76"/>
      <c r="H188" s="76"/>
    </row>
    <row r="189" spans="1:8" ht="24" customHeight="1">
      <c r="A189" s="50"/>
      <c r="B189" s="76"/>
      <c r="C189" s="50"/>
      <c r="D189" s="76"/>
      <c r="E189" s="76"/>
      <c r="F189" s="76"/>
      <c r="H189" s="76"/>
    </row>
    <row r="190" spans="1:8" ht="24" customHeight="1">
      <c r="A190" s="50"/>
      <c r="B190" s="76"/>
      <c r="C190" s="50"/>
      <c r="D190" s="76"/>
      <c r="E190" s="76"/>
      <c r="F190" s="76"/>
      <c r="H190" s="76"/>
    </row>
  </sheetData>
  <autoFilter ref="A2:AD91" xr:uid="{00000000-0009-0000-0000-000009000000}"/>
  <mergeCells count="3">
    <mergeCell ref="S1:V1"/>
    <mergeCell ref="O1:R1"/>
    <mergeCell ref="K1:N1"/>
  </mergeCells>
  <pageMargins left="0.7" right="0.7" top="0.75" bottom="0.75" header="0" footer="0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M158"/>
  <sheetViews>
    <sheetView workbookViewId="0">
      <selection activeCell="D14" sqref="D14"/>
    </sheetView>
  </sheetViews>
  <sheetFormatPr defaultRowHeight="21"/>
  <cols>
    <col min="1" max="1" width="13.1796875" bestFit="1" customWidth="1"/>
    <col min="2" max="2" width="8" style="141" customWidth="1"/>
    <col min="3" max="3" width="18.08984375" style="142" bestFit="1" customWidth="1"/>
    <col min="4" max="4" width="9.08984375" style="141" bestFit="1" customWidth="1"/>
    <col min="5" max="5" width="19.90625" style="142" customWidth="1"/>
    <col min="6" max="6" width="8.90625" style="142"/>
    <col min="7" max="9" width="0" hidden="1" customWidth="1"/>
    <col min="10" max="10" width="8.1796875" customWidth="1"/>
    <col min="11" max="11" width="20.1796875" customWidth="1"/>
    <col min="12" max="12" width="12" customWidth="1"/>
    <col min="13" max="13" width="14" customWidth="1"/>
  </cols>
  <sheetData>
    <row r="2" spans="2:13">
      <c r="L2" s="65" t="s">
        <v>2974</v>
      </c>
    </row>
    <row r="3" spans="2:13">
      <c r="J3" s="65" t="s">
        <v>8</v>
      </c>
      <c r="K3" s="65" t="s">
        <v>2876</v>
      </c>
      <c r="L3" t="s">
        <v>2973</v>
      </c>
      <c r="M3" t="s">
        <v>2989</v>
      </c>
    </row>
    <row r="4" spans="2:13">
      <c r="B4" s="145" t="s">
        <v>8</v>
      </c>
      <c r="C4" s="146" t="s">
        <v>2876</v>
      </c>
      <c r="D4" s="145" t="s">
        <v>922</v>
      </c>
      <c r="E4" s="146" t="s">
        <v>2940</v>
      </c>
      <c r="J4">
        <v>1</v>
      </c>
      <c r="K4" t="s">
        <v>1958</v>
      </c>
      <c r="L4" s="10">
        <v>2</v>
      </c>
      <c r="M4" s="10">
        <v>7964600.5300000003</v>
      </c>
    </row>
    <row r="5" spans="2:13">
      <c r="B5" s="143">
        <v>1</v>
      </c>
      <c r="C5" s="144" t="s">
        <v>1958</v>
      </c>
      <c r="D5" s="143">
        <v>2</v>
      </c>
      <c r="E5" s="157">
        <v>7964600.5300000003</v>
      </c>
      <c r="J5">
        <v>2</v>
      </c>
      <c r="K5" t="s">
        <v>967</v>
      </c>
      <c r="L5" s="10">
        <v>39</v>
      </c>
      <c r="M5" s="10">
        <v>23645968.836923081</v>
      </c>
    </row>
    <row r="6" spans="2:13">
      <c r="B6" s="143">
        <v>2</v>
      </c>
      <c r="C6" s="144" t="s">
        <v>967</v>
      </c>
      <c r="D6" s="143">
        <v>39</v>
      </c>
      <c r="E6" s="157">
        <v>23645968.836923081</v>
      </c>
      <c r="J6">
        <v>3</v>
      </c>
      <c r="K6" t="s">
        <v>1015</v>
      </c>
      <c r="L6" s="10">
        <v>36</v>
      </c>
      <c r="M6" s="10">
        <v>20527341.728888884</v>
      </c>
    </row>
    <row r="7" spans="2:13">
      <c r="B7" s="143">
        <v>3</v>
      </c>
      <c r="C7" s="144" t="s">
        <v>1015</v>
      </c>
      <c r="D7" s="143">
        <v>36</v>
      </c>
      <c r="E7" s="157">
        <v>20527341.728888884</v>
      </c>
      <c r="J7">
        <v>4</v>
      </c>
      <c r="K7" t="s">
        <v>1078</v>
      </c>
      <c r="L7" s="10">
        <v>8</v>
      </c>
      <c r="M7" s="10">
        <v>23833500.684999995</v>
      </c>
    </row>
    <row r="8" spans="2:13">
      <c r="B8" s="143">
        <v>4</v>
      </c>
      <c r="C8" s="144" t="s">
        <v>1078</v>
      </c>
      <c r="D8" s="143">
        <v>8</v>
      </c>
      <c r="E8" s="157">
        <v>23833500.684999995</v>
      </c>
      <c r="J8">
        <v>5</v>
      </c>
      <c r="K8" t="s">
        <v>945</v>
      </c>
      <c r="L8" s="10">
        <v>250</v>
      </c>
      <c r="M8" s="10">
        <v>40080371.480079986</v>
      </c>
    </row>
    <row r="9" spans="2:13">
      <c r="B9" s="143">
        <v>5</v>
      </c>
      <c r="C9" s="144" t="s">
        <v>945</v>
      </c>
      <c r="D9" s="143">
        <v>250</v>
      </c>
      <c r="E9" s="157">
        <v>40080371.480079986</v>
      </c>
      <c r="J9">
        <v>6</v>
      </c>
      <c r="K9" t="s">
        <v>2865</v>
      </c>
      <c r="L9" s="10">
        <v>238</v>
      </c>
      <c r="M9" s="10">
        <v>55780678.752016798</v>
      </c>
    </row>
    <row r="10" spans="2:13">
      <c r="B10" s="143">
        <v>6</v>
      </c>
      <c r="C10" s="144" t="s">
        <v>2865</v>
      </c>
      <c r="D10" s="143">
        <v>238</v>
      </c>
      <c r="E10" s="157">
        <v>55780678.752016798</v>
      </c>
      <c r="J10">
        <v>7</v>
      </c>
      <c r="K10" t="s">
        <v>954</v>
      </c>
      <c r="L10" s="10">
        <v>21</v>
      </c>
      <c r="M10" s="10">
        <v>82750440.125714272</v>
      </c>
    </row>
    <row r="11" spans="2:13">
      <c r="B11" s="143">
        <v>7</v>
      </c>
      <c r="C11" s="144" t="s">
        <v>954</v>
      </c>
      <c r="D11" s="143">
        <v>21</v>
      </c>
      <c r="E11" s="157">
        <v>82750440.125714272</v>
      </c>
      <c r="J11">
        <v>9</v>
      </c>
      <c r="K11" t="s">
        <v>963</v>
      </c>
      <c r="L11" s="10">
        <v>32</v>
      </c>
      <c r="M11" s="10">
        <v>70984440.174062505</v>
      </c>
    </row>
    <row r="12" spans="2:13">
      <c r="B12" s="143">
        <v>9</v>
      </c>
      <c r="C12" s="144" t="s">
        <v>963</v>
      </c>
      <c r="D12" s="143">
        <v>32</v>
      </c>
      <c r="E12" s="157">
        <v>70984440.174062505</v>
      </c>
      <c r="J12">
        <v>10</v>
      </c>
      <c r="K12" t="s">
        <v>941</v>
      </c>
      <c r="L12" s="10">
        <v>59</v>
      </c>
      <c r="M12" s="10">
        <v>86811773.981864408</v>
      </c>
    </row>
    <row r="13" spans="2:13">
      <c r="B13" s="143">
        <v>10</v>
      </c>
      <c r="C13" s="144" t="s">
        <v>941</v>
      </c>
      <c r="D13" s="143">
        <v>59</v>
      </c>
      <c r="E13" s="157">
        <v>86811773.981864408</v>
      </c>
      <c r="J13">
        <v>12</v>
      </c>
      <c r="K13" t="s">
        <v>2866</v>
      </c>
      <c r="L13" s="10">
        <v>30</v>
      </c>
      <c r="M13" s="10">
        <v>93363352.481666699</v>
      </c>
    </row>
    <row r="14" spans="2:13">
      <c r="B14" s="143">
        <v>12</v>
      </c>
      <c r="C14" s="144" t="s">
        <v>2866</v>
      </c>
      <c r="D14" s="143">
        <v>30</v>
      </c>
      <c r="E14" s="157">
        <v>93363352.481666699</v>
      </c>
      <c r="J14">
        <v>13</v>
      </c>
      <c r="K14" t="s">
        <v>2864</v>
      </c>
      <c r="L14" s="10">
        <v>60</v>
      </c>
      <c r="M14" s="10">
        <v>122887339.9814983</v>
      </c>
    </row>
    <row r="15" spans="2:13">
      <c r="B15" s="143">
        <v>13</v>
      </c>
      <c r="C15" s="144" t="s">
        <v>2864</v>
      </c>
      <c r="D15" s="143">
        <v>60</v>
      </c>
      <c r="E15" s="157">
        <v>122887339.9814983</v>
      </c>
      <c r="J15">
        <v>14</v>
      </c>
      <c r="K15" t="s">
        <v>2868</v>
      </c>
      <c r="L15" s="10">
        <v>9</v>
      </c>
      <c r="M15" s="10">
        <v>156538233.4188889</v>
      </c>
    </row>
    <row r="16" spans="2:13">
      <c r="B16" s="143">
        <v>14</v>
      </c>
      <c r="C16" s="144" t="s">
        <v>2868</v>
      </c>
      <c r="D16" s="143">
        <v>9</v>
      </c>
      <c r="E16" s="157">
        <v>156538233.4188889</v>
      </c>
      <c r="J16">
        <v>15</v>
      </c>
      <c r="K16" t="s">
        <v>2867</v>
      </c>
      <c r="L16" s="10">
        <v>29</v>
      </c>
      <c r="M16" s="10">
        <v>210102004.18551728</v>
      </c>
    </row>
    <row r="17" spans="2:13">
      <c r="B17" s="143">
        <v>15</v>
      </c>
      <c r="C17" s="144" t="s">
        <v>2867</v>
      </c>
      <c r="D17" s="143">
        <v>29</v>
      </c>
      <c r="E17" s="157">
        <v>210102004.18551728</v>
      </c>
      <c r="J17">
        <v>16</v>
      </c>
      <c r="K17" t="s">
        <v>1038</v>
      </c>
      <c r="L17" s="10">
        <v>24</v>
      </c>
      <c r="M17" s="10">
        <v>280005035.97250003</v>
      </c>
    </row>
    <row r="18" spans="2:13">
      <c r="B18" s="143">
        <v>16</v>
      </c>
      <c r="C18" s="144" t="s">
        <v>1038</v>
      </c>
      <c r="D18" s="143">
        <v>24</v>
      </c>
      <c r="E18" s="157">
        <v>280005035.97250003</v>
      </c>
      <c r="J18">
        <v>17</v>
      </c>
      <c r="K18" t="s">
        <v>1000</v>
      </c>
      <c r="L18" s="10">
        <v>25</v>
      </c>
      <c r="M18" s="10">
        <v>427617220.33519995</v>
      </c>
    </row>
    <row r="19" spans="2:13">
      <c r="B19" s="143">
        <v>17</v>
      </c>
      <c r="C19" s="144" t="s">
        <v>1000</v>
      </c>
      <c r="D19" s="143">
        <v>25</v>
      </c>
      <c r="E19" s="157">
        <v>427617220.33519995</v>
      </c>
      <c r="J19">
        <v>18</v>
      </c>
      <c r="K19" t="s">
        <v>1957</v>
      </c>
      <c r="L19" s="10">
        <v>15</v>
      </c>
      <c r="M19" s="10">
        <v>620575591.27133334</v>
      </c>
    </row>
    <row r="20" spans="2:13">
      <c r="B20" s="143">
        <v>18</v>
      </c>
      <c r="C20" s="144" t="s">
        <v>1957</v>
      </c>
      <c r="D20" s="143">
        <v>15</v>
      </c>
      <c r="E20" s="157">
        <v>620575591.27133334</v>
      </c>
      <c r="J20">
        <v>19</v>
      </c>
      <c r="K20" t="s">
        <v>1956</v>
      </c>
      <c r="L20" s="10">
        <v>15</v>
      </c>
      <c r="M20" s="10">
        <v>831843434.46800005</v>
      </c>
    </row>
    <row r="21" spans="2:13">
      <c r="B21" s="143">
        <v>19</v>
      </c>
      <c r="C21" s="144" t="s">
        <v>1956</v>
      </c>
      <c r="D21" s="143">
        <v>15</v>
      </c>
      <c r="E21" s="157">
        <v>831843434.46800005</v>
      </c>
      <c r="J21">
        <v>20</v>
      </c>
      <c r="K21" t="s">
        <v>1081</v>
      </c>
      <c r="L21" s="10">
        <v>4</v>
      </c>
      <c r="M21" s="10">
        <v>1213677806.5550001</v>
      </c>
    </row>
    <row r="22" spans="2:13">
      <c r="B22" s="143">
        <v>20</v>
      </c>
      <c r="C22" s="144" t="s">
        <v>1081</v>
      </c>
      <c r="D22" s="143">
        <v>4</v>
      </c>
      <c r="E22" s="157">
        <v>1213677806.5550001</v>
      </c>
      <c r="J22" t="s">
        <v>2869</v>
      </c>
      <c r="L22" s="10">
        <v>896</v>
      </c>
      <c r="M22" s="10">
        <v>107167763.25790164</v>
      </c>
    </row>
    <row r="23" spans="2:13">
      <c r="C23" s="146"/>
      <c r="D23" s="145">
        <v>896</v>
      </c>
      <c r="E23" s="158">
        <v>107167763.25790164</v>
      </c>
    </row>
    <row r="24" spans="2:13">
      <c r="E24" s="156"/>
    </row>
    <row r="25" spans="2:13">
      <c r="E25" s="156"/>
    </row>
    <row r="26" spans="2:13">
      <c r="B26" s="145" t="s">
        <v>8</v>
      </c>
      <c r="C26" s="146" t="s">
        <v>2876</v>
      </c>
      <c r="D26" s="145" t="s">
        <v>922</v>
      </c>
      <c r="E26" s="158" t="s">
        <v>2941</v>
      </c>
    </row>
    <row r="27" spans="2:13">
      <c r="B27" s="143">
        <v>1</v>
      </c>
      <c r="C27" s="144" t="s">
        <v>1958</v>
      </c>
      <c r="D27" s="143">
        <v>2</v>
      </c>
      <c r="E27" s="157">
        <v>529482.32000000007</v>
      </c>
    </row>
    <row r="28" spans="2:13">
      <c r="B28" s="143">
        <v>2</v>
      </c>
      <c r="C28" s="144" t="s">
        <v>967</v>
      </c>
      <c r="D28" s="143">
        <v>39</v>
      </c>
      <c r="E28" s="157">
        <v>2431426.8648717948</v>
      </c>
    </row>
    <row r="29" spans="2:13">
      <c r="B29" s="143">
        <v>3</v>
      </c>
      <c r="C29" s="144" t="s">
        <v>1015</v>
      </c>
      <c r="D29" s="143">
        <v>36</v>
      </c>
      <c r="E29" s="157">
        <v>3195992.2661111117</v>
      </c>
    </row>
    <row r="30" spans="2:13">
      <c r="B30" s="143">
        <v>4</v>
      </c>
      <c r="C30" s="144" t="s">
        <v>1078</v>
      </c>
      <c r="D30" s="143">
        <v>8</v>
      </c>
      <c r="E30" s="157">
        <v>3712399.3049999997</v>
      </c>
    </row>
    <row r="31" spans="2:13">
      <c r="B31" s="143">
        <v>5</v>
      </c>
      <c r="C31" s="144" t="s">
        <v>945</v>
      </c>
      <c r="D31" s="143">
        <v>250</v>
      </c>
      <c r="E31" s="157">
        <v>4851701.2514399998</v>
      </c>
    </row>
    <row r="32" spans="2:13">
      <c r="B32" s="143">
        <v>6</v>
      </c>
      <c r="C32" s="144" t="s">
        <v>2865</v>
      </c>
      <c r="D32" s="143">
        <v>238</v>
      </c>
      <c r="E32" s="157">
        <v>8665894.2155462131</v>
      </c>
    </row>
    <row r="33" spans="2:5">
      <c r="B33" s="143">
        <v>7</v>
      </c>
      <c r="C33" s="144" t="s">
        <v>954</v>
      </c>
      <c r="D33" s="143">
        <v>21</v>
      </c>
      <c r="E33" s="157">
        <v>13728403.96190476</v>
      </c>
    </row>
    <row r="34" spans="2:5">
      <c r="B34" s="143">
        <v>9</v>
      </c>
      <c r="C34" s="144" t="s">
        <v>963</v>
      </c>
      <c r="D34" s="143">
        <v>32</v>
      </c>
      <c r="E34" s="157">
        <v>12278165.6778125</v>
      </c>
    </row>
    <row r="35" spans="2:5">
      <c r="B35" s="143">
        <v>10</v>
      </c>
      <c r="C35" s="144" t="s">
        <v>941</v>
      </c>
      <c r="D35" s="143">
        <v>59</v>
      </c>
      <c r="E35" s="157">
        <v>16086039.401016954</v>
      </c>
    </row>
    <row r="36" spans="2:5">
      <c r="B36" s="143">
        <v>12</v>
      </c>
      <c r="C36" s="144" t="s">
        <v>2866</v>
      </c>
      <c r="D36" s="143">
        <v>30</v>
      </c>
      <c r="E36" s="157">
        <v>17552902.656333331</v>
      </c>
    </row>
    <row r="37" spans="2:5">
      <c r="B37" s="143">
        <v>13</v>
      </c>
      <c r="C37" s="144" t="s">
        <v>2864</v>
      </c>
      <c r="D37" s="143">
        <v>60</v>
      </c>
      <c r="E37" s="157">
        <v>26855262.781049993</v>
      </c>
    </row>
    <row r="38" spans="2:5">
      <c r="B38" s="143">
        <v>14</v>
      </c>
      <c r="C38" s="144" t="s">
        <v>2868</v>
      </c>
      <c r="D38" s="143">
        <v>9</v>
      </c>
      <c r="E38" s="157">
        <v>31146595.276666667</v>
      </c>
    </row>
    <row r="39" spans="2:5">
      <c r="B39" s="143">
        <v>15</v>
      </c>
      <c r="C39" s="144" t="s">
        <v>2867</v>
      </c>
      <c r="D39" s="143">
        <v>29</v>
      </c>
      <c r="E39" s="157">
        <v>52496609.196551725</v>
      </c>
    </row>
    <row r="40" spans="2:5">
      <c r="B40" s="143">
        <v>16</v>
      </c>
      <c r="C40" s="144" t="s">
        <v>1038</v>
      </c>
      <c r="D40" s="143">
        <v>24</v>
      </c>
      <c r="E40" s="157">
        <v>79642143.206249997</v>
      </c>
    </row>
    <row r="41" spans="2:5">
      <c r="B41" s="143">
        <v>17</v>
      </c>
      <c r="C41" s="144" t="s">
        <v>1000</v>
      </c>
      <c r="D41" s="143">
        <v>25</v>
      </c>
      <c r="E41" s="157">
        <v>134730018.01400003</v>
      </c>
    </row>
    <row r="42" spans="2:5">
      <c r="B42" s="143">
        <v>18</v>
      </c>
      <c r="C42" s="144" t="s">
        <v>1957</v>
      </c>
      <c r="D42" s="143">
        <v>15</v>
      </c>
      <c r="E42" s="157">
        <v>259441624.70333332</v>
      </c>
    </row>
    <row r="43" spans="2:5">
      <c r="B43" s="143">
        <v>19</v>
      </c>
      <c r="C43" s="144" t="s">
        <v>1956</v>
      </c>
      <c r="D43" s="143">
        <v>15</v>
      </c>
      <c r="E43" s="157">
        <v>380284599.39733326</v>
      </c>
    </row>
    <row r="44" spans="2:5">
      <c r="B44" s="143">
        <v>20</v>
      </c>
      <c r="C44" s="144" t="s">
        <v>1081</v>
      </c>
      <c r="D44" s="143">
        <v>4</v>
      </c>
      <c r="E44" s="157">
        <v>655115483.68500006</v>
      </c>
    </row>
    <row r="45" spans="2:5">
      <c r="B45" s="145" t="s">
        <v>2869</v>
      </c>
      <c r="C45" s="146"/>
      <c r="D45" s="145">
        <v>896</v>
      </c>
      <c r="E45" s="158">
        <v>29668485.299545757</v>
      </c>
    </row>
    <row r="46" spans="2:5">
      <c r="E46" s="156"/>
    </row>
    <row r="47" spans="2:5">
      <c r="E47" s="156"/>
    </row>
    <row r="48" spans="2:5" ht="35" customHeight="1">
      <c r="B48" s="159" t="s">
        <v>8</v>
      </c>
      <c r="C48" s="160" t="s">
        <v>2876</v>
      </c>
      <c r="D48" s="159" t="s">
        <v>922</v>
      </c>
      <c r="E48" s="161" t="s">
        <v>2960</v>
      </c>
    </row>
    <row r="49" spans="2:5">
      <c r="B49" s="143">
        <v>1</v>
      </c>
      <c r="C49" s="144" t="s">
        <v>1958</v>
      </c>
      <c r="D49" s="143">
        <v>2</v>
      </c>
      <c r="E49" s="157">
        <v>2685.58</v>
      </c>
    </row>
    <row r="50" spans="2:5">
      <c r="B50" s="143">
        <v>2</v>
      </c>
      <c r="C50" s="144" t="s">
        <v>967</v>
      </c>
      <c r="D50" s="143">
        <v>39</v>
      </c>
      <c r="E50" s="157">
        <v>1106185.0023076923</v>
      </c>
    </row>
    <row r="51" spans="2:5">
      <c r="B51" s="143">
        <v>3</v>
      </c>
      <c r="C51" s="144" t="s">
        <v>1015</v>
      </c>
      <c r="D51" s="143">
        <v>36</v>
      </c>
      <c r="E51" s="157">
        <v>1374897.1191666669</v>
      </c>
    </row>
    <row r="52" spans="2:5">
      <c r="B52" s="143">
        <v>4</v>
      </c>
      <c r="C52" s="144" t="s">
        <v>1078</v>
      </c>
      <c r="D52" s="143">
        <v>8</v>
      </c>
      <c r="E52" s="157">
        <v>1725066.9925000002</v>
      </c>
    </row>
    <row r="53" spans="2:5">
      <c r="B53" s="143">
        <v>5</v>
      </c>
      <c r="C53" s="144" t="s">
        <v>945</v>
      </c>
      <c r="D53" s="143">
        <v>250</v>
      </c>
      <c r="E53" s="157">
        <v>1821103.2322799994</v>
      </c>
    </row>
    <row r="54" spans="2:5">
      <c r="B54" s="143">
        <v>6</v>
      </c>
      <c r="C54" s="144" t="s">
        <v>2865</v>
      </c>
      <c r="D54" s="143">
        <v>238</v>
      </c>
      <c r="E54" s="157">
        <v>3010219.9397478974</v>
      </c>
    </row>
    <row r="55" spans="2:5">
      <c r="B55" s="143">
        <v>7</v>
      </c>
      <c r="C55" s="144" t="s">
        <v>954</v>
      </c>
      <c r="D55" s="143">
        <v>21</v>
      </c>
      <c r="E55" s="157">
        <v>5120258.092857142</v>
      </c>
    </row>
    <row r="56" spans="2:5">
      <c r="B56" s="143">
        <v>9</v>
      </c>
      <c r="C56" s="144" t="s">
        <v>963</v>
      </c>
      <c r="D56" s="143">
        <v>32</v>
      </c>
      <c r="E56" s="157">
        <v>3546688.8946875003</v>
      </c>
    </row>
    <row r="57" spans="2:5">
      <c r="B57" s="143">
        <v>10</v>
      </c>
      <c r="C57" s="144" t="s">
        <v>941</v>
      </c>
      <c r="D57" s="143">
        <v>59</v>
      </c>
      <c r="E57" s="157">
        <v>5418618.0650847452</v>
      </c>
    </row>
    <row r="58" spans="2:5">
      <c r="B58" s="143">
        <v>12</v>
      </c>
      <c r="C58" s="144" t="s">
        <v>2866</v>
      </c>
      <c r="D58" s="143">
        <v>30</v>
      </c>
      <c r="E58" s="157">
        <v>6034991.9063333329</v>
      </c>
    </row>
    <row r="59" spans="2:5">
      <c r="B59" s="143">
        <v>13</v>
      </c>
      <c r="C59" s="144" t="s">
        <v>2864</v>
      </c>
      <c r="D59" s="143">
        <v>60</v>
      </c>
      <c r="E59" s="157">
        <v>8517289.8629999999</v>
      </c>
    </row>
    <row r="60" spans="2:5">
      <c r="B60" s="143">
        <v>14</v>
      </c>
      <c r="C60" s="144" t="s">
        <v>2868</v>
      </c>
      <c r="D60" s="143">
        <v>9</v>
      </c>
      <c r="E60" s="157">
        <v>9177013.2188888881</v>
      </c>
    </row>
    <row r="61" spans="2:5">
      <c r="B61" s="143">
        <v>15</v>
      </c>
      <c r="C61" s="144" t="s">
        <v>2867</v>
      </c>
      <c r="D61" s="143">
        <v>29</v>
      </c>
      <c r="E61" s="157">
        <v>11773140.653448276</v>
      </c>
    </row>
    <row r="62" spans="2:5">
      <c r="B62" s="143">
        <v>16</v>
      </c>
      <c r="C62" s="144" t="s">
        <v>1038</v>
      </c>
      <c r="D62" s="143">
        <v>24</v>
      </c>
      <c r="E62" s="157">
        <v>14354631.100000001</v>
      </c>
    </row>
    <row r="63" spans="2:5">
      <c r="B63" s="143">
        <v>17</v>
      </c>
      <c r="C63" s="144" t="s">
        <v>1000</v>
      </c>
      <c r="D63" s="143">
        <v>25</v>
      </c>
      <c r="E63" s="157">
        <v>28571375.274000004</v>
      </c>
    </row>
    <row r="64" spans="2:5">
      <c r="B64" s="143">
        <v>18</v>
      </c>
      <c r="C64" s="144" t="s">
        <v>1957</v>
      </c>
      <c r="D64" s="143">
        <v>15</v>
      </c>
      <c r="E64" s="157">
        <v>50040299.181333333</v>
      </c>
    </row>
    <row r="65" spans="2:5">
      <c r="B65" s="143">
        <v>19</v>
      </c>
      <c r="C65" s="144" t="s">
        <v>1956</v>
      </c>
      <c r="D65" s="143">
        <v>15</v>
      </c>
      <c r="E65" s="157">
        <v>56813175.346666671</v>
      </c>
    </row>
    <row r="66" spans="2:5">
      <c r="B66" s="143">
        <v>20</v>
      </c>
      <c r="C66" s="144" t="s">
        <v>1081</v>
      </c>
      <c r="D66" s="143">
        <v>4</v>
      </c>
      <c r="E66" s="157">
        <v>106883773.25749999</v>
      </c>
    </row>
    <row r="67" spans="2:5">
      <c r="B67" s="145" t="s">
        <v>2869</v>
      </c>
      <c r="C67" s="146"/>
      <c r="D67" s="145">
        <v>896</v>
      </c>
      <c r="E67" s="158">
        <v>6723329.8981249984</v>
      </c>
    </row>
    <row r="68" spans="2:5">
      <c r="E68" s="156"/>
    </row>
    <row r="69" spans="2:5">
      <c r="E69" s="156"/>
    </row>
    <row r="70" spans="2:5" ht="40.25" customHeight="1">
      <c r="B70" s="159" t="s">
        <v>8</v>
      </c>
      <c r="C70" s="160" t="s">
        <v>2876</v>
      </c>
      <c r="D70" s="159" t="s">
        <v>922</v>
      </c>
      <c r="E70" s="161" t="s">
        <v>2942</v>
      </c>
    </row>
    <row r="71" spans="2:5">
      <c r="B71" s="143">
        <v>1</v>
      </c>
      <c r="C71" s="144" t="s">
        <v>1958</v>
      </c>
      <c r="D71" s="143">
        <v>2</v>
      </c>
      <c r="E71" s="157">
        <v>118999.17499999999</v>
      </c>
    </row>
    <row r="72" spans="2:5">
      <c r="B72" s="143">
        <v>2</v>
      </c>
      <c r="C72" s="144" t="s">
        <v>967</v>
      </c>
      <c r="D72" s="143">
        <v>39</v>
      </c>
      <c r="E72" s="157">
        <v>858362.88974358968</v>
      </c>
    </row>
    <row r="73" spans="2:5">
      <c r="B73" s="143">
        <v>3</v>
      </c>
      <c r="C73" s="144" t="s">
        <v>1015</v>
      </c>
      <c r="D73" s="143">
        <v>36</v>
      </c>
      <c r="E73" s="157">
        <v>1219682.6455555561</v>
      </c>
    </row>
    <row r="74" spans="2:5">
      <c r="B74" s="143">
        <v>4</v>
      </c>
      <c r="C74" s="144" t="s">
        <v>1078</v>
      </c>
      <c r="D74" s="143">
        <v>8</v>
      </c>
      <c r="E74" s="157">
        <v>1426446.8074999999</v>
      </c>
    </row>
    <row r="75" spans="2:5">
      <c r="B75" s="143">
        <v>5</v>
      </c>
      <c r="C75" s="144" t="s">
        <v>945</v>
      </c>
      <c r="D75" s="143">
        <v>250</v>
      </c>
      <c r="E75" s="157">
        <v>1646293.1800400019</v>
      </c>
    </row>
    <row r="76" spans="2:5">
      <c r="B76" s="143">
        <v>6</v>
      </c>
      <c r="C76" s="144" t="s">
        <v>2865</v>
      </c>
      <c r="D76" s="143">
        <v>238</v>
      </c>
      <c r="E76" s="157">
        <v>2657967.5202100831</v>
      </c>
    </row>
    <row r="77" spans="2:5">
      <c r="B77" s="143">
        <v>7</v>
      </c>
      <c r="C77" s="144" t="s">
        <v>954</v>
      </c>
      <c r="D77" s="143">
        <v>21</v>
      </c>
      <c r="E77" s="157">
        <v>4287433.0352380946</v>
      </c>
    </row>
    <row r="78" spans="2:5">
      <c r="B78" s="143">
        <v>9</v>
      </c>
      <c r="C78" s="144" t="s">
        <v>963</v>
      </c>
      <c r="D78" s="143">
        <v>32</v>
      </c>
      <c r="E78" s="157">
        <v>3606990.2956249989</v>
      </c>
    </row>
    <row r="79" spans="2:5">
      <c r="B79" s="143">
        <v>10</v>
      </c>
      <c r="C79" s="144" t="s">
        <v>941</v>
      </c>
      <c r="D79" s="143">
        <v>59</v>
      </c>
      <c r="E79" s="157">
        <v>5288803.8694915269</v>
      </c>
    </row>
    <row r="80" spans="2:5">
      <c r="B80" s="143">
        <v>12</v>
      </c>
      <c r="C80" s="144" t="s">
        <v>2866</v>
      </c>
      <c r="D80" s="143">
        <v>30</v>
      </c>
      <c r="E80" s="157">
        <v>6034824.1970000006</v>
      </c>
    </row>
    <row r="81" spans="2:5">
      <c r="B81" s="143">
        <v>13</v>
      </c>
      <c r="C81" s="144" t="s">
        <v>2864</v>
      </c>
      <c r="D81" s="143">
        <v>60</v>
      </c>
      <c r="E81" s="157">
        <v>12209671.48399334</v>
      </c>
    </row>
    <row r="82" spans="2:5">
      <c r="B82" s="143">
        <v>14</v>
      </c>
      <c r="C82" s="144" t="s">
        <v>2868</v>
      </c>
      <c r="D82" s="143">
        <v>9</v>
      </c>
      <c r="E82" s="157">
        <v>19508994.477777775</v>
      </c>
    </row>
    <row r="83" spans="2:5">
      <c r="B83" s="143">
        <v>15</v>
      </c>
      <c r="C83" s="144" t="s">
        <v>2867</v>
      </c>
      <c r="D83" s="143">
        <v>29</v>
      </c>
      <c r="E83" s="157">
        <v>27680030.926551726</v>
      </c>
    </row>
    <row r="84" spans="2:5">
      <c r="B84" s="143">
        <v>16</v>
      </c>
      <c r="C84" s="144" t="s">
        <v>1038</v>
      </c>
      <c r="D84" s="143">
        <v>24</v>
      </c>
      <c r="E84" s="157">
        <v>40471534.92583333</v>
      </c>
    </row>
    <row r="85" spans="2:5">
      <c r="B85" s="143">
        <v>17</v>
      </c>
      <c r="C85" s="144" t="s">
        <v>1000</v>
      </c>
      <c r="D85" s="143">
        <v>25</v>
      </c>
      <c r="E85" s="157">
        <v>66846245.06719999</v>
      </c>
    </row>
    <row r="86" spans="2:5">
      <c r="B86" s="143">
        <v>18</v>
      </c>
      <c r="C86" s="144" t="s">
        <v>1957</v>
      </c>
      <c r="D86" s="143">
        <v>15</v>
      </c>
      <c r="E86" s="157">
        <v>125542228.69600002</v>
      </c>
    </row>
    <row r="87" spans="2:5">
      <c r="B87" s="143">
        <v>19</v>
      </c>
      <c r="C87" s="144" t="s">
        <v>1956</v>
      </c>
      <c r="D87" s="143">
        <v>15</v>
      </c>
      <c r="E87" s="157">
        <v>189532839.18799999</v>
      </c>
    </row>
    <row r="88" spans="2:5">
      <c r="B88" s="143">
        <v>20</v>
      </c>
      <c r="C88" s="144" t="s">
        <v>1081</v>
      </c>
      <c r="D88" s="143">
        <v>4</v>
      </c>
      <c r="E88" s="157">
        <v>382711979.68000001</v>
      </c>
    </row>
    <row r="89" spans="2:5">
      <c r="B89" s="145" t="s">
        <v>2869</v>
      </c>
      <c r="C89" s="146"/>
      <c r="D89" s="145">
        <v>896</v>
      </c>
      <c r="E89" s="158">
        <v>13886246.474408042</v>
      </c>
    </row>
    <row r="90" spans="2:5">
      <c r="E90" s="156"/>
    </row>
    <row r="91" spans="2:5">
      <c r="E91" s="156"/>
    </row>
    <row r="92" spans="2:5">
      <c r="E92" s="156"/>
    </row>
    <row r="93" spans="2:5">
      <c r="E93" s="156"/>
    </row>
    <row r="94" spans="2:5">
      <c r="E94" s="156"/>
    </row>
    <row r="95" spans="2:5">
      <c r="E95" s="156"/>
    </row>
    <row r="96" spans="2:5">
      <c r="E96" s="156"/>
    </row>
    <row r="97" spans="5:5">
      <c r="E97" s="156"/>
    </row>
    <row r="98" spans="5:5">
      <c r="E98" s="156"/>
    </row>
    <row r="99" spans="5:5">
      <c r="E99" s="156"/>
    </row>
    <row r="100" spans="5:5">
      <c r="E100" s="156"/>
    </row>
    <row r="101" spans="5:5">
      <c r="E101" s="156"/>
    </row>
    <row r="102" spans="5:5">
      <c r="E102" s="156"/>
    </row>
    <row r="103" spans="5:5">
      <c r="E103" s="156"/>
    </row>
    <row r="104" spans="5:5">
      <c r="E104" s="156"/>
    </row>
    <row r="105" spans="5:5">
      <c r="E105" s="156"/>
    </row>
    <row r="106" spans="5:5">
      <c r="E106" s="156"/>
    </row>
    <row r="107" spans="5:5">
      <c r="E107" s="156"/>
    </row>
    <row r="108" spans="5:5">
      <c r="E108" s="156"/>
    </row>
    <row r="109" spans="5:5">
      <c r="E109" s="156"/>
    </row>
    <row r="110" spans="5:5">
      <c r="E110" s="156"/>
    </row>
    <row r="111" spans="5:5">
      <c r="E111" s="156"/>
    </row>
    <row r="112" spans="5:5">
      <c r="E112" s="156"/>
    </row>
    <row r="113" spans="5:5">
      <c r="E113" s="156"/>
    </row>
    <row r="114" spans="5:5">
      <c r="E114" s="156"/>
    </row>
    <row r="115" spans="5:5">
      <c r="E115" s="156"/>
    </row>
    <row r="116" spans="5:5">
      <c r="E116" s="156"/>
    </row>
    <row r="117" spans="5:5">
      <c r="E117" s="156"/>
    </row>
    <row r="118" spans="5:5">
      <c r="E118" s="156"/>
    </row>
    <row r="119" spans="5:5">
      <c r="E119" s="156"/>
    </row>
    <row r="120" spans="5:5">
      <c r="E120" s="156"/>
    </row>
    <row r="121" spans="5:5">
      <c r="E121" s="156"/>
    </row>
    <row r="122" spans="5:5">
      <c r="E122" s="156"/>
    </row>
    <row r="123" spans="5:5">
      <c r="E123" s="156"/>
    </row>
    <row r="124" spans="5:5">
      <c r="E124" s="156"/>
    </row>
    <row r="125" spans="5:5">
      <c r="E125" s="156"/>
    </row>
    <row r="126" spans="5:5">
      <c r="E126" s="156"/>
    </row>
    <row r="127" spans="5:5">
      <c r="E127" s="156"/>
    </row>
    <row r="128" spans="5:5">
      <c r="E128" s="156"/>
    </row>
    <row r="129" spans="5:5">
      <c r="E129" s="156"/>
    </row>
    <row r="130" spans="5:5">
      <c r="E130" s="156"/>
    </row>
    <row r="131" spans="5:5">
      <c r="E131" s="156"/>
    </row>
    <row r="132" spans="5:5">
      <c r="E132" s="156"/>
    </row>
    <row r="133" spans="5:5">
      <c r="E133" s="156"/>
    </row>
    <row r="134" spans="5:5">
      <c r="E134" s="156"/>
    </row>
    <row r="135" spans="5:5">
      <c r="E135" s="156"/>
    </row>
    <row r="136" spans="5:5">
      <c r="E136" s="156"/>
    </row>
    <row r="137" spans="5:5">
      <c r="E137" s="156"/>
    </row>
    <row r="138" spans="5:5">
      <c r="E138" s="156"/>
    </row>
    <row r="139" spans="5:5">
      <c r="E139" s="156"/>
    </row>
    <row r="140" spans="5:5">
      <c r="E140" s="156"/>
    </row>
    <row r="141" spans="5:5">
      <c r="E141" s="156"/>
    </row>
    <row r="142" spans="5:5">
      <c r="E142" s="156"/>
    </row>
    <row r="143" spans="5:5">
      <c r="E143" s="156"/>
    </row>
    <row r="144" spans="5:5">
      <c r="E144" s="156"/>
    </row>
    <row r="145" spans="5:5">
      <c r="E145" s="156"/>
    </row>
    <row r="146" spans="5:5">
      <c r="E146" s="156"/>
    </row>
    <row r="147" spans="5:5">
      <c r="E147" s="156"/>
    </row>
    <row r="148" spans="5:5">
      <c r="E148" s="156"/>
    </row>
    <row r="149" spans="5:5">
      <c r="E149" s="156"/>
    </row>
    <row r="150" spans="5:5">
      <c r="E150" s="156"/>
    </row>
    <row r="151" spans="5:5">
      <c r="E151" s="156"/>
    </row>
    <row r="152" spans="5:5">
      <c r="E152" s="156"/>
    </row>
    <row r="153" spans="5:5">
      <c r="E153" s="156"/>
    </row>
    <row r="154" spans="5:5">
      <c r="E154" s="156"/>
    </row>
    <row r="155" spans="5:5">
      <c r="E155" s="156"/>
    </row>
    <row r="156" spans="5:5">
      <c r="E156" s="156"/>
    </row>
    <row r="157" spans="5:5">
      <c r="E157" s="156"/>
    </row>
    <row r="158" spans="5:5">
      <c r="E158" s="156"/>
    </row>
  </sheetData>
  <pageMargins left="0.7" right="0.7" top="0.17" bottom="0.28000000000000003" header="0.17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413"/>
  <sheetViews>
    <sheetView zoomScale="90" zoomScaleNormal="90" workbookViewId="0">
      <pane xSplit="2" ySplit="3" topLeftCell="C74" activePane="bottomRight" state="frozen"/>
      <selection pane="topRight" activeCell="C1" sqref="C1"/>
      <selection pane="bottomLeft" activeCell="A5" sqref="A5"/>
      <selection pane="bottomRight" activeCell="I88" sqref="I88"/>
    </sheetView>
  </sheetViews>
  <sheetFormatPr defaultColWidth="8.7265625" defaultRowHeight="24"/>
  <cols>
    <col min="1" max="1" width="6" style="373" bestFit="1" customWidth="1"/>
    <col min="2" max="2" width="35.1796875" style="356" customWidth="1"/>
    <col min="3" max="3" width="12" style="373" bestFit="1" customWidth="1"/>
    <col min="4" max="4" width="10" style="356" bestFit="1" customWidth="1"/>
    <col min="5" max="5" width="8.81640625" style="356"/>
    <col min="6" max="6" width="9.90625" style="372" bestFit="1" customWidth="1"/>
    <col min="7" max="7" width="11.81640625" style="356" customWidth="1"/>
    <col min="8" max="8" width="8.90625" style="356" bestFit="1" customWidth="1"/>
    <col min="9" max="9" width="7.81640625" style="356" customWidth="1"/>
    <col min="10" max="10" width="3.81640625" style="356" customWidth="1"/>
    <col min="11" max="11" width="12.453125" style="356" customWidth="1"/>
    <col min="12" max="12" width="12.36328125" style="357" customWidth="1"/>
    <col min="13" max="13" width="10.08984375" style="371" customWidth="1"/>
    <col min="14" max="14" width="8.7265625" style="355"/>
    <col min="15" max="16" width="9.90625" style="358" customWidth="1"/>
    <col min="17" max="17" width="7.453125" style="359" bestFit="1" customWidth="1"/>
    <col min="18" max="20" width="8" style="355" customWidth="1"/>
    <col min="21" max="21" width="3.7265625" style="355" customWidth="1"/>
    <col min="22" max="23" width="8" style="355" customWidth="1"/>
    <col min="24" max="16384" width="8.7265625" style="355"/>
  </cols>
  <sheetData>
    <row r="1" spans="1:26">
      <c r="D1" s="492" t="s">
        <v>3180</v>
      </c>
      <c r="E1" s="492"/>
      <c r="F1" s="492"/>
      <c r="G1" s="492"/>
      <c r="K1" s="491" t="s">
        <v>3811</v>
      </c>
      <c r="L1" s="491"/>
      <c r="M1" s="491"/>
      <c r="O1" s="418"/>
      <c r="V1" s="176"/>
      <c r="W1" s="172" t="s">
        <v>3822</v>
      </c>
      <c r="X1" s="173"/>
      <c r="Y1" s="173"/>
      <c r="Z1" s="173"/>
    </row>
    <row r="2" spans="1:26">
      <c r="C2" s="373" t="s">
        <v>3184</v>
      </c>
      <c r="D2" s="402"/>
      <c r="E2" s="402"/>
      <c r="F2" s="407"/>
      <c r="G2" s="434">
        <v>183</v>
      </c>
      <c r="H2" s="373"/>
      <c r="I2" s="373"/>
      <c r="K2" s="382"/>
      <c r="L2" s="383"/>
      <c r="M2" s="384"/>
      <c r="O2" s="418"/>
      <c r="Q2" s="408"/>
      <c r="R2" s="408"/>
      <c r="S2" s="360"/>
      <c r="T2" s="360"/>
      <c r="U2" s="408"/>
      <c r="V2" s="176"/>
      <c r="W2" s="420" t="s">
        <v>3820</v>
      </c>
      <c r="X2" s="420"/>
      <c r="Y2" s="421" t="s">
        <v>3821</v>
      </c>
      <c r="Z2" s="421"/>
    </row>
    <row r="3" spans="1:26">
      <c r="B3" s="356" t="s">
        <v>928</v>
      </c>
      <c r="C3" s="373" t="s">
        <v>3078</v>
      </c>
      <c r="D3" s="403" t="s">
        <v>3079</v>
      </c>
      <c r="E3" s="403" t="s">
        <v>3080</v>
      </c>
      <c r="F3" s="404" t="s">
        <v>3181</v>
      </c>
      <c r="G3" s="432"/>
      <c r="H3" s="432"/>
      <c r="I3" s="360"/>
      <c r="K3" s="385" t="s">
        <v>3811</v>
      </c>
      <c r="L3" s="386" t="s">
        <v>3182</v>
      </c>
      <c r="M3" s="386" t="s">
        <v>3183</v>
      </c>
      <c r="N3" s="360">
        <v>0.8</v>
      </c>
      <c r="O3" s="418" t="s">
        <v>3817</v>
      </c>
      <c r="P3" s="409"/>
      <c r="R3" s="493"/>
      <c r="S3" s="493"/>
      <c r="T3" s="360"/>
      <c r="U3" s="360"/>
      <c r="V3" s="422" t="s">
        <v>1942</v>
      </c>
      <c r="W3" s="172" t="s">
        <v>1939</v>
      </c>
      <c r="X3" s="494" t="s">
        <v>924</v>
      </c>
      <c r="Y3" s="494"/>
      <c r="Z3" s="421"/>
    </row>
    <row r="4" spans="1:26">
      <c r="A4" s="373" t="s">
        <v>528</v>
      </c>
      <c r="B4" s="356" t="s">
        <v>3081</v>
      </c>
      <c r="C4" s="373">
        <v>259</v>
      </c>
      <c r="D4" s="405">
        <v>8238</v>
      </c>
      <c r="E4" s="405">
        <v>31670</v>
      </c>
      <c r="F4" s="406">
        <v>3167000</v>
      </c>
      <c r="G4" s="435"/>
      <c r="H4" s="433"/>
      <c r="I4" s="359"/>
      <c r="K4" s="373">
        <v>262</v>
      </c>
      <c r="L4" s="380">
        <f t="shared" ref="L4:L27" si="0">SUM(K4*183)</f>
        <v>47946</v>
      </c>
      <c r="M4" s="381">
        <f t="shared" ref="M4:M27" si="1">SUM(F4/L4)</f>
        <v>66.053476828098283</v>
      </c>
      <c r="N4" s="359">
        <f t="shared" ref="N4:N66" si="2">IF(M4&gt;80,1,0)</f>
        <v>0</v>
      </c>
      <c r="O4" s="409">
        <v>100.21703296703296</v>
      </c>
      <c r="P4" s="419"/>
      <c r="Q4" s="401"/>
      <c r="R4" s="359"/>
      <c r="S4" s="359"/>
      <c r="T4" s="359"/>
      <c r="U4" s="359"/>
      <c r="V4" s="401">
        <f t="shared" ref="V4:V27" si="3">SUM(M4-O4)</f>
        <v>-34.16355613893468</v>
      </c>
      <c r="W4" s="401">
        <f t="shared" ref="W4:W27" si="4">(V4/O4)*100</f>
        <v>-34.089570532559073</v>
      </c>
      <c r="X4" s="359">
        <f t="shared" ref="X4:X27" si="5">IF(W4&gt;=5,1,0)</f>
        <v>0</v>
      </c>
      <c r="Y4" s="359">
        <f>SUM(N4,X4)</f>
        <v>0</v>
      </c>
      <c r="Z4" s="359">
        <f t="shared" ref="Z4:Z27" si="6">IF(Y4&gt;=1,1,0)</f>
        <v>0</v>
      </c>
    </row>
    <row r="5" spans="1:26">
      <c r="A5" s="373" t="s">
        <v>529</v>
      </c>
      <c r="B5" s="356" t="s">
        <v>3082</v>
      </c>
      <c r="C5" s="373">
        <v>42</v>
      </c>
      <c r="D5" s="405">
        <v>1508</v>
      </c>
      <c r="E5" s="405">
        <v>4621</v>
      </c>
      <c r="F5" s="406">
        <v>462100</v>
      </c>
      <c r="G5" s="435"/>
      <c r="H5" s="433"/>
      <c r="I5" s="359"/>
      <c r="K5" s="373">
        <v>41</v>
      </c>
      <c r="L5" s="380">
        <f t="shared" si="0"/>
        <v>7503</v>
      </c>
      <c r="M5" s="381">
        <f t="shared" si="1"/>
        <v>61.588697854191658</v>
      </c>
      <c r="N5" s="359">
        <f t="shared" si="2"/>
        <v>0</v>
      </c>
      <c r="O5" s="409">
        <v>66.444270015698592</v>
      </c>
      <c r="P5" s="419"/>
      <c r="Q5" s="401"/>
      <c r="R5" s="359"/>
      <c r="S5" s="359"/>
      <c r="T5" s="359"/>
      <c r="U5" s="359"/>
      <c r="V5" s="401">
        <f t="shared" si="3"/>
        <v>-4.8555721615069345</v>
      </c>
      <c r="W5" s="401">
        <f t="shared" si="4"/>
        <v>-7.3077364840635957</v>
      </c>
      <c r="X5" s="359">
        <f t="shared" si="5"/>
        <v>0</v>
      </c>
      <c r="Y5" s="359">
        <f t="shared" ref="Y5:Y68" si="7">SUM(N5,X5)</f>
        <v>0</v>
      </c>
      <c r="Z5" s="359">
        <f t="shared" si="6"/>
        <v>0</v>
      </c>
    </row>
    <row r="6" spans="1:26">
      <c r="A6" s="373" t="s">
        <v>530</v>
      </c>
      <c r="B6" s="356" t="s">
        <v>3083</v>
      </c>
      <c r="C6" s="373">
        <v>75</v>
      </c>
      <c r="D6" s="405">
        <v>1913</v>
      </c>
      <c r="E6" s="405">
        <v>5855</v>
      </c>
      <c r="F6" s="406">
        <v>585500</v>
      </c>
      <c r="G6" s="435"/>
      <c r="H6" s="433"/>
      <c r="I6" s="359"/>
      <c r="K6" s="373">
        <v>78</v>
      </c>
      <c r="L6" s="380">
        <f t="shared" si="0"/>
        <v>14274</v>
      </c>
      <c r="M6" s="381">
        <f t="shared" si="1"/>
        <v>41.018635280930361</v>
      </c>
      <c r="N6" s="359">
        <f t="shared" si="2"/>
        <v>0</v>
      </c>
      <c r="O6" s="409">
        <v>95.162872841444269</v>
      </c>
      <c r="P6" s="419"/>
      <c r="Q6" s="401"/>
      <c r="R6" s="359"/>
      <c r="S6" s="359"/>
      <c r="T6" s="359"/>
      <c r="U6" s="359"/>
      <c r="V6" s="401">
        <f t="shared" si="3"/>
        <v>-54.144237560513908</v>
      </c>
      <c r="W6" s="401">
        <f t="shared" si="4"/>
        <v>-56.896388206697367</v>
      </c>
      <c r="X6" s="359">
        <f t="shared" si="5"/>
        <v>0</v>
      </c>
      <c r="Y6" s="359">
        <f t="shared" si="7"/>
        <v>0</v>
      </c>
      <c r="Z6" s="359">
        <f t="shared" si="6"/>
        <v>0</v>
      </c>
    </row>
    <row r="7" spans="1:26">
      <c r="A7" s="373" t="s">
        <v>531</v>
      </c>
      <c r="B7" s="356" t="s">
        <v>3084</v>
      </c>
      <c r="C7" s="373">
        <v>120</v>
      </c>
      <c r="D7" s="405">
        <v>3576</v>
      </c>
      <c r="E7" s="405">
        <v>15343</v>
      </c>
      <c r="F7" s="406">
        <v>1534300</v>
      </c>
      <c r="G7" s="435"/>
      <c r="H7" s="433"/>
      <c r="I7" s="359"/>
      <c r="K7" s="373">
        <v>116</v>
      </c>
      <c r="L7" s="380">
        <f t="shared" si="0"/>
        <v>21228</v>
      </c>
      <c r="M7" s="381">
        <f t="shared" si="1"/>
        <v>72.277181081590356</v>
      </c>
      <c r="N7" s="359">
        <f t="shared" si="2"/>
        <v>0</v>
      </c>
      <c r="O7" s="409">
        <v>78.748855311355314</v>
      </c>
      <c r="P7" s="419"/>
      <c r="Q7" s="401"/>
      <c r="R7" s="359"/>
      <c r="S7" s="359"/>
      <c r="T7" s="359"/>
      <c r="U7" s="359"/>
      <c r="V7" s="401">
        <f t="shared" si="3"/>
        <v>-6.4716742297649574</v>
      </c>
      <c r="W7" s="401">
        <f t="shared" si="4"/>
        <v>-8.218118478265378</v>
      </c>
      <c r="X7" s="359">
        <f t="shared" si="5"/>
        <v>0</v>
      </c>
      <c r="Y7" s="359">
        <f t="shared" si="7"/>
        <v>0</v>
      </c>
      <c r="Z7" s="359">
        <f t="shared" si="6"/>
        <v>0</v>
      </c>
    </row>
    <row r="8" spans="1:26">
      <c r="A8" s="373" t="s">
        <v>532</v>
      </c>
      <c r="B8" s="356" t="s">
        <v>3085</v>
      </c>
      <c r="C8" s="373">
        <v>37</v>
      </c>
      <c r="D8" s="405">
        <v>1623</v>
      </c>
      <c r="E8" s="405">
        <v>4597</v>
      </c>
      <c r="F8" s="406">
        <v>459700</v>
      </c>
      <c r="G8" s="435"/>
      <c r="H8" s="433"/>
      <c r="I8" s="359"/>
      <c r="K8" s="373">
        <v>37</v>
      </c>
      <c r="L8" s="380">
        <f t="shared" si="0"/>
        <v>6771</v>
      </c>
      <c r="M8" s="381">
        <f t="shared" si="1"/>
        <v>67.892482646581001</v>
      </c>
      <c r="N8" s="359">
        <f t="shared" si="2"/>
        <v>0</v>
      </c>
      <c r="O8" s="409">
        <v>77.544823597455178</v>
      </c>
      <c r="P8" s="419"/>
      <c r="Q8" s="401"/>
      <c r="R8" s="359"/>
      <c r="S8" s="359"/>
      <c r="T8" s="359"/>
      <c r="U8" s="359"/>
      <c r="V8" s="401">
        <f t="shared" si="3"/>
        <v>-9.6523409508741764</v>
      </c>
      <c r="W8" s="401">
        <f t="shared" si="4"/>
        <v>-12.447434274892002</v>
      </c>
      <c r="X8" s="359">
        <f t="shared" si="5"/>
        <v>0</v>
      </c>
      <c r="Y8" s="359">
        <f t="shared" si="7"/>
        <v>0</v>
      </c>
      <c r="Z8" s="359">
        <f t="shared" si="6"/>
        <v>0</v>
      </c>
    </row>
    <row r="9" spans="1:26">
      <c r="A9" s="373" t="s">
        <v>533</v>
      </c>
      <c r="B9" s="356" t="s">
        <v>3086</v>
      </c>
      <c r="C9" s="373">
        <v>62</v>
      </c>
      <c r="D9" s="405">
        <v>1756</v>
      </c>
      <c r="E9" s="405">
        <v>5694</v>
      </c>
      <c r="F9" s="406">
        <v>569400</v>
      </c>
      <c r="G9" s="435"/>
      <c r="H9" s="433"/>
      <c r="I9" s="359"/>
      <c r="K9" s="373">
        <v>52</v>
      </c>
      <c r="L9" s="380">
        <f t="shared" si="0"/>
        <v>9516</v>
      </c>
      <c r="M9" s="381">
        <f t="shared" si="1"/>
        <v>59.83606557377049</v>
      </c>
      <c r="N9" s="359">
        <f t="shared" si="2"/>
        <v>0</v>
      </c>
      <c r="O9" s="409">
        <v>51.143211627082593</v>
      </c>
      <c r="P9" s="419"/>
      <c r="Q9" s="401"/>
      <c r="R9" s="359"/>
      <c r="S9" s="359"/>
      <c r="T9" s="359"/>
      <c r="U9" s="359"/>
      <c r="V9" s="401">
        <f t="shared" si="3"/>
        <v>8.6928539466878973</v>
      </c>
      <c r="W9" s="401">
        <f t="shared" si="4"/>
        <v>16.997082643289939</v>
      </c>
      <c r="X9" s="359">
        <f t="shared" si="5"/>
        <v>1</v>
      </c>
      <c r="Y9" s="359">
        <f t="shared" si="7"/>
        <v>1</v>
      </c>
      <c r="Z9" s="359">
        <f t="shared" si="6"/>
        <v>1</v>
      </c>
    </row>
    <row r="10" spans="1:26">
      <c r="A10" s="373" t="s">
        <v>534</v>
      </c>
      <c r="B10" s="356" t="s">
        <v>3087</v>
      </c>
      <c r="C10" s="373">
        <v>38</v>
      </c>
      <c r="D10" s="405">
        <v>1208</v>
      </c>
      <c r="E10" s="405">
        <v>3841</v>
      </c>
      <c r="F10" s="406">
        <v>384100</v>
      </c>
      <c r="G10" s="435"/>
      <c r="H10" s="433"/>
      <c r="I10" s="359"/>
      <c r="K10" s="373">
        <v>38</v>
      </c>
      <c r="L10" s="380">
        <f t="shared" si="0"/>
        <v>6954</v>
      </c>
      <c r="M10" s="381">
        <f t="shared" si="1"/>
        <v>55.234397469082545</v>
      </c>
      <c r="N10" s="359">
        <f t="shared" si="2"/>
        <v>0</v>
      </c>
      <c r="O10" s="409">
        <v>40.471370734528627</v>
      </c>
      <c r="P10" s="419"/>
      <c r="Q10" s="401"/>
      <c r="R10" s="359"/>
      <c r="S10" s="359"/>
      <c r="T10" s="359"/>
      <c r="U10" s="359"/>
      <c r="V10" s="401">
        <f t="shared" si="3"/>
        <v>14.763026734553918</v>
      </c>
      <c r="W10" s="401">
        <f t="shared" si="4"/>
        <v>36.477703785700214</v>
      </c>
      <c r="X10" s="359">
        <f t="shared" si="5"/>
        <v>1</v>
      </c>
      <c r="Y10" s="359">
        <f t="shared" si="7"/>
        <v>1</v>
      </c>
      <c r="Z10" s="359">
        <f t="shared" si="6"/>
        <v>1</v>
      </c>
    </row>
    <row r="11" spans="1:26">
      <c r="A11" s="373" t="s">
        <v>535</v>
      </c>
      <c r="B11" s="356" t="s">
        <v>3088</v>
      </c>
      <c r="C11" s="373">
        <v>32</v>
      </c>
      <c r="D11" s="405">
        <v>642</v>
      </c>
      <c r="E11" s="405">
        <v>1687</v>
      </c>
      <c r="F11" s="406">
        <v>168700</v>
      </c>
      <c r="G11" s="435"/>
      <c r="H11" s="433"/>
      <c r="I11" s="359"/>
      <c r="K11" s="373">
        <v>32</v>
      </c>
      <c r="L11" s="380">
        <f t="shared" si="0"/>
        <v>5856</v>
      </c>
      <c r="M11" s="381">
        <f t="shared" si="1"/>
        <v>28.808060109289617</v>
      </c>
      <c r="N11" s="359">
        <f t="shared" si="2"/>
        <v>0</v>
      </c>
      <c r="O11" s="409">
        <v>51.150412087912088</v>
      </c>
      <c r="P11" s="419"/>
      <c r="Q11" s="401"/>
      <c r="R11" s="359"/>
      <c r="S11" s="359"/>
      <c r="T11" s="359"/>
      <c r="U11" s="359"/>
      <c r="V11" s="401">
        <f t="shared" si="3"/>
        <v>-22.342351978622471</v>
      </c>
      <c r="W11" s="401">
        <f t="shared" si="4"/>
        <v>-43.679710615474079</v>
      </c>
      <c r="X11" s="359">
        <f t="shared" si="5"/>
        <v>0</v>
      </c>
      <c r="Y11" s="359">
        <f t="shared" si="7"/>
        <v>0</v>
      </c>
      <c r="Z11" s="359">
        <f t="shared" si="6"/>
        <v>0</v>
      </c>
    </row>
    <row r="12" spans="1:26">
      <c r="A12" s="373" t="s">
        <v>577</v>
      </c>
      <c r="B12" s="356" t="s">
        <v>3089</v>
      </c>
      <c r="C12" s="373">
        <v>323</v>
      </c>
      <c r="D12" s="405">
        <v>13606</v>
      </c>
      <c r="E12" s="405">
        <v>50435</v>
      </c>
      <c r="F12" s="406">
        <v>5043500</v>
      </c>
      <c r="G12" s="435"/>
      <c r="H12" s="433"/>
      <c r="I12" s="359"/>
      <c r="K12" s="373">
        <v>353</v>
      </c>
      <c r="L12" s="380">
        <f t="shared" si="0"/>
        <v>64599</v>
      </c>
      <c r="M12" s="381">
        <f t="shared" si="1"/>
        <v>78.073963993250672</v>
      </c>
      <c r="N12" s="359">
        <f t="shared" si="2"/>
        <v>0</v>
      </c>
      <c r="O12" s="409">
        <v>86.336882931310171</v>
      </c>
      <c r="P12" s="419"/>
      <c r="Q12" s="401"/>
      <c r="R12" s="359"/>
      <c r="S12" s="359"/>
      <c r="T12" s="359"/>
      <c r="U12" s="359"/>
      <c r="V12" s="401">
        <f t="shared" si="3"/>
        <v>-8.2629189380594994</v>
      </c>
      <c r="W12" s="401">
        <f t="shared" si="4"/>
        <v>-9.5705550832006487</v>
      </c>
      <c r="X12" s="359">
        <f t="shared" si="5"/>
        <v>0</v>
      </c>
      <c r="Y12" s="359">
        <f t="shared" si="7"/>
        <v>0</v>
      </c>
      <c r="Z12" s="359">
        <f t="shared" si="6"/>
        <v>0</v>
      </c>
    </row>
    <row r="13" spans="1:26">
      <c r="A13" s="373" t="s">
        <v>578</v>
      </c>
      <c r="B13" s="356" t="s">
        <v>3090</v>
      </c>
      <c r="C13" s="373">
        <v>78</v>
      </c>
      <c r="D13" s="405">
        <v>2091</v>
      </c>
      <c r="E13" s="405">
        <v>6674</v>
      </c>
      <c r="F13" s="406">
        <v>667400</v>
      </c>
      <c r="G13" s="435"/>
      <c r="H13" s="433"/>
      <c r="I13" s="359"/>
      <c r="K13" s="373">
        <v>78</v>
      </c>
      <c r="L13" s="380">
        <f t="shared" si="0"/>
        <v>14274</v>
      </c>
      <c r="M13" s="381">
        <f t="shared" si="1"/>
        <v>46.756340198963152</v>
      </c>
      <c r="N13" s="359">
        <f t="shared" si="2"/>
        <v>0</v>
      </c>
      <c r="O13" s="409">
        <v>59.965659340659343</v>
      </c>
      <c r="P13" s="419"/>
      <c r="Q13" s="401"/>
      <c r="R13" s="359"/>
      <c r="S13" s="359"/>
      <c r="T13" s="359"/>
      <c r="U13" s="359"/>
      <c r="V13" s="401">
        <f t="shared" si="3"/>
        <v>-13.209319141696191</v>
      </c>
      <c r="W13" s="401">
        <f t="shared" si="4"/>
        <v>-22.028139583449381</v>
      </c>
      <c r="X13" s="359">
        <f t="shared" si="5"/>
        <v>0</v>
      </c>
      <c r="Y13" s="359">
        <f t="shared" si="7"/>
        <v>0</v>
      </c>
      <c r="Z13" s="359">
        <f t="shared" si="6"/>
        <v>0</v>
      </c>
    </row>
    <row r="14" spans="1:26">
      <c r="A14" s="373" t="s">
        <v>579</v>
      </c>
      <c r="B14" s="356" t="s">
        <v>3091</v>
      </c>
      <c r="C14" s="373">
        <v>35</v>
      </c>
      <c r="D14" s="405">
        <v>1533</v>
      </c>
      <c r="E14" s="405">
        <v>6444</v>
      </c>
      <c r="F14" s="406">
        <v>644400</v>
      </c>
      <c r="G14" s="435"/>
      <c r="H14" s="433"/>
      <c r="I14" s="359"/>
      <c r="K14" s="373">
        <v>45</v>
      </c>
      <c r="L14" s="380">
        <f t="shared" si="0"/>
        <v>8235</v>
      </c>
      <c r="M14" s="381">
        <f t="shared" si="1"/>
        <v>78.251366120218577</v>
      </c>
      <c r="N14" s="359">
        <f t="shared" si="2"/>
        <v>0</v>
      </c>
      <c r="O14" s="409">
        <v>82.103610675039249</v>
      </c>
      <c r="P14" s="419"/>
      <c r="Q14" s="401"/>
      <c r="R14" s="359"/>
      <c r="S14" s="359"/>
      <c r="T14" s="359"/>
      <c r="U14" s="359"/>
      <c r="V14" s="401">
        <f t="shared" si="3"/>
        <v>-3.8522445548206719</v>
      </c>
      <c r="W14" s="401">
        <f t="shared" si="4"/>
        <v>-4.6919307484144701</v>
      </c>
      <c r="X14" s="359">
        <f t="shared" si="5"/>
        <v>0</v>
      </c>
      <c r="Y14" s="359">
        <f t="shared" si="7"/>
        <v>0</v>
      </c>
      <c r="Z14" s="359">
        <f t="shared" si="6"/>
        <v>0</v>
      </c>
    </row>
    <row r="15" spans="1:26">
      <c r="A15" s="373" t="s">
        <v>580</v>
      </c>
      <c r="B15" s="356" t="s">
        <v>3092</v>
      </c>
      <c r="C15" s="373">
        <v>90</v>
      </c>
      <c r="D15" s="405">
        <v>3553</v>
      </c>
      <c r="E15" s="405">
        <v>11373</v>
      </c>
      <c r="F15" s="406">
        <v>1137300</v>
      </c>
      <c r="G15" s="435"/>
      <c r="H15" s="433"/>
      <c r="I15" s="359"/>
      <c r="K15" s="373">
        <v>113</v>
      </c>
      <c r="L15" s="380">
        <f t="shared" si="0"/>
        <v>20679</v>
      </c>
      <c r="M15" s="381">
        <f t="shared" si="1"/>
        <v>54.99782387929784</v>
      </c>
      <c r="N15" s="359">
        <f t="shared" si="2"/>
        <v>0</v>
      </c>
      <c r="O15" s="409">
        <v>59.590964590964589</v>
      </c>
      <c r="P15" s="419"/>
      <c r="Q15" s="401"/>
      <c r="R15" s="359"/>
      <c r="S15" s="359"/>
      <c r="T15" s="359"/>
      <c r="U15" s="359"/>
      <c r="V15" s="401">
        <f t="shared" si="3"/>
        <v>-4.5931407116667486</v>
      </c>
      <c r="W15" s="401">
        <f t="shared" si="4"/>
        <v>-7.7077804381827013</v>
      </c>
      <c r="X15" s="359">
        <f t="shared" si="5"/>
        <v>0</v>
      </c>
      <c r="Y15" s="359">
        <f t="shared" si="7"/>
        <v>0</v>
      </c>
      <c r="Z15" s="359">
        <f t="shared" si="6"/>
        <v>0</v>
      </c>
    </row>
    <row r="16" spans="1:26">
      <c r="A16" s="373" t="s">
        <v>581</v>
      </c>
      <c r="B16" s="356" t="s">
        <v>3093</v>
      </c>
      <c r="C16" s="373">
        <v>55</v>
      </c>
      <c r="D16" s="405">
        <v>1847</v>
      </c>
      <c r="E16" s="405">
        <v>5630</v>
      </c>
      <c r="F16" s="406">
        <v>563000</v>
      </c>
      <c r="G16" s="435"/>
      <c r="H16" s="433"/>
      <c r="I16" s="359"/>
      <c r="K16" s="373">
        <v>55</v>
      </c>
      <c r="L16" s="380">
        <f t="shared" si="0"/>
        <v>10065</v>
      </c>
      <c r="M16" s="381">
        <f t="shared" si="1"/>
        <v>55.936413313462495</v>
      </c>
      <c r="N16" s="359">
        <f t="shared" si="2"/>
        <v>0</v>
      </c>
      <c r="O16" s="409">
        <v>62.195647489765136</v>
      </c>
      <c r="P16" s="419"/>
      <c r="Q16" s="401"/>
      <c r="R16" s="359"/>
      <c r="S16" s="359"/>
      <c r="T16" s="359"/>
      <c r="U16" s="359"/>
      <c r="V16" s="401">
        <f t="shared" si="3"/>
        <v>-6.2592341763026411</v>
      </c>
      <c r="W16" s="401">
        <f t="shared" si="4"/>
        <v>-10.063781677540467</v>
      </c>
      <c r="X16" s="359">
        <f t="shared" si="5"/>
        <v>0</v>
      </c>
      <c r="Y16" s="359">
        <f t="shared" si="7"/>
        <v>0</v>
      </c>
      <c r="Z16" s="359">
        <f t="shared" si="6"/>
        <v>0</v>
      </c>
    </row>
    <row r="17" spans="1:26">
      <c r="A17" s="373" t="s">
        <v>582</v>
      </c>
      <c r="B17" s="356" t="s">
        <v>3094</v>
      </c>
      <c r="C17" s="373">
        <v>46</v>
      </c>
      <c r="D17" s="405">
        <v>1449</v>
      </c>
      <c r="E17" s="405">
        <v>4924</v>
      </c>
      <c r="F17" s="406">
        <v>492400</v>
      </c>
      <c r="G17" s="435"/>
      <c r="H17" s="433"/>
      <c r="I17" s="359"/>
      <c r="K17" s="373">
        <v>46</v>
      </c>
      <c r="L17" s="380">
        <f t="shared" si="0"/>
        <v>8418</v>
      </c>
      <c r="M17" s="381">
        <f t="shared" si="1"/>
        <v>58.49370396768829</v>
      </c>
      <c r="N17" s="359">
        <f t="shared" si="2"/>
        <v>0</v>
      </c>
      <c r="O17" s="409">
        <v>70.09615384615384</v>
      </c>
      <c r="P17" s="419"/>
      <c r="Q17" s="401"/>
      <c r="R17" s="359"/>
      <c r="S17" s="359"/>
      <c r="T17" s="359"/>
      <c r="U17" s="359"/>
      <c r="V17" s="401">
        <f t="shared" si="3"/>
        <v>-11.602449878465549</v>
      </c>
      <c r="W17" s="401">
        <f t="shared" si="4"/>
        <v>-16.552191870513269</v>
      </c>
      <c r="X17" s="359">
        <f t="shared" si="5"/>
        <v>0</v>
      </c>
      <c r="Y17" s="359">
        <f t="shared" si="7"/>
        <v>0</v>
      </c>
      <c r="Z17" s="359">
        <f t="shared" si="6"/>
        <v>0</v>
      </c>
    </row>
    <row r="18" spans="1:26">
      <c r="A18" s="373" t="s">
        <v>583</v>
      </c>
      <c r="B18" s="356" t="s">
        <v>3095</v>
      </c>
      <c r="C18" s="373">
        <v>1073</v>
      </c>
      <c r="D18" s="405">
        <v>34295</v>
      </c>
      <c r="E18" s="405">
        <v>142859</v>
      </c>
      <c r="F18" s="406">
        <v>14285900</v>
      </c>
      <c r="G18" s="435"/>
      <c r="H18" s="433"/>
      <c r="I18" s="359"/>
      <c r="K18" s="373">
        <v>1148</v>
      </c>
      <c r="L18" s="380">
        <f t="shared" si="0"/>
        <v>210084</v>
      </c>
      <c r="M18" s="381">
        <f t="shared" si="1"/>
        <v>68.000894880143179</v>
      </c>
      <c r="N18" s="359">
        <f t="shared" si="2"/>
        <v>0</v>
      </c>
      <c r="O18" s="409">
        <v>82.896604374099482</v>
      </c>
      <c r="P18" s="419"/>
      <c r="Q18" s="401"/>
      <c r="R18" s="359"/>
      <c r="S18" s="359"/>
      <c r="T18" s="359"/>
      <c r="U18" s="359"/>
      <c r="V18" s="401">
        <f t="shared" si="3"/>
        <v>-14.895709493956304</v>
      </c>
      <c r="W18" s="401">
        <f t="shared" si="4"/>
        <v>-17.969022502700209</v>
      </c>
      <c r="X18" s="359">
        <f t="shared" si="5"/>
        <v>0</v>
      </c>
      <c r="Y18" s="359">
        <f t="shared" si="7"/>
        <v>0</v>
      </c>
      <c r="Z18" s="359">
        <f t="shared" si="6"/>
        <v>0</v>
      </c>
    </row>
    <row r="19" spans="1:26">
      <c r="A19" s="373" t="s">
        <v>584</v>
      </c>
      <c r="B19" s="356" t="s">
        <v>3096</v>
      </c>
      <c r="C19" s="373">
        <v>56</v>
      </c>
      <c r="D19" s="405">
        <v>2392</v>
      </c>
      <c r="E19" s="405">
        <v>7739</v>
      </c>
      <c r="F19" s="406">
        <v>773900</v>
      </c>
      <c r="G19" s="435"/>
      <c r="H19" s="433"/>
      <c r="I19" s="359"/>
      <c r="K19" s="373">
        <v>52</v>
      </c>
      <c r="L19" s="380">
        <f t="shared" si="0"/>
        <v>9516</v>
      </c>
      <c r="M19" s="381">
        <f t="shared" si="1"/>
        <v>81.326187473728453</v>
      </c>
      <c r="N19" s="359">
        <f t="shared" si="2"/>
        <v>1</v>
      </c>
      <c r="O19" s="409">
        <v>115.57299843014128</v>
      </c>
      <c r="P19" s="419"/>
      <c r="Q19" s="401"/>
      <c r="R19" s="359"/>
      <c r="S19" s="359"/>
      <c r="T19" s="359"/>
      <c r="U19" s="359"/>
      <c r="V19" s="401">
        <f t="shared" si="3"/>
        <v>-34.24681095641283</v>
      </c>
      <c r="W19" s="401">
        <f t="shared" si="4"/>
        <v>-29.632190409175458</v>
      </c>
      <c r="X19" s="359">
        <f t="shared" si="5"/>
        <v>0</v>
      </c>
      <c r="Y19" s="359">
        <f t="shared" si="7"/>
        <v>1</v>
      </c>
      <c r="Z19" s="359">
        <f t="shared" si="6"/>
        <v>1</v>
      </c>
    </row>
    <row r="20" spans="1:26">
      <c r="A20" s="373" t="s">
        <v>585</v>
      </c>
      <c r="B20" s="356" t="s">
        <v>3097</v>
      </c>
      <c r="C20" s="373">
        <v>67</v>
      </c>
      <c r="D20" s="405">
        <v>2339</v>
      </c>
      <c r="E20" s="405">
        <v>7733</v>
      </c>
      <c r="F20" s="406">
        <v>773300</v>
      </c>
      <c r="G20" s="435"/>
      <c r="H20" s="433"/>
      <c r="I20" s="359"/>
      <c r="K20" s="373">
        <v>60</v>
      </c>
      <c r="L20" s="380">
        <f t="shared" si="0"/>
        <v>10980</v>
      </c>
      <c r="M20" s="381">
        <f t="shared" si="1"/>
        <v>70.428051001821487</v>
      </c>
      <c r="N20" s="359">
        <f t="shared" si="2"/>
        <v>0</v>
      </c>
      <c r="O20" s="409">
        <v>112.11407639979069</v>
      </c>
      <c r="P20" s="419"/>
      <c r="Q20" s="401"/>
      <c r="R20" s="359"/>
      <c r="S20" s="359"/>
      <c r="T20" s="359"/>
      <c r="U20" s="359"/>
      <c r="V20" s="401">
        <f t="shared" si="3"/>
        <v>-41.686025397969203</v>
      </c>
      <c r="W20" s="401">
        <f t="shared" si="4"/>
        <v>-37.181794415644873</v>
      </c>
      <c r="X20" s="359">
        <f t="shared" si="5"/>
        <v>0</v>
      </c>
      <c r="Y20" s="359">
        <f t="shared" si="7"/>
        <v>0</v>
      </c>
      <c r="Z20" s="359">
        <f t="shared" si="6"/>
        <v>0</v>
      </c>
    </row>
    <row r="21" spans="1:26">
      <c r="A21" s="373" t="s">
        <v>586</v>
      </c>
      <c r="B21" s="356" t="s">
        <v>3098</v>
      </c>
      <c r="C21" s="373">
        <v>198</v>
      </c>
      <c r="D21" s="405">
        <v>8669</v>
      </c>
      <c r="E21" s="405">
        <v>34328</v>
      </c>
      <c r="F21" s="406">
        <v>3432800</v>
      </c>
      <c r="G21" s="435"/>
      <c r="H21" s="433"/>
      <c r="I21" s="359"/>
      <c r="K21" s="373">
        <v>199</v>
      </c>
      <c r="L21" s="380">
        <f t="shared" si="0"/>
        <v>36417</v>
      </c>
      <c r="M21" s="381">
        <f t="shared" si="1"/>
        <v>94.26366806711151</v>
      </c>
      <c r="N21" s="359">
        <f t="shared" si="2"/>
        <v>1</v>
      </c>
      <c r="O21" s="409">
        <v>87.802197802197796</v>
      </c>
      <c r="P21" s="419"/>
      <c r="Q21" s="401"/>
      <c r="R21" s="359"/>
      <c r="S21" s="359"/>
      <c r="T21" s="359"/>
      <c r="U21" s="359"/>
      <c r="V21" s="401">
        <f t="shared" si="3"/>
        <v>6.4614702649137143</v>
      </c>
      <c r="W21" s="401">
        <f t="shared" si="4"/>
        <v>7.3591213279993504</v>
      </c>
      <c r="X21" s="359">
        <f t="shared" si="5"/>
        <v>1</v>
      </c>
      <c r="Y21" s="359">
        <f t="shared" si="7"/>
        <v>2</v>
      </c>
      <c r="Z21" s="359">
        <f t="shared" si="6"/>
        <v>1</v>
      </c>
    </row>
    <row r="22" spans="1:26">
      <c r="A22" s="373" t="s">
        <v>587</v>
      </c>
      <c r="B22" s="356" t="s">
        <v>3099</v>
      </c>
      <c r="C22" s="373">
        <v>0</v>
      </c>
      <c r="D22" s="405">
        <v>0</v>
      </c>
      <c r="E22" s="405">
        <v>0</v>
      </c>
      <c r="F22" s="406">
        <v>0</v>
      </c>
      <c r="G22" s="435"/>
      <c r="H22" s="433"/>
      <c r="I22" s="359"/>
      <c r="K22" s="373">
        <v>8</v>
      </c>
      <c r="L22" s="380">
        <f t="shared" si="0"/>
        <v>1464</v>
      </c>
      <c r="M22" s="381">
        <f t="shared" si="1"/>
        <v>0</v>
      </c>
      <c r="N22" s="359">
        <f t="shared" si="2"/>
        <v>0</v>
      </c>
      <c r="O22" s="409">
        <v>13.351648351648352</v>
      </c>
      <c r="P22" s="419"/>
      <c r="Q22" s="401"/>
      <c r="R22" s="359"/>
      <c r="S22" s="359"/>
      <c r="T22" s="359"/>
      <c r="U22" s="359"/>
      <c r="V22" s="401">
        <f t="shared" si="3"/>
        <v>-13.351648351648352</v>
      </c>
      <c r="W22" s="401">
        <f t="shared" si="4"/>
        <v>-100</v>
      </c>
      <c r="X22" s="359">
        <f t="shared" si="5"/>
        <v>0</v>
      </c>
      <c r="Y22" s="359">
        <f t="shared" si="7"/>
        <v>0</v>
      </c>
      <c r="Z22" s="359">
        <f t="shared" si="6"/>
        <v>0</v>
      </c>
    </row>
    <row r="23" spans="1:26">
      <c r="A23" s="373" t="s">
        <v>588</v>
      </c>
      <c r="B23" s="356" t="s">
        <v>3100</v>
      </c>
      <c r="C23" s="373">
        <v>36</v>
      </c>
      <c r="D23" s="405">
        <v>1800</v>
      </c>
      <c r="E23" s="405">
        <v>5031</v>
      </c>
      <c r="F23" s="406">
        <v>503100</v>
      </c>
      <c r="G23" s="435"/>
      <c r="H23" s="433"/>
      <c r="I23" s="359"/>
      <c r="K23" s="373">
        <v>40</v>
      </c>
      <c r="L23" s="380">
        <f t="shared" si="0"/>
        <v>7320</v>
      </c>
      <c r="M23" s="381">
        <f t="shared" si="1"/>
        <v>68.729508196721312</v>
      </c>
      <c r="N23" s="359">
        <f t="shared" si="2"/>
        <v>0</v>
      </c>
      <c r="O23" s="409">
        <v>77.365689865689859</v>
      </c>
      <c r="P23" s="419"/>
      <c r="Q23" s="401"/>
      <c r="R23" s="359"/>
      <c r="S23" s="359"/>
      <c r="T23" s="359"/>
      <c r="U23" s="359"/>
      <c r="V23" s="401">
        <f t="shared" si="3"/>
        <v>-8.6361816689685469</v>
      </c>
      <c r="W23" s="401">
        <f t="shared" si="4"/>
        <v>-11.162805739807048</v>
      </c>
      <c r="X23" s="359">
        <f t="shared" si="5"/>
        <v>0</v>
      </c>
      <c r="Y23" s="359">
        <f t="shared" si="7"/>
        <v>0</v>
      </c>
      <c r="Z23" s="359">
        <f t="shared" si="6"/>
        <v>0</v>
      </c>
    </row>
    <row r="24" spans="1:26">
      <c r="A24" s="373" t="s">
        <v>589</v>
      </c>
      <c r="B24" s="356" t="s">
        <v>3101</v>
      </c>
      <c r="C24" s="373">
        <v>113</v>
      </c>
      <c r="D24" s="405">
        <v>5294</v>
      </c>
      <c r="E24" s="405">
        <v>17215</v>
      </c>
      <c r="F24" s="406">
        <v>1721500</v>
      </c>
      <c r="G24" s="435"/>
      <c r="H24" s="433"/>
      <c r="I24" s="359"/>
      <c r="K24" s="373">
        <v>126</v>
      </c>
      <c r="L24" s="380">
        <f t="shared" si="0"/>
        <v>23058</v>
      </c>
      <c r="M24" s="381">
        <f t="shared" si="1"/>
        <v>74.659554167750883</v>
      </c>
      <c r="N24" s="359">
        <f t="shared" si="2"/>
        <v>0</v>
      </c>
      <c r="O24" s="409">
        <v>85.116211222405909</v>
      </c>
      <c r="P24" s="419"/>
      <c r="Q24" s="401"/>
      <c r="R24" s="359"/>
      <c r="S24" s="359"/>
      <c r="T24" s="359"/>
      <c r="U24" s="359"/>
      <c r="V24" s="401">
        <f t="shared" si="3"/>
        <v>-10.456657054655025</v>
      </c>
      <c r="W24" s="401">
        <f t="shared" si="4"/>
        <v>-12.285153326822924</v>
      </c>
      <c r="X24" s="359">
        <f t="shared" si="5"/>
        <v>0</v>
      </c>
      <c r="Y24" s="359">
        <f t="shared" si="7"/>
        <v>0</v>
      </c>
      <c r="Z24" s="359">
        <f t="shared" si="6"/>
        <v>0</v>
      </c>
    </row>
    <row r="25" spans="1:26">
      <c r="A25" s="373" t="s">
        <v>590</v>
      </c>
      <c r="B25" s="356" t="s">
        <v>3102</v>
      </c>
      <c r="C25" s="373">
        <v>30</v>
      </c>
      <c r="D25" s="405">
        <v>1263</v>
      </c>
      <c r="E25" s="405">
        <v>3501</v>
      </c>
      <c r="F25" s="406">
        <v>350100</v>
      </c>
      <c r="G25" s="435"/>
      <c r="H25" s="433"/>
      <c r="I25" s="359"/>
      <c r="K25" s="373">
        <v>30</v>
      </c>
      <c r="L25" s="380">
        <f t="shared" si="0"/>
        <v>5490</v>
      </c>
      <c r="M25" s="381">
        <f t="shared" si="1"/>
        <v>63.770491803278688</v>
      </c>
      <c r="N25" s="359">
        <f t="shared" si="2"/>
        <v>0</v>
      </c>
      <c r="O25" s="409">
        <v>55.659340659340657</v>
      </c>
      <c r="P25" s="419"/>
      <c r="Q25" s="401"/>
      <c r="R25" s="359"/>
      <c r="S25" s="359"/>
      <c r="T25" s="359"/>
      <c r="U25" s="359"/>
      <c r="V25" s="401">
        <f t="shared" si="3"/>
        <v>8.1111511439380308</v>
      </c>
      <c r="W25" s="401">
        <f t="shared" si="4"/>
        <v>14.572848057223315</v>
      </c>
      <c r="X25" s="359">
        <f t="shared" si="5"/>
        <v>1</v>
      </c>
      <c r="Y25" s="359">
        <f t="shared" si="7"/>
        <v>1</v>
      </c>
      <c r="Z25" s="359">
        <f t="shared" si="6"/>
        <v>1</v>
      </c>
    </row>
    <row r="26" spans="1:26">
      <c r="A26" s="373" t="s">
        <v>591</v>
      </c>
      <c r="B26" s="356" t="s">
        <v>3103</v>
      </c>
      <c r="C26" s="373">
        <v>30</v>
      </c>
      <c r="D26" s="405">
        <v>1244</v>
      </c>
      <c r="E26" s="405">
        <v>4072</v>
      </c>
      <c r="F26" s="406">
        <v>407200</v>
      </c>
      <c r="G26" s="435"/>
      <c r="H26" s="433"/>
      <c r="I26" s="359"/>
      <c r="K26" s="373">
        <v>30</v>
      </c>
      <c r="L26" s="380">
        <f t="shared" si="0"/>
        <v>5490</v>
      </c>
      <c r="M26" s="381">
        <f t="shared" si="1"/>
        <v>74.1712204007286</v>
      </c>
      <c r="N26" s="359">
        <f t="shared" si="2"/>
        <v>0</v>
      </c>
      <c r="O26" s="409">
        <v>53.35164835164835</v>
      </c>
      <c r="P26" s="419"/>
      <c r="Q26" s="401"/>
      <c r="R26" s="359"/>
      <c r="S26" s="359"/>
      <c r="T26" s="359"/>
      <c r="U26" s="359"/>
      <c r="V26" s="401">
        <f t="shared" si="3"/>
        <v>20.81957204908025</v>
      </c>
      <c r="W26" s="401">
        <f t="shared" si="4"/>
        <v>39.023296734630335</v>
      </c>
      <c r="X26" s="359">
        <f t="shared" si="5"/>
        <v>1</v>
      </c>
      <c r="Y26" s="359">
        <f t="shared" si="7"/>
        <v>1</v>
      </c>
      <c r="Z26" s="359">
        <f t="shared" si="6"/>
        <v>1</v>
      </c>
    </row>
    <row r="27" spans="1:26">
      <c r="A27" s="373" t="s">
        <v>592</v>
      </c>
      <c r="B27" s="356" t="s">
        <v>3104</v>
      </c>
      <c r="C27" s="373">
        <v>34</v>
      </c>
      <c r="D27" s="405">
        <v>1651</v>
      </c>
      <c r="E27" s="405">
        <v>4206</v>
      </c>
      <c r="F27" s="406">
        <v>420600</v>
      </c>
      <c r="G27" s="435"/>
      <c r="H27" s="433"/>
      <c r="I27" s="359"/>
      <c r="K27" s="373">
        <v>38</v>
      </c>
      <c r="L27" s="380">
        <f t="shared" si="0"/>
        <v>6954</v>
      </c>
      <c r="M27" s="381">
        <f t="shared" si="1"/>
        <v>60.483175150992231</v>
      </c>
      <c r="N27" s="359">
        <f t="shared" si="2"/>
        <v>0</v>
      </c>
      <c r="O27" s="409">
        <v>83.241758241758248</v>
      </c>
      <c r="P27" s="419"/>
      <c r="Q27" s="401"/>
      <c r="R27" s="359"/>
      <c r="S27" s="359"/>
      <c r="T27" s="359"/>
      <c r="U27" s="359"/>
      <c r="V27" s="401">
        <f t="shared" si="3"/>
        <v>-22.758583090766017</v>
      </c>
      <c r="W27" s="401">
        <f t="shared" si="4"/>
        <v>-27.340344043032438</v>
      </c>
      <c r="X27" s="359">
        <f t="shared" si="5"/>
        <v>0</v>
      </c>
      <c r="Y27" s="359">
        <f t="shared" si="7"/>
        <v>0</v>
      </c>
      <c r="Z27" s="359">
        <f t="shared" si="6"/>
        <v>0</v>
      </c>
    </row>
    <row r="28" spans="1:26">
      <c r="A28" s="373" t="s">
        <v>593</v>
      </c>
      <c r="B28" s="356" t="s">
        <v>3105</v>
      </c>
      <c r="C28" s="373">
        <v>70</v>
      </c>
      <c r="D28" s="405">
        <v>2310</v>
      </c>
      <c r="E28" s="405">
        <v>6080</v>
      </c>
      <c r="F28" s="406">
        <v>608000</v>
      </c>
      <c r="G28" s="435"/>
      <c r="H28" s="433"/>
      <c r="I28" s="359"/>
      <c r="K28" s="373">
        <v>81</v>
      </c>
      <c r="L28" s="380">
        <f t="shared" ref="L28:L91" si="8">SUM(K28*183)</f>
        <v>14823</v>
      </c>
      <c r="M28" s="381">
        <f t="shared" ref="M28:M91" si="9">SUM(F28/L28)</f>
        <v>41.017337920798759</v>
      </c>
      <c r="N28" s="359">
        <f t="shared" si="2"/>
        <v>0</v>
      </c>
      <c r="O28" s="409">
        <v>71.068931068931064</v>
      </c>
      <c r="P28" s="419"/>
      <c r="Q28" s="401"/>
      <c r="R28" s="359"/>
      <c r="S28" s="359"/>
      <c r="T28" s="359"/>
      <c r="U28" s="359"/>
      <c r="V28" s="401">
        <f t="shared" ref="V28:V91" si="10">SUM(M28-O28)</f>
        <v>-30.051593148132305</v>
      </c>
      <c r="W28" s="401">
        <f t="shared" ref="W28:W91" si="11">(V28/O28)*100</f>
        <v>-42.285134581501879</v>
      </c>
      <c r="X28" s="359">
        <f t="shared" ref="X28:X91" si="12">IF(W28&gt;=5,1,0)</f>
        <v>0</v>
      </c>
      <c r="Y28" s="359">
        <f t="shared" si="7"/>
        <v>0</v>
      </c>
      <c r="Z28" s="359">
        <f t="shared" ref="Z28:Z91" si="13">IF(Y28&gt;=1,1,0)</f>
        <v>0</v>
      </c>
    </row>
    <row r="29" spans="1:26">
      <c r="A29" s="373" t="s">
        <v>594</v>
      </c>
      <c r="B29" s="356" t="s">
        <v>3106</v>
      </c>
      <c r="C29" s="373">
        <v>114</v>
      </c>
      <c r="D29" s="405">
        <v>4752</v>
      </c>
      <c r="E29" s="405">
        <v>15951</v>
      </c>
      <c r="F29" s="406">
        <v>1595100</v>
      </c>
      <c r="G29" s="435"/>
      <c r="H29" s="433"/>
      <c r="I29" s="359"/>
      <c r="K29" s="373">
        <v>114</v>
      </c>
      <c r="L29" s="380">
        <f t="shared" si="8"/>
        <v>20862</v>
      </c>
      <c r="M29" s="381">
        <f t="shared" si="9"/>
        <v>76.459591601955708</v>
      </c>
      <c r="N29" s="359">
        <f t="shared" si="2"/>
        <v>0</v>
      </c>
      <c r="O29" s="409">
        <v>56.847629981958342</v>
      </c>
      <c r="P29" s="419"/>
      <c r="Q29" s="401"/>
      <c r="R29" s="359"/>
      <c r="S29" s="359"/>
      <c r="T29" s="359"/>
      <c r="U29" s="359"/>
      <c r="V29" s="401">
        <f t="shared" si="10"/>
        <v>19.611961619997366</v>
      </c>
      <c r="W29" s="401">
        <f t="shared" si="11"/>
        <v>34.499171955315624</v>
      </c>
      <c r="X29" s="359">
        <f t="shared" si="12"/>
        <v>1</v>
      </c>
      <c r="Y29" s="359">
        <f t="shared" si="7"/>
        <v>1</v>
      </c>
      <c r="Z29" s="359">
        <f t="shared" si="13"/>
        <v>1</v>
      </c>
    </row>
    <row r="30" spans="1:26">
      <c r="A30" s="373" t="s">
        <v>595</v>
      </c>
      <c r="B30" s="356" t="s">
        <v>3107</v>
      </c>
      <c r="C30" s="373">
        <v>70</v>
      </c>
      <c r="D30" s="405">
        <v>3608</v>
      </c>
      <c r="E30" s="405">
        <v>11165</v>
      </c>
      <c r="F30" s="406">
        <v>1116500</v>
      </c>
      <c r="G30" s="435"/>
      <c r="H30" s="433"/>
      <c r="I30" s="359"/>
      <c r="K30" s="373">
        <v>88</v>
      </c>
      <c r="L30" s="380">
        <f t="shared" si="8"/>
        <v>16104</v>
      </c>
      <c r="M30" s="381">
        <f t="shared" si="9"/>
        <v>69.330601092896174</v>
      </c>
      <c r="N30" s="359">
        <f t="shared" si="2"/>
        <v>0</v>
      </c>
      <c r="O30" s="409">
        <v>73.53218210361068</v>
      </c>
      <c r="P30" s="419"/>
      <c r="Q30" s="401"/>
      <c r="R30" s="359"/>
      <c r="S30" s="359"/>
      <c r="T30" s="359"/>
      <c r="U30" s="359"/>
      <c r="V30" s="401">
        <f t="shared" si="10"/>
        <v>-4.2015810107145057</v>
      </c>
      <c r="W30" s="401">
        <f t="shared" si="11"/>
        <v>-5.7139348928803155</v>
      </c>
      <c r="X30" s="359">
        <f t="shared" si="12"/>
        <v>0</v>
      </c>
      <c r="Y30" s="359">
        <f t="shared" si="7"/>
        <v>0</v>
      </c>
      <c r="Z30" s="359">
        <f t="shared" si="13"/>
        <v>0</v>
      </c>
    </row>
    <row r="31" spans="1:26">
      <c r="A31" s="373" t="s">
        <v>596</v>
      </c>
      <c r="B31" s="356" t="s">
        <v>3108</v>
      </c>
      <c r="C31" s="373">
        <v>114</v>
      </c>
      <c r="D31" s="405">
        <v>3992</v>
      </c>
      <c r="E31" s="405">
        <v>13053</v>
      </c>
      <c r="F31" s="406">
        <v>1305300</v>
      </c>
      <c r="G31" s="435"/>
      <c r="H31" s="433"/>
      <c r="I31" s="359"/>
      <c r="K31" s="373">
        <v>114</v>
      </c>
      <c r="L31" s="380">
        <f t="shared" si="8"/>
        <v>20862</v>
      </c>
      <c r="M31" s="381">
        <f t="shared" si="9"/>
        <v>62.568306010928964</v>
      </c>
      <c r="N31" s="359">
        <f t="shared" si="2"/>
        <v>0</v>
      </c>
      <c r="O31" s="409">
        <v>61.011904761904759</v>
      </c>
      <c r="P31" s="419"/>
      <c r="Q31" s="401"/>
      <c r="R31" s="359"/>
      <c r="S31" s="359"/>
      <c r="T31" s="359"/>
      <c r="U31" s="359"/>
      <c r="V31" s="401">
        <f t="shared" si="10"/>
        <v>1.556401249024205</v>
      </c>
      <c r="W31" s="401">
        <f t="shared" si="11"/>
        <v>2.5509796081567457</v>
      </c>
      <c r="X31" s="359">
        <f t="shared" si="12"/>
        <v>0</v>
      </c>
      <c r="Y31" s="359">
        <f t="shared" si="7"/>
        <v>0</v>
      </c>
      <c r="Z31" s="359">
        <f t="shared" si="13"/>
        <v>0</v>
      </c>
    </row>
    <row r="32" spans="1:26">
      <c r="A32" s="373" t="s">
        <v>597</v>
      </c>
      <c r="B32" s="356" t="s">
        <v>3109</v>
      </c>
      <c r="C32" s="373">
        <v>30</v>
      </c>
      <c r="D32" s="405">
        <v>1244</v>
      </c>
      <c r="E32" s="405">
        <v>2926</v>
      </c>
      <c r="F32" s="406">
        <v>292600</v>
      </c>
      <c r="G32" s="435"/>
      <c r="H32" s="433"/>
      <c r="I32" s="359"/>
      <c r="K32" s="373">
        <v>30</v>
      </c>
      <c r="L32" s="380">
        <f t="shared" si="8"/>
        <v>5490</v>
      </c>
      <c r="M32" s="381">
        <f t="shared" si="9"/>
        <v>53.296903460837889</v>
      </c>
      <c r="N32" s="359">
        <f t="shared" si="2"/>
        <v>0</v>
      </c>
      <c r="O32" s="409">
        <v>56.300366300366299</v>
      </c>
      <c r="P32" s="419"/>
      <c r="Q32" s="401"/>
      <c r="R32" s="359"/>
      <c r="S32" s="359"/>
      <c r="T32" s="359"/>
      <c r="U32" s="359"/>
      <c r="V32" s="401">
        <f t="shared" si="10"/>
        <v>-3.0034628395284102</v>
      </c>
      <c r="W32" s="401">
        <f t="shared" si="11"/>
        <v>-5.3347127858897592</v>
      </c>
      <c r="X32" s="359">
        <f t="shared" si="12"/>
        <v>0</v>
      </c>
      <c r="Y32" s="359">
        <f t="shared" si="7"/>
        <v>0</v>
      </c>
      <c r="Z32" s="359">
        <f t="shared" si="13"/>
        <v>0</v>
      </c>
    </row>
    <row r="33" spans="1:26">
      <c r="A33" s="373" t="s">
        <v>598</v>
      </c>
      <c r="B33" s="356" t="s">
        <v>3110</v>
      </c>
      <c r="C33" s="373">
        <v>30</v>
      </c>
      <c r="D33" s="405">
        <v>908</v>
      </c>
      <c r="E33" s="405">
        <v>2478</v>
      </c>
      <c r="F33" s="406">
        <v>247800</v>
      </c>
      <c r="G33" s="435"/>
      <c r="H33" s="433"/>
      <c r="I33" s="359"/>
      <c r="K33" s="373">
        <v>30</v>
      </c>
      <c r="L33" s="380">
        <f t="shared" si="8"/>
        <v>5490</v>
      </c>
      <c r="M33" s="381">
        <f t="shared" si="9"/>
        <v>45.136612021857921</v>
      </c>
      <c r="N33" s="359">
        <f t="shared" si="2"/>
        <v>0</v>
      </c>
      <c r="O33" s="409">
        <v>57.255979314802843</v>
      </c>
      <c r="P33" s="419"/>
      <c r="Q33" s="401"/>
      <c r="R33" s="359"/>
      <c r="S33" s="359"/>
      <c r="T33" s="359"/>
      <c r="U33" s="359"/>
      <c r="V33" s="401">
        <f t="shared" si="10"/>
        <v>-12.119367292944922</v>
      </c>
      <c r="W33" s="401">
        <f t="shared" si="11"/>
        <v>-21.166989785137787</v>
      </c>
      <c r="X33" s="359">
        <f t="shared" si="12"/>
        <v>0</v>
      </c>
      <c r="Y33" s="359">
        <f t="shared" si="7"/>
        <v>0</v>
      </c>
      <c r="Z33" s="359">
        <f t="shared" si="13"/>
        <v>0</v>
      </c>
    </row>
    <row r="34" spans="1:26">
      <c r="A34" s="373" t="s">
        <v>599</v>
      </c>
      <c r="B34" s="356" t="s">
        <v>3111</v>
      </c>
      <c r="C34" s="373">
        <v>30</v>
      </c>
      <c r="D34" s="405">
        <v>1533</v>
      </c>
      <c r="E34" s="405">
        <v>3723</v>
      </c>
      <c r="F34" s="406">
        <v>372300</v>
      </c>
      <c r="G34" s="435"/>
      <c r="H34" s="433"/>
      <c r="I34" s="359"/>
      <c r="K34" s="373">
        <v>36</v>
      </c>
      <c r="L34" s="380">
        <f t="shared" si="8"/>
        <v>6588</v>
      </c>
      <c r="M34" s="381">
        <f t="shared" si="9"/>
        <v>56.51183970856102</v>
      </c>
      <c r="N34" s="359">
        <f t="shared" si="2"/>
        <v>0</v>
      </c>
      <c r="O34" s="409">
        <v>44.010989010989015</v>
      </c>
      <c r="P34" s="419"/>
      <c r="Q34" s="401"/>
      <c r="R34" s="359"/>
      <c r="S34" s="359"/>
      <c r="T34" s="359"/>
      <c r="U34" s="359"/>
      <c r="V34" s="401">
        <f t="shared" si="10"/>
        <v>12.500850697572005</v>
      </c>
      <c r="W34" s="401">
        <f t="shared" si="11"/>
        <v>28.403930423946377</v>
      </c>
      <c r="X34" s="359">
        <f t="shared" si="12"/>
        <v>1</v>
      </c>
      <c r="Y34" s="359">
        <f t="shared" si="7"/>
        <v>1</v>
      </c>
      <c r="Z34" s="359">
        <f t="shared" si="13"/>
        <v>1</v>
      </c>
    </row>
    <row r="35" spans="1:26">
      <c r="A35" s="373" t="s">
        <v>600</v>
      </c>
      <c r="B35" s="356" t="s">
        <v>3112</v>
      </c>
      <c r="C35" s="373">
        <v>30</v>
      </c>
      <c r="D35" s="405">
        <v>1231</v>
      </c>
      <c r="E35" s="405">
        <v>3349</v>
      </c>
      <c r="F35" s="406">
        <v>334900</v>
      </c>
      <c r="G35" s="435"/>
      <c r="H35" s="433"/>
      <c r="I35" s="359"/>
      <c r="K35" s="373">
        <v>30</v>
      </c>
      <c r="L35" s="380">
        <f t="shared" si="8"/>
        <v>5490</v>
      </c>
      <c r="M35" s="381">
        <f t="shared" si="9"/>
        <v>61.001821493624774</v>
      </c>
      <c r="N35" s="359">
        <f t="shared" si="2"/>
        <v>0</v>
      </c>
      <c r="O35" s="409">
        <v>95.146520146520146</v>
      </c>
      <c r="P35" s="419"/>
      <c r="Q35" s="401"/>
      <c r="R35" s="359"/>
      <c r="S35" s="359"/>
      <c r="T35" s="359"/>
      <c r="U35" s="359"/>
      <c r="V35" s="401">
        <f t="shared" si="10"/>
        <v>-34.144698652895372</v>
      </c>
      <c r="W35" s="401">
        <f t="shared" si="11"/>
        <v>-35.886439777634024</v>
      </c>
      <c r="X35" s="359">
        <f t="shared" si="12"/>
        <v>0</v>
      </c>
      <c r="Y35" s="359">
        <f t="shared" si="7"/>
        <v>0</v>
      </c>
      <c r="Z35" s="359">
        <f t="shared" si="13"/>
        <v>0</v>
      </c>
    </row>
    <row r="36" spans="1:26">
      <c r="A36" s="373" t="s">
        <v>601</v>
      </c>
      <c r="B36" s="356" t="s">
        <v>3113</v>
      </c>
      <c r="C36" s="373">
        <v>150</v>
      </c>
      <c r="D36" s="405">
        <v>5604</v>
      </c>
      <c r="E36" s="405">
        <v>18756</v>
      </c>
      <c r="F36" s="406">
        <v>1875600</v>
      </c>
      <c r="G36" s="435"/>
      <c r="H36" s="433"/>
      <c r="I36" s="359"/>
      <c r="K36" s="373">
        <v>139</v>
      </c>
      <c r="L36" s="380">
        <f t="shared" si="8"/>
        <v>25437</v>
      </c>
      <c r="M36" s="381">
        <f t="shared" si="9"/>
        <v>73.735110272437794</v>
      </c>
      <c r="N36" s="359">
        <f t="shared" si="2"/>
        <v>0</v>
      </c>
      <c r="O36" s="409">
        <v>91.268315018315022</v>
      </c>
      <c r="P36" s="419"/>
      <c r="Q36" s="401"/>
      <c r="R36" s="359"/>
      <c r="S36" s="359"/>
      <c r="T36" s="359"/>
      <c r="U36" s="359"/>
      <c r="V36" s="401">
        <f t="shared" si="10"/>
        <v>-17.533204745877228</v>
      </c>
      <c r="W36" s="401">
        <f t="shared" si="11"/>
        <v>-19.210615143227745</v>
      </c>
      <c r="X36" s="359">
        <f t="shared" si="12"/>
        <v>0</v>
      </c>
      <c r="Y36" s="359">
        <f t="shared" si="7"/>
        <v>0</v>
      </c>
      <c r="Z36" s="359">
        <f t="shared" si="13"/>
        <v>0</v>
      </c>
    </row>
    <row r="37" spans="1:26">
      <c r="A37" s="373" t="s">
        <v>602</v>
      </c>
      <c r="B37" s="356" t="s">
        <v>3114</v>
      </c>
      <c r="C37" s="373">
        <v>26</v>
      </c>
      <c r="D37" s="405">
        <v>1171</v>
      </c>
      <c r="E37" s="405">
        <v>3368</v>
      </c>
      <c r="F37" s="406">
        <v>336800</v>
      </c>
      <c r="G37" s="435"/>
      <c r="H37" s="433"/>
      <c r="I37" s="359"/>
      <c r="K37" s="373">
        <v>30</v>
      </c>
      <c r="L37" s="380">
        <f t="shared" si="8"/>
        <v>5490</v>
      </c>
      <c r="M37" s="381">
        <f t="shared" si="9"/>
        <v>61.34790528233151</v>
      </c>
      <c r="N37" s="359">
        <f t="shared" si="2"/>
        <v>0</v>
      </c>
      <c r="O37" s="409">
        <v>105.71428571428571</v>
      </c>
      <c r="P37" s="419"/>
      <c r="Q37" s="401"/>
      <c r="R37" s="359"/>
      <c r="S37" s="359"/>
      <c r="T37" s="359"/>
      <c r="U37" s="359"/>
      <c r="V37" s="401">
        <f t="shared" si="10"/>
        <v>-44.366380431954198</v>
      </c>
      <c r="W37" s="401">
        <f t="shared" si="11"/>
        <v>-41.968197705902618</v>
      </c>
      <c r="X37" s="359">
        <f t="shared" si="12"/>
        <v>0</v>
      </c>
      <c r="Y37" s="359">
        <f t="shared" si="7"/>
        <v>0</v>
      </c>
      <c r="Z37" s="359">
        <f t="shared" si="13"/>
        <v>0</v>
      </c>
    </row>
    <row r="38" spans="1:26">
      <c r="A38" s="373" t="s">
        <v>603</v>
      </c>
      <c r="B38" s="356" t="s">
        <v>3115</v>
      </c>
      <c r="C38" s="373">
        <v>14</v>
      </c>
      <c r="D38" s="405">
        <v>578</v>
      </c>
      <c r="E38" s="405">
        <v>1800</v>
      </c>
      <c r="F38" s="406">
        <v>180000</v>
      </c>
      <c r="G38" s="435"/>
      <c r="H38" s="433"/>
      <c r="I38" s="359"/>
      <c r="K38" s="373">
        <v>30</v>
      </c>
      <c r="L38" s="380">
        <f t="shared" si="8"/>
        <v>5490</v>
      </c>
      <c r="M38" s="381">
        <f t="shared" si="9"/>
        <v>32.786885245901637</v>
      </c>
      <c r="N38" s="359">
        <f t="shared" si="2"/>
        <v>0</v>
      </c>
      <c r="O38" s="409">
        <v>120.60439560439561</v>
      </c>
      <c r="P38" s="419"/>
      <c r="Q38" s="401"/>
      <c r="R38" s="359"/>
      <c r="S38" s="359"/>
      <c r="T38" s="359"/>
      <c r="U38" s="359"/>
      <c r="V38" s="401">
        <f t="shared" si="10"/>
        <v>-87.817510358493962</v>
      </c>
      <c r="W38" s="401">
        <f t="shared" si="11"/>
        <v>-72.814518839389081</v>
      </c>
      <c r="X38" s="359">
        <f t="shared" si="12"/>
        <v>0</v>
      </c>
      <c r="Y38" s="359">
        <f t="shared" si="7"/>
        <v>0</v>
      </c>
      <c r="Z38" s="359">
        <f t="shared" si="13"/>
        <v>0</v>
      </c>
    </row>
    <row r="39" spans="1:26">
      <c r="A39" s="373" t="s">
        <v>536</v>
      </c>
      <c r="B39" s="356" t="s">
        <v>3116</v>
      </c>
      <c r="C39" s="373">
        <v>480</v>
      </c>
      <c r="D39" s="405">
        <v>21259</v>
      </c>
      <c r="E39" s="405">
        <v>106645</v>
      </c>
      <c r="F39" s="406">
        <v>10664500</v>
      </c>
      <c r="G39" s="435"/>
      <c r="H39" s="433"/>
      <c r="I39" s="359"/>
      <c r="K39" s="373">
        <v>541</v>
      </c>
      <c r="L39" s="380">
        <f t="shared" si="8"/>
        <v>99003</v>
      </c>
      <c r="M39" s="381">
        <f t="shared" si="9"/>
        <v>107.71895801137339</v>
      </c>
      <c r="N39" s="359">
        <f t="shared" si="2"/>
        <v>1</v>
      </c>
      <c r="O39" s="409">
        <v>137.81853921940129</v>
      </c>
      <c r="P39" s="419"/>
      <c r="Q39" s="401"/>
      <c r="R39" s="359"/>
      <c r="S39" s="359"/>
      <c r="T39" s="359"/>
      <c r="U39" s="359"/>
      <c r="V39" s="401">
        <f t="shared" si="10"/>
        <v>-30.099581208027899</v>
      </c>
      <c r="W39" s="401">
        <f t="shared" si="11"/>
        <v>-21.840008883065174</v>
      </c>
      <c r="X39" s="359">
        <f t="shared" si="12"/>
        <v>0</v>
      </c>
      <c r="Y39" s="359">
        <f t="shared" si="7"/>
        <v>1</v>
      </c>
      <c r="Z39" s="359">
        <f t="shared" si="13"/>
        <v>1</v>
      </c>
    </row>
    <row r="40" spans="1:26">
      <c r="A40" s="373" t="s">
        <v>537</v>
      </c>
      <c r="B40" s="356" t="s">
        <v>3117</v>
      </c>
      <c r="C40" s="373">
        <v>38</v>
      </c>
      <c r="D40" s="405">
        <v>1908</v>
      </c>
      <c r="E40" s="405">
        <v>5430</v>
      </c>
      <c r="F40" s="406">
        <v>543000</v>
      </c>
      <c r="G40" s="435"/>
      <c r="H40" s="433"/>
      <c r="I40" s="359"/>
      <c r="K40" s="373">
        <v>40</v>
      </c>
      <c r="L40" s="380">
        <f t="shared" si="8"/>
        <v>7320</v>
      </c>
      <c r="M40" s="381">
        <f t="shared" si="9"/>
        <v>74.180327868852459</v>
      </c>
      <c r="N40" s="359">
        <f t="shared" si="2"/>
        <v>0</v>
      </c>
      <c r="O40" s="409">
        <v>62.672811059907836</v>
      </c>
      <c r="P40" s="419"/>
      <c r="Q40" s="401"/>
      <c r="R40" s="359"/>
      <c r="S40" s="359"/>
      <c r="T40" s="359"/>
      <c r="U40" s="359"/>
      <c r="V40" s="401">
        <f t="shared" si="10"/>
        <v>11.507516808944622</v>
      </c>
      <c r="W40" s="401">
        <f t="shared" si="11"/>
        <v>18.361258437801347</v>
      </c>
      <c r="X40" s="359">
        <f t="shared" si="12"/>
        <v>1</v>
      </c>
      <c r="Y40" s="359">
        <f t="shared" si="7"/>
        <v>1</v>
      </c>
      <c r="Z40" s="359">
        <f t="shared" si="13"/>
        <v>1</v>
      </c>
    </row>
    <row r="41" spans="1:26">
      <c r="A41" s="373" t="s">
        <v>538</v>
      </c>
      <c r="B41" s="356" t="s">
        <v>3118</v>
      </c>
      <c r="C41" s="373">
        <v>49</v>
      </c>
      <c r="D41" s="405">
        <v>3074</v>
      </c>
      <c r="E41" s="405">
        <v>8683</v>
      </c>
      <c r="F41" s="406">
        <v>868300</v>
      </c>
      <c r="G41" s="435"/>
      <c r="H41" s="433"/>
      <c r="I41" s="359"/>
      <c r="K41" s="373">
        <v>73</v>
      </c>
      <c r="L41" s="380">
        <f t="shared" si="8"/>
        <v>13359</v>
      </c>
      <c r="M41" s="381">
        <f t="shared" si="9"/>
        <v>64.997380043416427</v>
      </c>
      <c r="N41" s="359">
        <f t="shared" si="2"/>
        <v>0</v>
      </c>
      <c r="O41" s="409">
        <v>68.324175824175825</v>
      </c>
      <c r="P41" s="419"/>
      <c r="Q41" s="401"/>
      <c r="R41" s="359"/>
      <c r="S41" s="359"/>
      <c r="T41" s="359"/>
      <c r="U41" s="359"/>
      <c r="V41" s="401">
        <f t="shared" si="10"/>
        <v>-3.3267957807593973</v>
      </c>
      <c r="W41" s="401">
        <f t="shared" si="11"/>
        <v>-4.8691341543885027</v>
      </c>
      <c r="X41" s="359">
        <f t="shared" si="12"/>
        <v>0</v>
      </c>
      <c r="Y41" s="359">
        <f t="shared" si="7"/>
        <v>0</v>
      </c>
      <c r="Z41" s="359">
        <f t="shared" si="13"/>
        <v>0</v>
      </c>
    </row>
    <row r="42" spans="1:26">
      <c r="A42" s="373" t="s">
        <v>539</v>
      </c>
      <c r="B42" s="356" t="s">
        <v>3119</v>
      </c>
      <c r="C42" s="373">
        <v>47</v>
      </c>
      <c r="D42" s="405">
        <v>2073</v>
      </c>
      <c r="E42" s="405">
        <v>6264</v>
      </c>
      <c r="F42" s="406">
        <v>626400</v>
      </c>
      <c r="G42" s="435"/>
      <c r="H42" s="433"/>
      <c r="I42" s="359"/>
      <c r="K42" s="373">
        <v>53</v>
      </c>
      <c r="L42" s="380">
        <f t="shared" si="8"/>
        <v>9699</v>
      </c>
      <c r="M42" s="381">
        <f t="shared" si="9"/>
        <v>64.583977729662848</v>
      </c>
      <c r="N42" s="359">
        <f t="shared" si="2"/>
        <v>0</v>
      </c>
      <c r="O42" s="409">
        <v>89.600643259179847</v>
      </c>
      <c r="P42" s="419"/>
      <c r="Q42" s="401"/>
      <c r="R42" s="359"/>
      <c r="S42" s="359"/>
      <c r="T42" s="359"/>
      <c r="U42" s="359"/>
      <c r="V42" s="401">
        <f t="shared" si="10"/>
        <v>-25.016665529516999</v>
      </c>
      <c r="W42" s="401">
        <f t="shared" si="11"/>
        <v>-27.92018519013698</v>
      </c>
      <c r="X42" s="359">
        <f t="shared" si="12"/>
        <v>0</v>
      </c>
      <c r="Y42" s="359">
        <f t="shared" si="7"/>
        <v>0</v>
      </c>
      <c r="Z42" s="359">
        <f t="shared" si="13"/>
        <v>0</v>
      </c>
    </row>
    <row r="43" spans="1:26">
      <c r="A43" s="373" t="s">
        <v>540</v>
      </c>
      <c r="B43" s="356" t="s">
        <v>3120</v>
      </c>
      <c r="C43" s="373">
        <v>27</v>
      </c>
      <c r="D43" s="405">
        <v>590</v>
      </c>
      <c r="E43" s="405">
        <v>1619</v>
      </c>
      <c r="F43" s="406">
        <v>161900</v>
      </c>
      <c r="G43" s="435"/>
      <c r="H43" s="433"/>
      <c r="I43" s="359"/>
      <c r="K43" s="373">
        <v>28</v>
      </c>
      <c r="L43" s="380">
        <f t="shared" si="8"/>
        <v>5124</v>
      </c>
      <c r="M43" s="381">
        <f t="shared" si="9"/>
        <v>31.59640905542545</v>
      </c>
      <c r="N43" s="359">
        <f t="shared" si="2"/>
        <v>0</v>
      </c>
      <c r="O43" s="409">
        <v>37.933220625528321</v>
      </c>
      <c r="P43" s="419"/>
      <c r="Q43" s="401"/>
      <c r="R43" s="359"/>
      <c r="S43" s="359"/>
      <c r="T43" s="359"/>
      <c r="U43" s="359"/>
      <c r="V43" s="401">
        <f t="shared" si="10"/>
        <v>-6.3368115701028707</v>
      </c>
      <c r="W43" s="401">
        <f t="shared" si="11"/>
        <v>-16.705176796505171</v>
      </c>
      <c r="X43" s="359">
        <f t="shared" si="12"/>
        <v>0</v>
      </c>
      <c r="Y43" s="359">
        <f t="shared" si="7"/>
        <v>0</v>
      </c>
      <c r="Z43" s="359">
        <f t="shared" si="13"/>
        <v>0</v>
      </c>
    </row>
    <row r="44" spans="1:26">
      <c r="A44" s="373" t="s">
        <v>541</v>
      </c>
      <c r="B44" s="356" t="s">
        <v>3121</v>
      </c>
      <c r="C44" s="373">
        <v>30</v>
      </c>
      <c r="D44" s="405">
        <v>1365</v>
      </c>
      <c r="E44" s="405">
        <v>3280</v>
      </c>
      <c r="F44" s="406">
        <v>328000</v>
      </c>
      <c r="G44" s="435"/>
      <c r="H44" s="433"/>
      <c r="I44" s="359"/>
      <c r="K44" s="373">
        <v>32</v>
      </c>
      <c r="L44" s="380">
        <f t="shared" si="8"/>
        <v>5856</v>
      </c>
      <c r="M44" s="381">
        <f t="shared" si="9"/>
        <v>56.010928961748633</v>
      </c>
      <c r="N44" s="359">
        <f t="shared" si="2"/>
        <v>0</v>
      </c>
      <c r="O44" s="409">
        <v>30.833872010342599</v>
      </c>
      <c r="P44" s="419"/>
      <c r="Q44" s="401"/>
      <c r="R44" s="359"/>
      <c r="S44" s="359"/>
      <c r="T44" s="359"/>
      <c r="U44" s="359"/>
      <c r="V44" s="401">
        <f t="shared" si="10"/>
        <v>25.177056951406033</v>
      </c>
      <c r="W44" s="401">
        <f t="shared" si="11"/>
        <v>81.653893299423757</v>
      </c>
      <c r="X44" s="359">
        <f t="shared" si="12"/>
        <v>1</v>
      </c>
      <c r="Y44" s="359">
        <f t="shared" si="7"/>
        <v>1</v>
      </c>
      <c r="Z44" s="359">
        <f t="shared" si="13"/>
        <v>1</v>
      </c>
    </row>
    <row r="45" spans="1:26">
      <c r="A45" s="373" t="s">
        <v>542</v>
      </c>
      <c r="B45" s="356" t="s">
        <v>3122</v>
      </c>
      <c r="C45" s="373">
        <v>50</v>
      </c>
      <c r="D45" s="405">
        <v>1661</v>
      </c>
      <c r="E45" s="405">
        <v>5085</v>
      </c>
      <c r="F45" s="406">
        <v>508500</v>
      </c>
      <c r="G45" s="435"/>
      <c r="H45" s="433"/>
      <c r="I45" s="359"/>
      <c r="K45" s="373">
        <v>50</v>
      </c>
      <c r="L45" s="380">
        <f t="shared" si="8"/>
        <v>9150</v>
      </c>
      <c r="M45" s="381">
        <f t="shared" si="9"/>
        <v>55.57377049180328</v>
      </c>
      <c r="N45" s="359">
        <f t="shared" si="2"/>
        <v>0</v>
      </c>
      <c r="O45" s="409">
        <v>51.055975274725277</v>
      </c>
      <c r="P45" s="419"/>
      <c r="Q45" s="401"/>
      <c r="R45" s="359"/>
      <c r="S45" s="359"/>
      <c r="T45" s="359"/>
      <c r="U45" s="359"/>
      <c r="V45" s="401">
        <f t="shared" si="10"/>
        <v>4.5177952170780031</v>
      </c>
      <c r="W45" s="401">
        <f t="shared" si="11"/>
        <v>8.8487100535605467</v>
      </c>
      <c r="X45" s="359">
        <f t="shared" si="12"/>
        <v>1</v>
      </c>
      <c r="Y45" s="359">
        <f t="shared" si="7"/>
        <v>1</v>
      </c>
      <c r="Z45" s="359">
        <f t="shared" si="13"/>
        <v>1</v>
      </c>
    </row>
    <row r="46" spans="1:26">
      <c r="A46" s="373" t="s">
        <v>543</v>
      </c>
      <c r="B46" s="356" t="s">
        <v>3123</v>
      </c>
      <c r="C46" s="373">
        <v>113</v>
      </c>
      <c r="D46" s="405">
        <v>4552</v>
      </c>
      <c r="E46" s="405">
        <v>13205</v>
      </c>
      <c r="F46" s="406">
        <v>1320500</v>
      </c>
      <c r="G46" s="435"/>
      <c r="H46" s="433"/>
      <c r="I46" s="359"/>
      <c r="K46" s="373">
        <v>113</v>
      </c>
      <c r="L46" s="380">
        <f t="shared" si="8"/>
        <v>20679</v>
      </c>
      <c r="M46" s="381">
        <f t="shared" si="9"/>
        <v>63.857053048986891</v>
      </c>
      <c r="N46" s="359">
        <f t="shared" si="2"/>
        <v>0</v>
      </c>
      <c r="O46" s="409">
        <v>73.286006029368863</v>
      </c>
      <c r="P46" s="419"/>
      <c r="Q46" s="401"/>
      <c r="R46" s="359"/>
      <c r="S46" s="359"/>
      <c r="T46" s="359"/>
      <c r="U46" s="359"/>
      <c r="V46" s="401">
        <f t="shared" si="10"/>
        <v>-9.4289529803819718</v>
      </c>
      <c r="W46" s="401">
        <f t="shared" si="11"/>
        <v>-12.865966493798808</v>
      </c>
      <c r="X46" s="359">
        <f t="shared" si="12"/>
        <v>0</v>
      </c>
      <c r="Y46" s="359">
        <f t="shared" si="7"/>
        <v>0</v>
      </c>
      <c r="Z46" s="359">
        <f t="shared" si="13"/>
        <v>0</v>
      </c>
    </row>
    <row r="47" spans="1:26">
      <c r="A47" s="373" t="s">
        <v>544</v>
      </c>
      <c r="B47" s="356" t="s">
        <v>3124</v>
      </c>
      <c r="C47" s="373">
        <v>47</v>
      </c>
      <c r="D47" s="405">
        <v>1955</v>
      </c>
      <c r="E47" s="405">
        <v>5792</v>
      </c>
      <c r="F47" s="406">
        <v>579200</v>
      </c>
      <c r="G47" s="435"/>
      <c r="H47" s="433"/>
      <c r="I47" s="359"/>
      <c r="K47" s="373">
        <v>51</v>
      </c>
      <c r="L47" s="380">
        <f t="shared" si="8"/>
        <v>9333</v>
      </c>
      <c r="M47" s="381">
        <f t="shared" si="9"/>
        <v>62.059359262830817</v>
      </c>
      <c r="N47" s="359">
        <f t="shared" si="2"/>
        <v>0</v>
      </c>
      <c r="O47" s="409">
        <v>17.345399698340874</v>
      </c>
      <c r="P47" s="419"/>
      <c r="Q47" s="401"/>
      <c r="R47" s="359"/>
      <c r="S47" s="359"/>
      <c r="T47" s="359"/>
      <c r="U47" s="359"/>
      <c r="V47" s="401">
        <f t="shared" si="10"/>
        <v>44.71395956448994</v>
      </c>
      <c r="W47" s="401">
        <f t="shared" si="11"/>
        <v>257.78569731527676</v>
      </c>
      <c r="X47" s="359">
        <f t="shared" si="12"/>
        <v>1</v>
      </c>
      <c r="Y47" s="359">
        <f t="shared" si="7"/>
        <v>1</v>
      </c>
      <c r="Z47" s="359">
        <f t="shared" si="13"/>
        <v>1</v>
      </c>
    </row>
    <row r="48" spans="1:26">
      <c r="A48" s="373" t="s">
        <v>545</v>
      </c>
      <c r="B48" s="356" t="s">
        <v>3125</v>
      </c>
      <c r="C48" s="373">
        <v>32</v>
      </c>
      <c r="D48" s="405">
        <v>1679</v>
      </c>
      <c r="E48" s="405">
        <v>5906</v>
      </c>
      <c r="F48" s="406">
        <v>590600</v>
      </c>
      <c r="G48" s="435"/>
      <c r="H48" s="433"/>
      <c r="I48" s="359"/>
      <c r="K48" s="373">
        <v>42</v>
      </c>
      <c r="L48" s="380">
        <f t="shared" si="8"/>
        <v>7686</v>
      </c>
      <c r="M48" s="381">
        <f t="shared" si="9"/>
        <v>76.841009627894877</v>
      </c>
      <c r="N48" s="359">
        <f t="shared" si="2"/>
        <v>0</v>
      </c>
      <c r="O48" s="409">
        <v>82.600732600732599</v>
      </c>
      <c r="P48" s="419"/>
      <c r="Q48" s="401"/>
      <c r="R48" s="359"/>
      <c r="S48" s="359"/>
      <c r="T48" s="359"/>
      <c r="U48" s="359"/>
      <c r="V48" s="401">
        <f t="shared" si="10"/>
        <v>-5.7597229728377215</v>
      </c>
      <c r="W48" s="401">
        <f t="shared" si="11"/>
        <v>-6.972968388402208</v>
      </c>
      <c r="X48" s="359">
        <f t="shared" si="12"/>
        <v>0</v>
      </c>
      <c r="Y48" s="359">
        <f t="shared" si="7"/>
        <v>0</v>
      </c>
      <c r="Z48" s="359">
        <f t="shared" si="13"/>
        <v>0</v>
      </c>
    </row>
    <row r="49" spans="1:26">
      <c r="A49" s="373" t="s">
        <v>546</v>
      </c>
      <c r="B49" s="356" t="s">
        <v>3126</v>
      </c>
      <c r="C49" s="373">
        <v>48</v>
      </c>
      <c r="D49" s="405">
        <v>2506</v>
      </c>
      <c r="E49" s="405">
        <v>7119</v>
      </c>
      <c r="F49" s="406">
        <v>711900</v>
      </c>
      <c r="G49" s="435"/>
      <c r="H49" s="433"/>
      <c r="I49" s="359"/>
      <c r="K49" s="373">
        <v>49</v>
      </c>
      <c r="L49" s="380">
        <f t="shared" si="8"/>
        <v>8967</v>
      </c>
      <c r="M49" s="381">
        <f t="shared" si="9"/>
        <v>79.391100702576111</v>
      </c>
      <c r="N49" s="359">
        <f t="shared" si="2"/>
        <v>0</v>
      </c>
      <c r="O49" s="409">
        <v>63.761238761238758</v>
      </c>
      <c r="P49" s="419"/>
      <c r="Q49" s="401"/>
      <c r="R49" s="359"/>
      <c r="S49" s="359"/>
      <c r="T49" s="359"/>
      <c r="U49" s="359"/>
      <c r="V49" s="401">
        <f t="shared" si="10"/>
        <v>15.629861941337353</v>
      </c>
      <c r="W49" s="401">
        <f t="shared" si="11"/>
        <v>24.513108974976404</v>
      </c>
      <c r="X49" s="359">
        <f t="shared" si="12"/>
        <v>1</v>
      </c>
      <c r="Y49" s="359">
        <f t="shared" si="7"/>
        <v>1</v>
      </c>
      <c r="Z49" s="359">
        <f t="shared" si="13"/>
        <v>1</v>
      </c>
    </row>
    <row r="50" spans="1:26">
      <c r="A50" s="373" t="s">
        <v>547</v>
      </c>
      <c r="B50" s="356" t="s">
        <v>3127</v>
      </c>
      <c r="C50" s="373">
        <v>60</v>
      </c>
      <c r="D50" s="405">
        <v>2618</v>
      </c>
      <c r="E50" s="405">
        <v>7638</v>
      </c>
      <c r="F50" s="406">
        <v>763800</v>
      </c>
      <c r="G50" s="435"/>
      <c r="H50" s="433"/>
      <c r="I50" s="359"/>
      <c r="K50" s="373">
        <v>73</v>
      </c>
      <c r="L50" s="380">
        <f t="shared" si="8"/>
        <v>13359</v>
      </c>
      <c r="M50" s="381">
        <f t="shared" si="9"/>
        <v>57.174938243880533</v>
      </c>
      <c r="N50" s="359">
        <f t="shared" si="2"/>
        <v>0</v>
      </c>
      <c r="O50" s="409">
        <v>36.446886446886445</v>
      </c>
      <c r="P50" s="419"/>
      <c r="Q50" s="401"/>
      <c r="R50" s="359"/>
      <c r="S50" s="359"/>
      <c r="T50" s="359"/>
      <c r="U50" s="359"/>
      <c r="V50" s="401">
        <f t="shared" si="10"/>
        <v>20.728051796994087</v>
      </c>
      <c r="W50" s="401">
        <f t="shared" si="11"/>
        <v>56.871941111350608</v>
      </c>
      <c r="X50" s="359">
        <f t="shared" si="12"/>
        <v>1</v>
      </c>
      <c r="Y50" s="359">
        <f t="shared" si="7"/>
        <v>1</v>
      </c>
      <c r="Z50" s="359">
        <f t="shared" si="13"/>
        <v>1</v>
      </c>
    </row>
    <row r="51" spans="1:26">
      <c r="A51" s="373" t="s">
        <v>548</v>
      </c>
      <c r="B51" s="356" t="s">
        <v>3128</v>
      </c>
      <c r="C51" s="373">
        <v>37</v>
      </c>
      <c r="D51" s="405">
        <v>2033</v>
      </c>
      <c r="E51" s="405">
        <v>5123</v>
      </c>
      <c r="F51" s="406">
        <v>512300</v>
      </c>
      <c r="G51" s="435"/>
      <c r="H51" s="433"/>
      <c r="I51" s="359"/>
      <c r="K51" s="373">
        <v>37</v>
      </c>
      <c r="L51" s="380">
        <f t="shared" si="8"/>
        <v>6771</v>
      </c>
      <c r="M51" s="381">
        <f t="shared" si="9"/>
        <v>75.660906808447791</v>
      </c>
      <c r="N51" s="359">
        <f t="shared" si="2"/>
        <v>0</v>
      </c>
      <c r="O51" s="409">
        <v>65.598290598290603</v>
      </c>
      <c r="P51" s="419"/>
      <c r="Q51" s="401"/>
      <c r="R51" s="359"/>
      <c r="S51" s="359"/>
      <c r="T51" s="359"/>
      <c r="U51" s="359"/>
      <c r="V51" s="401">
        <f t="shared" si="10"/>
        <v>10.062616210157188</v>
      </c>
      <c r="W51" s="401">
        <f t="shared" si="11"/>
        <v>15.339753701477408</v>
      </c>
      <c r="X51" s="359">
        <f t="shared" si="12"/>
        <v>1</v>
      </c>
      <c r="Y51" s="359">
        <f t="shared" si="7"/>
        <v>1</v>
      </c>
      <c r="Z51" s="359">
        <f t="shared" si="13"/>
        <v>1</v>
      </c>
    </row>
    <row r="52" spans="1:26">
      <c r="A52" s="373" t="s">
        <v>549</v>
      </c>
      <c r="B52" s="356" t="s">
        <v>3129</v>
      </c>
      <c r="C52" s="373">
        <v>30</v>
      </c>
      <c r="D52" s="405">
        <v>1261</v>
      </c>
      <c r="E52" s="405">
        <v>3125</v>
      </c>
      <c r="F52" s="406">
        <v>312500</v>
      </c>
      <c r="G52" s="435"/>
      <c r="H52" s="433"/>
      <c r="I52" s="359"/>
      <c r="K52" s="373">
        <v>30</v>
      </c>
      <c r="L52" s="380">
        <f t="shared" si="8"/>
        <v>5490</v>
      </c>
      <c r="M52" s="381">
        <f t="shared" si="9"/>
        <v>56.921675774134791</v>
      </c>
      <c r="N52" s="359">
        <f t="shared" si="2"/>
        <v>0</v>
      </c>
      <c r="O52" s="409">
        <v>80.412087912087912</v>
      </c>
      <c r="P52" s="419"/>
      <c r="Q52" s="401"/>
      <c r="R52" s="359"/>
      <c r="S52" s="359"/>
      <c r="T52" s="359"/>
      <c r="U52" s="359"/>
      <c r="V52" s="401">
        <f t="shared" si="10"/>
        <v>-23.490412137953122</v>
      </c>
      <c r="W52" s="401">
        <f t="shared" si="11"/>
        <v>-29.212538497488676</v>
      </c>
      <c r="X52" s="359">
        <f t="shared" si="12"/>
        <v>0</v>
      </c>
      <c r="Y52" s="359">
        <f t="shared" si="7"/>
        <v>0</v>
      </c>
      <c r="Z52" s="359">
        <f t="shared" si="13"/>
        <v>0</v>
      </c>
    </row>
    <row r="53" spans="1:26">
      <c r="A53" s="373" t="s">
        <v>568</v>
      </c>
      <c r="B53" s="356" t="s">
        <v>3130</v>
      </c>
      <c r="C53" s="373">
        <v>429</v>
      </c>
      <c r="D53" s="405">
        <v>14872</v>
      </c>
      <c r="E53" s="405">
        <v>66620</v>
      </c>
      <c r="F53" s="406">
        <v>6662000</v>
      </c>
      <c r="G53" s="435"/>
      <c r="H53" s="433"/>
      <c r="I53" s="359"/>
      <c r="K53" s="373">
        <v>400</v>
      </c>
      <c r="L53" s="380">
        <f t="shared" si="8"/>
        <v>73200</v>
      </c>
      <c r="M53" s="381">
        <f t="shared" si="9"/>
        <v>91.010928961748633</v>
      </c>
      <c r="N53" s="359">
        <f t="shared" si="2"/>
        <v>1</v>
      </c>
      <c r="O53" s="409">
        <v>100.38886614817847</v>
      </c>
      <c r="P53" s="419"/>
      <c r="Q53" s="401"/>
      <c r="R53" s="359"/>
      <c r="S53" s="359"/>
      <c r="T53" s="359"/>
      <c r="U53" s="359"/>
      <c r="V53" s="401">
        <f t="shared" si="10"/>
        <v>-9.3779371864298326</v>
      </c>
      <c r="W53" s="401">
        <f t="shared" si="11"/>
        <v>-9.3416108242397886</v>
      </c>
      <c r="X53" s="359">
        <f t="shared" si="12"/>
        <v>0</v>
      </c>
      <c r="Y53" s="359">
        <f t="shared" si="7"/>
        <v>1</v>
      </c>
      <c r="Z53" s="359">
        <f t="shared" si="13"/>
        <v>1</v>
      </c>
    </row>
    <row r="54" spans="1:26">
      <c r="A54" s="373" t="s">
        <v>569</v>
      </c>
      <c r="B54" s="356" t="s">
        <v>3131</v>
      </c>
      <c r="C54" s="373">
        <v>109</v>
      </c>
      <c r="D54" s="405">
        <v>4499</v>
      </c>
      <c r="E54" s="405">
        <v>12834</v>
      </c>
      <c r="F54" s="406">
        <v>1283400</v>
      </c>
      <c r="G54" s="435"/>
      <c r="H54" s="433"/>
      <c r="I54" s="359"/>
      <c r="K54" s="373">
        <v>109</v>
      </c>
      <c r="L54" s="380">
        <f t="shared" si="8"/>
        <v>19947</v>
      </c>
      <c r="M54" s="381">
        <f t="shared" si="9"/>
        <v>64.340502331177618</v>
      </c>
      <c r="N54" s="359">
        <f t="shared" si="2"/>
        <v>0</v>
      </c>
      <c r="O54" s="409">
        <v>85.403412377096586</v>
      </c>
      <c r="P54" s="419"/>
      <c r="Q54" s="401"/>
      <c r="R54" s="359"/>
      <c r="S54" s="359"/>
      <c r="T54" s="359"/>
      <c r="U54" s="359"/>
      <c r="V54" s="401">
        <f t="shared" si="10"/>
        <v>-21.062910045918969</v>
      </c>
      <c r="W54" s="401">
        <f t="shared" si="11"/>
        <v>-24.662843626102699</v>
      </c>
      <c r="X54" s="359">
        <f t="shared" si="12"/>
        <v>0</v>
      </c>
      <c r="Y54" s="359">
        <f t="shared" si="7"/>
        <v>0</v>
      </c>
      <c r="Z54" s="359">
        <f t="shared" si="13"/>
        <v>0</v>
      </c>
    </row>
    <row r="55" spans="1:26">
      <c r="A55" s="373" t="s">
        <v>570</v>
      </c>
      <c r="B55" s="356" t="s">
        <v>3132</v>
      </c>
      <c r="C55" s="373">
        <v>32</v>
      </c>
      <c r="D55" s="405">
        <v>1084</v>
      </c>
      <c r="E55" s="405">
        <v>3123</v>
      </c>
      <c r="F55" s="406">
        <v>312300</v>
      </c>
      <c r="G55" s="435"/>
      <c r="H55" s="433"/>
      <c r="I55" s="359"/>
      <c r="K55" s="373">
        <v>33</v>
      </c>
      <c r="L55" s="380">
        <f t="shared" si="8"/>
        <v>6039</v>
      </c>
      <c r="M55" s="381">
        <f t="shared" si="9"/>
        <v>51.71385991058122</v>
      </c>
      <c r="N55" s="359">
        <f t="shared" si="2"/>
        <v>0</v>
      </c>
      <c r="O55" s="409">
        <v>56.208791208791212</v>
      </c>
      <c r="P55" s="419"/>
      <c r="Q55" s="401"/>
      <c r="R55" s="359"/>
      <c r="S55" s="359"/>
      <c r="T55" s="359"/>
      <c r="U55" s="359"/>
      <c r="V55" s="401">
        <f t="shared" si="10"/>
        <v>-4.4949312982099912</v>
      </c>
      <c r="W55" s="401">
        <f t="shared" si="11"/>
        <v>-7.9968474709112254</v>
      </c>
      <c r="X55" s="359">
        <f t="shared" si="12"/>
        <v>0</v>
      </c>
      <c r="Y55" s="359">
        <f t="shared" si="7"/>
        <v>0</v>
      </c>
      <c r="Z55" s="359">
        <f t="shared" si="13"/>
        <v>0</v>
      </c>
    </row>
    <row r="56" spans="1:26">
      <c r="A56" s="373" t="s">
        <v>571</v>
      </c>
      <c r="B56" s="356" t="s">
        <v>3133</v>
      </c>
      <c r="C56" s="373">
        <v>40</v>
      </c>
      <c r="D56" s="405">
        <v>2308</v>
      </c>
      <c r="E56" s="405">
        <v>5875</v>
      </c>
      <c r="F56" s="406">
        <v>587500</v>
      </c>
      <c r="G56" s="435"/>
      <c r="H56" s="433"/>
      <c r="I56" s="359"/>
      <c r="K56" s="373">
        <v>40</v>
      </c>
      <c r="L56" s="380">
        <f t="shared" si="8"/>
        <v>7320</v>
      </c>
      <c r="M56" s="381">
        <f t="shared" si="9"/>
        <v>80.259562841530055</v>
      </c>
      <c r="N56" s="359">
        <f t="shared" si="2"/>
        <v>1</v>
      </c>
      <c r="O56" s="409">
        <v>62.377899877899878</v>
      </c>
      <c r="P56" s="419"/>
      <c r="Q56" s="401"/>
      <c r="R56" s="359"/>
      <c r="S56" s="359"/>
      <c r="T56" s="359"/>
      <c r="U56" s="359"/>
      <c r="V56" s="401">
        <f t="shared" si="10"/>
        <v>17.881662963630177</v>
      </c>
      <c r="W56" s="401">
        <f t="shared" si="11"/>
        <v>28.666663992587456</v>
      </c>
      <c r="X56" s="359">
        <f t="shared" si="12"/>
        <v>1</v>
      </c>
      <c r="Y56" s="359">
        <f t="shared" si="7"/>
        <v>2</v>
      </c>
      <c r="Z56" s="359">
        <f t="shared" si="13"/>
        <v>1</v>
      </c>
    </row>
    <row r="57" spans="1:26">
      <c r="A57" s="373" t="s">
        <v>572</v>
      </c>
      <c r="B57" s="356" t="s">
        <v>3134</v>
      </c>
      <c r="C57" s="373">
        <v>251</v>
      </c>
      <c r="D57" s="405">
        <v>8511</v>
      </c>
      <c r="E57" s="405">
        <v>32417</v>
      </c>
      <c r="F57" s="406">
        <v>3241700</v>
      </c>
      <c r="G57" s="435"/>
      <c r="H57" s="433"/>
      <c r="I57" s="359"/>
      <c r="K57" s="373">
        <v>283</v>
      </c>
      <c r="L57" s="380">
        <f t="shared" si="8"/>
        <v>51789</v>
      </c>
      <c r="M57" s="381">
        <f t="shared" si="9"/>
        <v>62.594373322520227</v>
      </c>
      <c r="N57" s="359">
        <f t="shared" si="2"/>
        <v>0</v>
      </c>
      <c r="O57" s="409">
        <v>80.170329670329664</v>
      </c>
      <c r="P57" s="419"/>
      <c r="Q57" s="401"/>
      <c r="R57" s="359"/>
      <c r="S57" s="359"/>
      <c r="T57" s="359"/>
      <c r="U57" s="359"/>
      <c r="V57" s="401">
        <f t="shared" si="10"/>
        <v>-17.575956347809438</v>
      </c>
      <c r="W57" s="401">
        <f t="shared" si="11"/>
        <v>-21.923268146811857</v>
      </c>
      <c r="X57" s="359">
        <f t="shared" si="12"/>
        <v>0</v>
      </c>
      <c r="Y57" s="359">
        <f t="shared" si="7"/>
        <v>0</v>
      </c>
      <c r="Z57" s="359">
        <f t="shared" si="13"/>
        <v>0</v>
      </c>
    </row>
    <row r="58" spans="1:26">
      <c r="A58" s="373" t="s">
        <v>573</v>
      </c>
      <c r="B58" s="356" t="s">
        <v>3135</v>
      </c>
      <c r="C58" s="373">
        <v>28</v>
      </c>
      <c r="D58" s="405">
        <v>1070</v>
      </c>
      <c r="E58" s="405">
        <v>2734</v>
      </c>
      <c r="F58" s="406">
        <v>273400</v>
      </c>
      <c r="G58" s="435"/>
      <c r="H58" s="433"/>
      <c r="I58" s="359"/>
      <c r="K58" s="373">
        <v>28</v>
      </c>
      <c r="L58" s="380">
        <f t="shared" si="8"/>
        <v>5124</v>
      </c>
      <c r="M58" s="381">
        <f t="shared" si="9"/>
        <v>53.356752537080403</v>
      </c>
      <c r="N58" s="359">
        <f t="shared" si="2"/>
        <v>0</v>
      </c>
      <c r="O58" s="409">
        <v>42.582417582417584</v>
      </c>
      <c r="P58" s="419"/>
      <c r="Q58" s="401"/>
      <c r="R58" s="359"/>
      <c r="S58" s="359"/>
      <c r="T58" s="359"/>
      <c r="U58" s="359"/>
      <c r="V58" s="401">
        <f t="shared" si="10"/>
        <v>10.77433495466282</v>
      </c>
      <c r="W58" s="401">
        <f t="shared" si="11"/>
        <v>25.302309183853328</v>
      </c>
      <c r="X58" s="359">
        <f t="shared" si="12"/>
        <v>1</v>
      </c>
      <c r="Y58" s="359">
        <f t="shared" si="7"/>
        <v>1</v>
      </c>
      <c r="Z58" s="359">
        <f t="shared" si="13"/>
        <v>1</v>
      </c>
    </row>
    <row r="59" spans="1:26">
      <c r="A59" s="373" t="s">
        <v>574</v>
      </c>
      <c r="B59" s="356" t="s">
        <v>3136</v>
      </c>
      <c r="C59" s="373">
        <v>16</v>
      </c>
      <c r="D59" s="405">
        <v>1050</v>
      </c>
      <c r="E59" s="405">
        <v>2236</v>
      </c>
      <c r="F59" s="406">
        <v>223600</v>
      </c>
      <c r="G59" s="435"/>
      <c r="H59" s="433"/>
      <c r="I59" s="359"/>
      <c r="K59" s="373">
        <v>23</v>
      </c>
      <c r="L59" s="380">
        <f t="shared" si="8"/>
        <v>4209</v>
      </c>
      <c r="M59" s="381">
        <f t="shared" si="9"/>
        <v>53.124257543359469</v>
      </c>
      <c r="N59" s="359">
        <f t="shared" si="2"/>
        <v>0</v>
      </c>
      <c r="O59" s="409">
        <v>0</v>
      </c>
      <c r="P59" s="419"/>
      <c r="Q59" s="401"/>
      <c r="R59" s="359"/>
      <c r="S59" s="359"/>
      <c r="T59" s="359"/>
      <c r="U59" s="359"/>
      <c r="V59" s="401">
        <f t="shared" si="10"/>
        <v>53.124257543359469</v>
      </c>
      <c r="W59" s="401" t="e">
        <f t="shared" si="11"/>
        <v>#DIV/0!</v>
      </c>
      <c r="X59" s="359" t="e">
        <f t="shared" si="12"/>
        <v>#DIV/0!</v>
      </c>
      <c r="Y59" s="359" t="e">
        <f t="shared" si="7"/>
        <v>#DIV/0!</v>
      </c>
      <c r="Z59" s="359" t="e">
        <f t="shared" si="13"/>
        <v>#DIV/0!</v>
      </c>
    </row>
    <row r="60" spans="1:26">
      <c r="A60" s="373" t="s">
        <v>575</v>
      </c>
      <c r="B60" s="356" t="s">
        <v>3137</v>
      </c>
      <c r="C60" s="373">
        <v>30</v>
      </c>
      <c r="D60" s="405">
        <v>839</v>
      </c>
      <c r="E60" s="405">
        <v>2772</v>
      </c>
      <c r="F60" s="406">
        <v>277200</v>
      </c>
      <c r="G60" s="435"/>
      <c r="H60" s="433"/>
      <c r="I60" s="359"/>
      <c r="K60" s="373">
        <v>30</v>
      </c>
      <c r="L60" s="380">
        <f t="shared" si="8"/>
        <v>5490</v>
      </c>
      <c r="M60" s="381">
        <f t="shared" si="9"/>
        <v>50.491803278688522</v>
      </c>
      <c r="N60" s="359">
        <f t="shared" si="2"/>
        <v>0</v>
      </c>
      <c r="O60" s="409">
        <v>55.219780219780219</v>
      </c>
      <c r="P60" s="419"/>
      <c r="Q60" s="401"/>
      <c r="R60" s="359"/>
      <c r="S60" s="359"/>
      <c r="T60" s="359"/>
      <c r="U60" s="359"/>
      <c r="V60" s="401">
        <f t="shared" si="10"/>
        <v>-4.727976941091697</v>
      </c>
      <c r="W60" s="401">
        <f t="shared" si="11"/>
        <v>-8.562107495310336</v>
      </c>
      <c r="X60" s="359">
        <f t="shared" si="12"/>
        <v>0</v>
      </c>
      <c r="Y60" s="359">
        <f t="shared" si="7"/>
        <v>0</v>
      </c>
      <c r="Z60" s="359">
        <f t="shared" si="13"/>
        <v>0</v>
      </c>
    </row>
    <row r="61" spans="1:26">
      <c r="A61" s="373" t="s">
        <v>576</v>
      </c>
      <c r="B61" s="356" t="s">
        <v>3138</v>
      </c>
      <c r="C61" s="373">
        <v>36</v>
      </c>
      <c r="D61" s="405">
        <v>955</v>
      </c>
      <c r="E61" s="405">
        <v>2426</v>
      </c>
      <c r="F61" s="406">
        <v>242600</v>
      </c>
      <c r="G61" s="435"/>
      <c r="H61" s="433"/>
      <c r="I61" s="359"/>
      <c r="K61" s="373">
        <v>30</v>
      </c>
      <c r="L61" s="380">
        <f t="shared" si="8"/>
        <v>5490</v>
      </c>
      <c r="M61" s="381">
        <f t="shared" si="9"/>
        <v>44.189435336976324</v>
      </c>
      <c r="N61" s="359">
        <f t="shared" si="2"/>
        <v>0</v>
      </c>
      <c r="O61" s="409">
        <v>32.820512820512818</v>
      </c>
      <c r="P61" s="419"/>
      <c r="Q61" s="401"/>
      <c r="R61" s="359"/>
      <c r="S61" s="359"/>
      <c r="T61" s="359"/>
      <c r="U61" s="359"/>
      <c r="V61" s="401">
        <f t="shared" si="10"/>
        <v>11.368922516463506</v>
      </c>
      <c r="W61" s="401">
        <f t="shared" si="11"/>
        <v>34.639685792349752</v>
      </c>
      <c r="X61" s="359">
        <f t="shared" si="12"/>
        <v>1</v>
      </c>
      <c r="Y61" s="359">
        <f t="shared" si="7"/>
        <v>1</v>
      </c>
      <c r="Z61" s="359">
        <f t="shared" si="13"/>
        <v>1</v>
      </c>
    </row>
    <row r="62" spans="1:26">
      <c r="A62" s="373" t="s">
        <v>550</v>
      </c>
      <c r="B62" s="356" t="s">
        <v>3139</v>
      </c>
      <c r="C62" s="373">
        <v>768</v>
      </c>
      <c r="D62" s="405">
        <v>22575</v>
      </c>
      <c r="E62" s="405">
        <v>137225</v>
      </c>
      <c r="F62" s="406">
        <v>13722500</v>
      </c>
      <c r="G62" s="435"/>
      <c r="H62" s="433"/>
      <c r="I62" s="359"/>
      <c r="K62" s="373">
        <v>882</v>
      </c>
      <c r="L62" s="380">
        <f t="shared" si="8"/>
        <v>161406</v>
      </c>
      <c r="M62" s="381">
        <f t="shared" si="9"/>
        <v>85.01852471407507</v>
      </c>
      <c r="N62" s="359">
        <f t="shared" si="2"/>
        <v>1</v>
      </c>
      <c r="O62" s="409">
        <v>112.20524267399267</v>
      </c>
      <c r="P62" s="419"/>
      <c r="Q62" s="401"/>
      <c r="R62" s="359"/>
      <c r="S62" s="359"/>
      <c r="T62" s="359"/>
      <c r="U62" s="359"/>
      <c r="V62" s="401">
        <f t="shared" si="10"/>
        <v>-27.186717959917601</v>
      </c>
      <c r="W62" s="401">
        <f t="shared" si="11"/>
        <v>-24.229454267932379</v>
      </c>
      <c r="X62" s="359">
        <f t="shared" si="12"/>
        <v>0</v>
      </c>
      <c r="Y62" s="359">
        <f t="shared" si="7"/>
        <v>1</v>
      </c>
      <c r="Z62" s="359">
        <f t="shared" si="13"/>
        <v>1</v>
      </c>
    </row>
    <row r="63" spans="1:26">
      <c r="A63" s="373" t="s">
        <v>551</v>
      </c>
      <c r="B63" s="356" t="s">
        <v>3140</v>
      </c>
      <c r="C63" s="373">
        <v>40</v>
      </c>
      <c r="D63" s="405">
        <v>907</v>
      </c>
      <c r="E63" s="405">
        <v>3264</v>
      </c>
      <c r="F63" s="406">
        <v>326400</v>
      </c>
      <c r="G63" s="435"/>
      <c r="H63" s="433"/>
      <c r="I63" s="359"/>
      <c r="K63" s="373">
        <v>40</v>
      </c>
      <c r="L63" s="380">
        <f t="shared" si="8"/>
        <v>7320</v>
      </c>
      <c r="M63" s="381">
        <f t="shared" si="9"/>
        <v>44.590163934426229</v>
      </c>
      <c r="N63" s="359">
        <f t="shared" si="2"/>
        <v>0</v>
      </c>
      <c r="O63" s="409">
        <v>69.258241758241752</v>
      </c>
      <c r="P63" s="419"/>
      <c r="Q63" s="401"/>
      <c r="R63" s="359"/>
      <c r="S63" s="359"/>
      <c r="T63" s="359"/>
      <c r="U63" s="359"/>
      <c r="V63" s="401">
        <f t="shared" si="10"/>
        <v>-24.668077823815523</v>
      </c>
      <c r="W63" s="401">
        <f t="shared" si="11"/>
        <v>-35.617534025659864</v>
      </c>
      <c r="X63" s="359">
        <f t="shared" si="12"/>
        <v>0</v>
      </c>
      <c r="Y63" s="359">
        <f t="shared" si="7"/>
        <v>0</v>
      </c>
      <c r="Z63" s="359">
        <f t="shared" si="13"/>
        <v>0</v>
      </c>
    </row>
    <row r="64" spans="1:26">
      <c r="A64" s="373" t="s">
        <v>552</v>
      </c>
      <c r="B64" s="356" t="s">
        <v>3141</v>
      </c>
      <c r="C64" s="373">
        <v>38</v>
      </c>
      <c r="D64" s="405">
        <v>1027</v>
      </c>
      <c r="E64" s="405">
        <v>3172</v>
      </c>
      <c r="F64" s="406">
        <v>317200</v>
      </c>
      <c r="G64" s="435"/>
      <c r="H64" s="433"/>
      <c r="I64" s="359"/>
      <c r="K64" s="373">
        <v>37</v>
      </c>
      <c r="L64" s="380">
        <f t="shared" si="8"/>
        <v>6771</v>
      </c>
      <c r="M64" s="381">
        <f t="shared" si="9"/>
        <v>46.846846846846844</v>
      </c>
      <c r="N64" s="359">
        <f t="shared" si="2"/>
        <v>0</v>
      </c>
      <c r="O64" s="409">
        <v>53.377110694183862</v>
      </c>
      <c r="P64" s="419"/>
      <c r="Q64" s="401"/>
      <c r="R64" s="359"/>
      <c r="S64" s="359"/>
      <c r="T64" s="359"/>
      <c r="U64" s="359"/>
      <c r="V64" s="401">
        <f t="shared" si="10"/>
        <v>-6.530263847337018</v>
      </c>
      <c r="W64" s="401">
        <f t="shared" si="11"/>
        <v>-12.234202568121725</v>
      </c>
      <c r="X64" s="359">
        <f t="shared" si="12"/>
        <v>0</v>
      </c>
      <c r="Y64" s="359">
        <f t="shared" si="7"/>
        <v>0</v>
      </c>
      <c r="Z64" s="359">
        <f t="shared" si="13"/>
        <v>0</v>
      </c>
    </row>
    <row r="65" spans="1:26">
      <c r="A65" s="373" t="s">
        <v>553</v>
      </c>
      <c r="B65" s="356" t="s">
        <v>3142</v>
      </c>
      <c r="C65" s="373">
        <v>105</v>
      </c>
      <c r="D65" s="405">
        <v>2417</v>
      </c>
      <c r="E65" s="405">
        <v>7078</v>
      </c>
      <c r="F65" s="406">
        <v>707800</v>
      </c>
      <c r="G65" s="435"/>
      <c r="H65" s="433"/>
      <c r="I65" s="359"/>
      <c r="K65" s="373">
        <v>90</v>
      </c>
      <c r="L65" s="380">
        <f t="shared" si="8"/>
        <v>16470</v>
      </c>
      <c r="M65" s="381">
        <f t="shared" si="9"/>
        <v>42.975106253794777</v>
      </c>
      <c r="N65" s="359">
        <f t="shared" si="2"/>
        <v>0</v>
      </c>
      <c r="O65" s="409">
        <v>53.727737779461918</v>
      </c>
      <c r="P65" s="419"/>
      <c r="Q65" s="401"/>
      <c r="R65" s="359"/>
      <c r="S65" s="359"/>
      <c r="T65" s="359"/>
      <c r="U65" s="359"/>
      <c r="V65" s="401">
        <f t="shared" si="10"/>
        <v>-10.752631525667141</v>
      </c>
      <c r="W65" s="401">
        <f t="shared" si="11"/>
        <v>-20.013184939600166</v>
      </c>
      <c r="X65" s="359">
        <f t="shared" si="12"/>
        <v>0</v>
      </c>
      <c r="Y65" s="359">
        <f t="shared" si="7"/>
        <v>0</v>
      </c>
      <c r="Z65" s="359">
        <f t="shared" si="13"/>
        <v>0</v>
      </c>
    </row>
    <row r="66" spans="1:26">
      <c r="A66" s="373" t="s">
        <v>554</v>
      </c>
      <c r="B66" s="356" t="s">
        <v>3143</v>
      </c>
      <c r="C66" s="373">
        <v>85</v>
      </c>
      <c r="D66" s="405">
        <v>2898</v>
      </c>
      <c r="E66" s="405">
        <v>15606</v>
      </c>
      <c r="F66" s="406">
        <v>1560600</v>
      </c>
      <c r="G66" s="435"/>
      <c r="H66" s="433"/>
      <c r="I66" s="359"/>
      <c r="K66" s="373">
        <v>85</v>
      </c>
      <c r="L66" s="380">
        <f t="shared" si="8"/>
        <v>15555</v>
      </c>
      <c r="M66" s="381">
        <f t="shared" si="9"/>
        <v>100.32786885245902</v>
      </c>
      <c r="N66" s="359">
        <f t="shared" si="2"/>
        <v>1</v>
      </c>
      <c r="O66" s="409">
        <v>125.28118939883646</v>
      </c>
      <c r="P66" s="419"/>
      <c r="Q66" s="401"/>
      <c r="R66" s="359"/>
      <c r="S66" s="359"/>
      <c r="T66" s="359"/>
      <c r="U66" s="359"/>
      <c r="V66" s="401">
        <f t="shared" si="10"/>
        <v>-24.953320546377441</v>
      </c>
      <c r="W66" s="401">
        <f t="shared" si="11"/>
        <v>-19.917850928871523</v>
      </c>
      <c r="X66" s="359">
        <f t="shared" si="12"/>
        <v>0</v>
      </c>
      <c r="Y66" s="359">
        <f t="shared" si="7"/>
        <v>1</v>
      </c>
      <c r="Z66" s="359">
        <f t="shared" si="13"/>
        <v>1</v>
      </c>
    </row>
    <row r="67" spans="1:26">
      <c r="A67" s="373" t="s">
        <v>555</v>
      </c>
      <c r="B67" s="356" t="s">
        <v>3144</v>
      </c>
      <c r="C67" s="373">
        <v>41</v>
      </c>
      <c r="D67" s="405">
        <v>1070</v>
      </c>
      <c r="E67" s="405">
        <v>3323</v>
      </c>
      <c r="F67" s="406">
        <v>332300</v>
      </c>
      <c r="G67" s="435"/>
      <c r="H67" s="433"/>
      <c r="I67" s="359"/>
      <c r="K67" s="373">
        <v>38</v>
      </c>
      <c r="L67" s="380">
        <f t="shared" si="8"/>
        <v>6954</v>
      </c>
      <c r="M67" s="381">
        <f t="shared" si="9"/>
        <v>47.785447224618927</v>
      </c>
      <c r="N67" s="359">
        <f t="shared" ref="N67:N91" si="14">IF(M67&gt;80,1,0)</f>
        <v>0</v>
      </c>
      <c r="O67" s="409">
        <v>50.259462759462757</v>
      </c>
      <c r="P67" s="419"/>
      <c r="Q67" s="401"/>
      <c r="R67" s="359"/>
      <c r="S67" s="359"/>
      <c r="T67" s="359"/>
      <c r="U67" s="359"/>
      <c r="V67" s="401">
        <f t="shared" si="10"/>
        <v>-2.4740155348438293</v>
      </c>
      <c r="W67" s="401">
        <f t="shared" si="11"/>
        <v>-4.9224870283318465</v>
      </c>
      <c r="X67" s="359">
        <f t="shared" si="12"/>
        <v>0</v>
      </c>
      <c r="Y67" s="359">
        <f t="shared" si="7"/>
        <v>0</v>
      </c>
      <c r="Z67" s="359">
        <f t="shared" si="13"/>
        <v>0</v>
      </c>
    </row>
    <row r="68" spans="1:26">
      <c r="A68" s="373" t="s">
        <v>556</v>
      </c>
      <c r="B68" s="356" t="s">
        <v>3145</v>
      </c>
      <c r="C68" s="373">
        <v>17</v>
      </c>
      <c r="D68" s="405">
        <v>429</v>
      </c>
      <c r="E68" s="405">
        <v>1201</v>
      </c>
      <c r="F68" s="406">
        <v>120100</v>
      </c>
      <c r="G68" s="435"/>
      <c r="H68" s="433"/>
      <c r="I68" s="359"/>
      <c r="K68" s="373">
        <v>15</v>
      </c>
      <c r="L68" s="380">
        <f t="shared" si="8"/>
        <v>2745</v>
      </c>
      <c r="M68" s="381">
        <f t="shared" si="9"/>
        <v>43.752276867030965</v>
      </c>
      <c r="N68" s="359">
        <f t="shared" si="14"/>
        <v>0</v>
      </c>
      <c r="O68" s="409">
        <v>38.978668390433093</v>
      </c>
      <c r="P68" s="419"/>
      <c r="Q68" s="401"/>
      <c r="R68" s="359"/>
      <c r="S68" s="359"/>
      <c r="T68" s="359"/>
      <c r="U68" s="359"/>
      <c r="V68" s="401">
        <f t="shared" si="10"/>
        <v>4.7736084765978717</v>
      </c>
      <c r="W68" s="401">
        <f t="shared" si="11"/>
        <v>12.246720254223728</v>
      </c>
      <c r="X68" s="359">
        <f t="shared" si="12"/>
        <v>1</v>
      </c>
      <c r="Y68" s="359">
        <f t="shared" si="7"/>
        <v>1</v>
      </c>
      <c r="Z68" s="359">
        <f t="shared" si="13"/>
        <v>1</v>
      </c>
    </row>
    <row r="69" spans="1:26">
      <c r="A69" s="373" t="s">
        <v>557</v>
      </c>
      <c r="B69" s="356" t="s">
        <v>3146</v>
      </c>
      <c r="C69" s="373">
        <v>186</v>
      </c>
      <c r="D69" s="405">
        <v>7044</v>
      </c>
      <c r="E69" s="405">
        <v>28907</v>
      </c>
      <c r="F69" s="406">
        <v>2890700</v>
      </c>
      <c r="G69" s="435"/>
      <c r="H69" s="433"/>
      <c r="I69" s="359"/>
      <c r="K69" s="373">
        <v>203</v>
      </c>
      <c r="L69" s="380">
        <f t="shared" si="8"/>
        <v>37149</v>
      </c>
      <c r="M69" s="381">
        <f t="shared" si="9"/>
        <v>77.813669277773286</v>
      </c>
      <c r="N69" s="359">
        <f t="shared" si="14"/>
        <v>0</v>
      </c>
      <c r="O69" s="409">
        <v>75.196696794329924</v>
      </c>
      <c r="P69" s="419"/>
      <c r="Q69" s="401"/>
      <c r="R69" s="359"/>
      <c r="S69" s="359"/>
      <c r="T69" s="359"/>
      <c r="U69" s="359"/>
      <c r="V69" s="401">
        <f t="shared" si="10"/>
        <v>2.6169724834433623</v>
      </c>
      <c r="W69" s="401">
        <f t="shared" si="11"/>
        <v>3.4801694688810993</v>
      </c>
      <c r="X69" s="359">
        <f t="shared" si="12"/>
        <v>0</v>
      </c>
      <c r="Y69" s="359">
        <f t="shared" ref="Y69:Y91" si="15">SUM(N69,X69)</f>
        <v>0</v>
      </c>
      <c r="Z69" s="359">
        <f t="shared" si="13"/>
        <v>0</v>
      </c>
    </row>
    <row r="70" spans="1:26">
      <c r="A70" s="373" t="s">
        <v>558</v>
      </c>
      <c r="B70" s="356" t="s">
        <v>3147</v>
      </c>
      <c r="C70" s="373">
        <v>37</v>
      </c>
      <c r="D70" s="405">
        <v>1614</v>
      </c>
      <c r="E70" s="405">
        <v>5538</v>
      </c>
      <c r="F70" s="406">
        <v>553800</v>
      </c>
      <c r="G70" s="435"/>
      <c r="H70" s="433"/>
      <c r="I70" s="359"/>
      <c r="K70" s="373">
        <v>40</v>
      </c>
      <c r="L70" s="380">
        <f t="shared" si="8"/>
        <v>7320</v>
      </c>
      <c r="M70" s="381">
        <f t="shared" si="9"/>
        <v>75.655737704918039</v>
      </c>
      <c r="N70" s="359">
        <f t="shared" si="14"/>
        <v>0</v>
      </c>
      <c r="O70" s="409">
        <v>66.607142857142861</v>
      </c>
      <c r="P70" s="419"/>
      <c r="Q70" s="401"/>
      <c r="R70" s="359"/>
      <c r="S70" s="359"/>
      <c r="T70" s="359"/>
      <c r="U70" s="359"/>
      <c r="V70" s="401">
        <f t="shared" si="10"/>
        <v>9.0485948477751776</v>
      </c>
      <c r="W70" s="401">
        <f t="shared" si="11"/>
        <v>13.585021755372919</v>
      </c>
      <c r="X70" s="359">
        <f t="shared" si="12"/>
        <v>1</v>
      </c>
      <c r="Y70" s="359">
        <f t="shared" si="15"/>
        <v>1</v>
      </c>
      <c r="Z70" s="359">
        <f t="shared" si="13"/>
        <v>1</v>
      </c>
    </row>
    <row r="71" spans="1:26">
      <c r="A71" s="373" t="s">
        <v>559</v>
      </c>
      <c r="B71" s="356" t="s">
        <v>3148</v>
      </c>
      <c r="C71" s="373">
        <v>78</v>
      </c>
      <c r="D71" s="405">
        <v>2128</v>
      </c>
      <c r="E71" s="405">
        <v>6796</v>
      </c>
      <c r="F71" s="406">
        <v>679600</v>
      </c>
      <c r="G71" s="435"/>
      <c r="H71" s="433"/>
      <c r="I71" s="359"/>
      <c r="K71" s="373">
        <v>78</v>
      </c>
      <c r="L71" s="380">
        <f t="shared" si="8"/>
        <v>14274</v>
      </c>
      <c r="M71" s="381">
        <f t="shared" si="9"/>
        <v>47.611041053664003</v>
      </c>
      <c r="N71" s="359">
        <f t="shared" si="14"/>
        <v>0</v>
      </c>
      <c r="O71" s="409">
        <v>81.670893209354745</v>
      </c>
      <c r="P71" s="419"/>
      <c r="Q71" s="401"/>
      <c r="R71" s="359"/>
      <c r="S71" s="359"/>
      <c r="T71" s="359"/>
      <c r="U71" s="359"/>
      <c r="V71" s="401">
        <f t="shared" si="10"/>
        <v>-34.059852155690741</v>
      </c>
      <c r="W71" s="401">
        <f t="shared" si="11"/>
        <v>-41.703783094892685</v>
      </c>
      <c r="X71" s="359">
        <f t="shared" si="12"/>
        <v>0</v>
      </c>
      <c r="Y71" s="359">
        <f t="shared" si="15"/>
        <v>0</v>
      </c>
      <c r="Z71" s="359">
        <f t="shared" si="13"/>
        <v>0</v>
      </c>
    </row>
    <row r="72" spans="1:26">
      <c r="A72" s="373" t="s">
        <v>560</v>
      </c>
      <c r="B72" s="356" t="s">
        <v>3149</v>
      </c>
      <c r="C72" s="373">
        <v>96</v>
      </c>
      <c r="D72" s="405">
        <v>2913</v>
      </c>
      <c r="E72" s="405">
        <v>10693</v>
      </c>
      <c r="F72" s="406">
        <v>1069300</v>
      </c>
      <c r="G72" s="435"/>
      <c r="H72" s="433"/>
      <c r="I72" s="359"/>
      <c r="K72" s="373">
        <v>119</v>
      </c>
      <c r="L72" s="380">
        <f t="shared" si="8"/>
        <v>21777</v>
      </c>
      <c r="M72" s="381">
        <f t="shared" si="9"/>
        <v>49.102263856362214</v>
      </c>
      <c r="N72" s="359">
        <f t="shared" si="14"/>
        <v>0</v>
      </c>
      <c r="O72" s="409">
        <v>96.452991452991455</v>
      </c>
      <c r="P72" s="419"/>
      <c r="Q72" s="401"/>
      <c r="R72" s="359"/>
      <c r="S72" s="359"/>
      <c r="T72" s="359"/>
      <c r="U72" s="359"/>
      <c r="V72" s="401">
        <f t="shared" si="10"/>
        <v>-47.350727596629241</v>
      </c>
      <c r="W72" s="401">
        <f t="shared" si="11"/>
        <v>-49.092025953084814</v>
      </c>
      <c r="X72" s="359">
        <f t="shared" si="12"/>
        <v>0</v>
      </c>
      <c r="Y72" s="359">
        <f t="shared" si="15"/>
        <v>0</v>
      </c>
      <c r="Z72" s="359">
        <f t="shared" si="13"/>
        <v>0</v>
      </c>
    </row>
    <row r="73" spans="1:26">
      <c r="A73" s="373" t="s">
        <v>561</v>
      </c>
      <c r="B73" s="356" t="s">
        <v>3150</v>
      </c>
      <c r="C73" s="373">
        <v>41</v>
      </c>
      <c r="D73" s="405">
        <v>1266</v>
      </c>
      <c r="E73" s="405">
        <v>4861</v>
      </c>
      <c r="F73" s="406">
        <v>486100</v>
      </c>
      <c r="G73" s="435"/>
      <c r="H73" s="433"/>
      <c r="I73" s="359"/>
      <c r="K73" s="373">
        <v>45</v>
      </c>
      <c r="L73" s="380">
        <f t="shared" si="8"/>
        <v>8235</v>
      </c>
      <c r="M73" s="381">
        <f t="shared" si="9"/>
        <v>59.028536733454764</v>
      </c>
      <c r="N73" s="359">
        <f t="shared" si="14"/>
        <v>0</v>
      </c>
      <c r="O73" s="409">
        <v>55.963548646475473</v>
      </c>
      <c r="P73" s="419"/>
      <c r="Q73" s="401"/>
      <c r="R73" s="359"/>
      <c r="S73" s="359"/>
      <c r="T73" s="359"/>
      <c r="U73" s="359"/>
      <c r="V73" s="401">
        <f t="shared" si="10"/>
        <v>3.0649880869792909</v>
      </c>
      <c r="W73" s="401">
        <f t="shared" si="11"/>
        <v>5.4767579274519811</v>
      </c>
      <c r="X73" s="359">
        <f t="shared" si="12"/>
        <v>1</v>
      </c>
      <c r="Y73" s="359">
        <f t="shared" si="15"/>
        <v>1</v>
      </c>
      <c r="Z73" s="359">
        <f t="shared" si="13"/>
        <v>1</v>
      </c>
    </row>
    <row r="74" spans="1:26">
      <c r="A74" s="373" t="s">
        <v>562</v>
      </c>
      <c r="B74" s="356" t="s">
        <v>3151</v>
      </c>
      <c r="C74" s="373">
        <v>30</v>
      </c>
      <c r="D74" s="405">
        <v>1225</v>
      </c>
      <c r="E74" s="405">
        <v>4101</v>
      </c>
      <c r="F74" s="406">
        <v>410100</v>
      </c>
      <c r="G74" s="435"/>
      <c r="H74" s="433"/>
      <c r="I74" s="359"/>
      <c r="K74" s="373">
        <v>38</v>
      </c>
      <c r="L74" s="380">
        <f t="shared" si="8"/>
        <v>6954</v>
      </c>
      <c r="M74" s="381">
        <f t="shared" si="9"/>
        <v>58.973252804141502</v>
      </c>
      <c r="N74" s="359">
        <f t="shared" si="14"/>
        <v>0</v>
      </c>
      <c r="O74" s="409">
        <v>65.421245421245416</v>
      </c>
      <c r="P74" s="419"/>
      <c r="Q74" s="401"/>
      <c r="R74" s="359"/>
      <c r="S74" s="359"/>
      <c r="T74" s="359"/>
      <c r="U74" s="359"/>
      <c r="V74" s="401">
        <f t="shared" si="10"/>
        <v>-6.4479926171039139</v>
      </c>
      <c r="W74" s="401">
        <f t="shared" si="11"/>
        <v>-9.8561141347669015</v>
      </c>
      <c r="X74" s="359">
        <f t="shared" si="12"/>
        <v>0</v>
      </c>
      <c r="Y74" s="359">
        <f t="shared" si="15"/>
        <v>0</v>
      </c>
      <c r="Z74" s="359">
        <f t="shared" si="13"/>
        <v>0</v>
      </c>
    </row>
    <row r="75" spans="1:26">
      <c r="A75" s="373" t="s">
        <v>563</v>
      </c>
      <c r="B75" s="356" t="s">
        <v>3152</v>
      </c>
      <c r="C75" s="373">
        <v>54</v>
      </c>
      <c r="D75" s="405">
        <v>1787</v>
      </c>
      <c r="E75" s="405">
        <v>6204</v>
      </c>
      <c r="F75" s="406">
        <v>620400</v>
      </c>
      <c r="G75" s="435"/>
      <c r="H75" s="433"/>
      <c r="I75" s="359"/>
      <c r="K75" s="373">
        <v>42</v>
      </c>
      <c r="L75" s="380">
        <f t="shared" si="8"/>
        <v>7686</v>
      </c>
      <c r="M75" s="381">
        <f t="shared" si="9"/>
        <v>80.718188914910229</v>
      </c>
      <c r="N75" s="359">
        <f t="shared" si="14"/>
        <v>1</v>
      </c>
      <c r="O75" s="409">
        <v>55.250305250305253</v>
      </c>
      <c r="P75" s="419"/>
      <c r="Q75" s="401"/>
      <c r="R75" s="359"/>
      <c r="S75" s="359"/>
      <c r="T75" s="359"/>
      <c r="U75" s="359"/>
      <c r="V75" s="401">
        <f t="shared" si="10"/>
        <v>25.467883664604976</v>
      </c>
      <c r="W75" s="401">
        <f t="shared" si="11"/>
        <v>46.09546236753917</v>
      </c>
      <c r="X75" s="359">
        <f t="shared" si="12"/>
        <v>1</v>
      </c>
      <c r="Y75" s="359">
        <f t="shared" si="15"/>
        <v>2</v>
      </c>
      <c r="Z75" s="359">
        <f t="shared" si="13"/>
        <v>1</v>
      </c>
    </row>
    <row r="76" spans="1:26">
      <c r="A76" s="373" t="s">
        <v>564</v>
      </c>
      <c r="B76" s="356" t="s">
        <v>3153</v>
      </c>
      <c r="C76" s="373">
        <v>40</v>
      </c>
      <c r="D76" s="405">
        <v>1014</v>
      </c>
      <c r="E76" s="405">
        <v>3023</v>
      </c>
      <c r="F76" s="406">
        <v>302300</v>
      </c>
      <c r="G76" s="435"/>
      <c r="H76" s="433"/>
      <c r="I76" s="359"/>
      <c r="K76" s="373">
        <v>40</v>
      </c>
      <c r="L76" s="380">
        <f t="shared" si="8"/>
        <v>7320</v>
      </c>
      <c r="M76" s="381">
        <f t="shared" si="9"/>
        <v>41.297814207650276</v>
      </c>
      <c r="N76" s="359">
        <f t="shared" si="14"/>
        <v>0</v>
      </c>
      <c r="O76" s="409">
        <v>42.005494505494504</v>
      </c>
      <c r="P76" s="419"/>
      <c r="Q76" s="401"/>
      <c r="R76" s="359"/>
      <c r="S76" s="359"/>
      <c r="T76" s="359"/>
      <c r="U76" s="359"/>
      <c r="V76" s="401">
        <f t="shared" si="10"/>
        <v>-0.70768029784422737</v>
      </c>
      <c r="W76" s="401">
        <f t="shared" si="11"/>
        <v>-1.6847326907475393</v>
      </c>
      <c r="X76" s="359">
        <f t="shared" si="12"/>
        <v>0</v>
      </c>
      <c r="Y76" s="359">
        <f t="shared" si="15"/>
        <v>0</v>
      </c>
      <c r="Z76" s="359">
        <f t="shared" si="13"/>
        <v>0</v>
      </c>
    </row>
    <row r="77" spans="1:26">
      <c r="A77" s="373" t="s">
        <v>565</v>
      </c>
      <c r="B77" s="356" t="s">
        <v>3154</v>
      </c>
      <c r="C77" s="373">
        <v>41</v>
      </c>
      <c r="D77" s="405">
        <v>1063</v>
      </c>
      <c r="E77" s="405">
        <v>2459</v>
      </c>
      <c r="F77" s="406">
        <v>245900</v>
      </c>
      <c r="G77" s="435"/>
      <c r="H77" s="433"/>
      <c r="I77" s="359"/>
      <c r="K77" s="373">
        <v>41</v>
      </c>
      <c r="L77" s="380">
        <f t="shared" si="8"/>
        <v>7503</v>
      </c>
      <c r="M77" s="381">
        <f t="shared" si="9"/>
        <v>32.773557243769162</v>
      </c>
      <c r="N77" s="359">
        <f t="shared" si="14"/>
        <v>0</v>
      </c>
      <c r="O77" s="409">
        <v>43.393192173679978</v>
      </c>
      <c r="P77" s="419"/>
      <c r="Q77" s="401"/>
      <c r="R77" s="359"/>
      <c r="S77" s="359"/>
      <c r="T77" s="359"/>
      <c r="U77" s="359"/>
      <c r="V77" s="401">
        <f t="shared" si="10"/>
        <v>-10.619634929910816</v>
      </c>
      <c r="W77" s="401">
        <f t="shared" si="11"/>
        <v>-24.473043806977923</v>
      </c>
      <c r="X77" s="359">
        <f t="shared" si="12"/>
        <v>0</v>
      </c>
      <c r="Y77" s="359">
        <f t="shared" si="15"/>
        <v>0</v>
      </c>
      <c r="Z77" s="359">
        <f t="shared" si="13"/>
        <v>0</v>
      </c>
    </row>
    <row r="78" spans="1:26">
      <c r="A78" s="373" t="s">
        <v>566</v>
      </c>
      <c r="B78" s="356" t="s">
        <v>3155</v>
      </c>
      <c r="C78" s="373">
        <v>240</v>
      </c>
      <c r="D78" s="405">
        <v>7071</v>
      </c>
      <c r="E78" s="405">
        <v>37538</v>
      </c>
      <c r="F78" s="406">
        <v>3753800</v>
      </c>
      <c r="G78" s="435"/>
      <c r="H78" s="433"/>
      <c r="I78" s="359"/>
      <c r="K78" s="373">
        <v>240</v>
      </c>
      <c r="L78" s="380">
        <f t="shared" si="8"/>
        <v>43920</v>
      </c>
      <c r="M78" s="381">
        <f t="shared" si="9"/>
        <v>85.469034608378877</v>
      </c>
      <c r="N78" s="359">
        <f t="shared" si="14"/>
        <v>1</v>
      </c>
      <c r="O78" s="409">
        <v>107.0558608058608</v>
      </c>
      <c r="P78" s="419"/>
      <c r="Q78" s="401"/>
      <c r="R78" s="359"/>
      <c r="S78" s="359"/>
      <c r="T78" s="359"/>
      <c r="U78" s="359"/>
      <c r="V78" s="401">
        <f t="shared" si="10"/>
        <v>-21.586826197481926</v>
      </c>
      <c r="W78" s="401">
        <f t="shared" si="11"/>
        <v>-20.164076992130589</v>
      </c>
      <c r="X78" s="359">
        <f t="shared" si="12"/>
        <v>0</v>
      </c>
      <c r="Y78" s="359">
        <f t="shared" si="15"/>
        <v>1</v>
      </c>
      <c r="Z78" s="359">
        <f t="shared" si="13"/>
        <v>1</v>
      </c>
    </row>
    <row r="79" spans="1:26">
      <c r="A79" s="373" t="s">
        <v>567</v>
      </c>
      <c r="B79" s="356" t="s">
        <v>3156</v>
      </c>
      <c r="C79" s="373">
        <v>57</v>
      </c>
      <c r="D79" s="405">
        <v>1258</v>
      </c>
      <c r="E79" s="405">
        <v>3423</v>
      </c>
      <c r="F79" s="406">
        <v>342300</v>
      </c>
      <c r="G79" s="435"/>
      <c r="H79" s="433"/>
      <c r="I79" s="359"/>
      <c r="K79" s="373">
        <v>46</v>
      </c>
      <c r="L79" s="380">
        <f t="shared" si="8"/>
        <v>8418</v>
      </c>
      <c r="M79" s="381">
        <f t="shared" si="9"/>
        <v>40.662865288667142</v>
      </c>
      <c r="N79" s="359">
        <f t="shared" si="14"/>
        <v>0</v>
      </c>
      <c r="O79" s="409">
        <v>22.276845961056488</v>
      </c>
      <c r="P79" s="419"/>
      <c r="Q79" s="401"/>
      <c r="R79" s="359"/>
      <c r="S79" s="359"/>
      <c r="T79" s="359"/>
      <c r="U79" s="359"/>
      <c r="V79" s="401">
        <f t="shared" si="10"/>
        <v>18.386019327610654</v>
      </c>
      <c r="W79" s="401">
        <f t="shared" si="11"/>
        <v>82.534212247785774</v>
      </c>
      <c r="X79" s="359">
        <f t="shared" si="12"/>
        <v>1</v>
      </c>
      <c r="Y79" s="359">
        <f t="shared" si="15"/>
        <v>1</v>
      </c>
      <c r="Z79" s="359">
        <f t="shared" si="13"/>
        <v>1</v>
      </c>
    </row>
    <row r="80" spans="1:26">
      <c r="A80" s="373" t="s">
        <v>516</v>
      </c>
      <c r="B80" s="356" t="s">
        <v>3157</v>
      </c>
      <c r="C80" s="373">
        <v>405</v>
      </c>
      <c r="D80" s="405">
        <v>15395</v>
      </c>
      <c r="E80" s="405">
        <v>68972</v>
      </c>
      <c r="F80" s="406">
        <v>6897200</v>
      </c>
      <c r="G80" s="435"/>
      <c r="H80" s="433"/>
      <c r="I80" s="359"/>
      <c r="K80" s="373">
        <v>366</v>
      </c>
      <c r="L80" s="380">
        <f t="shared" si="8"/>
        <v>66978</v>
      </c>
      <c r="M80" s="381">
        <f t="shared" si="9"/>
        <v>102.97709695720982</v>
      </c>
      <c r="N80" s="359">
        <f t="shared" si="14"/>
        <v>1</v>
      </c>
      <c r="O80" s="409">
        <v>106.74470457079153</v>
      </c>
      <c r="P80" s="419"/>
      <c r="Q80" s="401"/>
      <c r="R80" s="359"/>
      <c r="S80" s="359"/>
      <c r="T80" s="359"/>
      <c r="U80" s="359"/>
      <c r="V80" s="401">
        <f t="shared" si="10"/>
        <v>-3.7676076135817027</v>
      </c>
      <c r="W80" s="401">
        <f t="shared" si="11"/>
        <v>-3.5295499001386816</v>
      </c>
      <c r="X80" s="359">
        <f t="shared" si="12"/>
        <v>0</v>
      </c>
      <c r="Y80" s="359">
        <f t="shared" si="15"/>
        <v>1</v>
      </c>
      <c r="Z80" s="359">
        <f t="shared" si="13"/>
        <v>1</v>
      </c>
    </row>
    <row r="81" spans="1:26">
      <c r="A81" s="373" t="s">
        <v>517</v>
      </c>
      <c r="B81" s="356" t="s">
        <v>3158</v>
      </c>
      <c r="C81" s="373">
        <v>40</v>
      </c>
      <c r="D81" s="405">
        <v>1049</v>
      </c>
      <c r="E81" s="405">
        <v>6282</v>
      </c>
      <c r="F81" s="406">
        <v>628200</v>
      </c>
      <c r="G81" s="435"/>
      <c r="H81" s="433"/>
      <c r="I81" s="359"/>
      <c r="K81" s="373">
        <v>40</v>
      </c>
      <c r="L81" s="380">
        <f t="shared" si="8"/>
        <v>7320</v>
      </c>
      <c r="M81" s="381">
        <f t="shared" si="9"/>
        <v>85.819672131147541</v>
      </c>
      <c r="N81" s="359">
        <f t="shared" si="14"/>
        <v>1</v>
      </c>
      <c r="O81" s="409">
        <v>32.230769230769234</v>
      </c>
      <c r="P81" s="419"/>
      <c r="Q81" s="401"/>
      <c r="R81" s="359"/>
      <c r="S81" s="359"/>
      <c r="T81" s="359"/>
      <c r="U81" s="359"/>
      <c r="V81" s="401">
        <f t="shared" si="10"/>
        <v>53.588902900378308</v>
      </c>
      <c r="W81" s="401">
        <f t="shared" si="11"/>
        <v>166.26628584842911</v>
      </c>
      <c r="X81" s="359">
        <f t="shared" si="12"/>
        <v>1</v>
      </c>
      <c r="Y81" s="359">
        <f t="shared" si="15"/>
        <v>2</v>
      </c>
      <c r="Z81" s="359">
        <f t="shared" si="13"/>
        <v>1</v>
      </c>
    </row>
    <row r="82" spans="1:26">
      <c r="A82" s="373" t="s">
        <v>518</v>
      </c>
      <c r="B82" s="356" t="s">
        <v>3159</v>
      </c>
      <c r="C82" s="373">
        <v>40</v>
      </c>
      <c r="D82" s="405">
        <v>1413</v>
      </c>
      <c r="E82" s="405">
        <v>3800</v>
      </c>
      <c r="F82" s="406">
        <v>380000</v>
      </c>
      <c r="G82" s="435"/>
      <c r="H82" s="433"/>
      <c r="I82" s="359"/>
      <c r="K82" s="373">
        <v>47</v>
      </c>
      <c r="L82" s="380">
        <f t="shared" si="8"/>
        <v>8601</v>
      </c>
      <c r="M82" s="381">
        <f t="shared" si="9"/>
        <v>44.180909196605043</v>
      </c>
      <c r="N82" s="359">
        <f t="shared" si="14"/>
        <v>0</v>
      </c>
      <c r="O82" s="409">
        <v>44.615384615384613</v>
      </c>
      <c r="P82" s="419"/>
      <c r="Q82" s="401"/>
      <c r="R82" s="359"/>
      <c r="S82" s="359"/>
      <c r="T82" s="359"/>
      <c r="U82" s="359"/>
      <c r="V82" s="401">
        <f t="shared" si="10"/>
        <v>-0.43447541877957008</v>
      </c>
      <c r="W82" s="401">
        <f t="shared" si="11"/>
        <v>-0.97382421450593304</v>
      </c>
      <c r="X82" s="359">
        <f t="shared" si="12"/>
        <v>0</v>
      </c>
      <c r="Y82" s="359">
        <f t="shared" si="15"/>
        <v>0</v>
      </c>
      <c r="Z82" s="359">
        <f t="shared" si="13"/>
        <v>0</v>
      </c>
    </row>
    <row r="83" spans="1:26">
      <c r="A83" s="373" t="s">
        <v>519</v>
      </c>
      <c r="B83" s="356" t="s">
        <v>3160</v>
      </c>
      <c r="C83" s="373">
        <v>43</v>
      </c>
      <c r="D83" s="405">
        <v>1337</v>
      </c>
      <c r="E83" s="405">
        <v>6529</v>
      </c>
      <c r="F83" s="406">
        <v>652900</v>
      </c>
      <c r="G83" s="435"/>
      <c r="H83" s="433"/>
      <c r="I83" s="359"/>
      <c r="K83" s="373">
        <v>43</v>
      </c>
      <c r="L83" s="380">
        <f t="shared" si="8"/>
        <v>7869</v>
      </c>
      <c r="M83" s="381">
        <f t="shared" si="9"/>
        <v>82.971152624221631</v>
      </c>
      <c r="N83" s="359">
        <f t="shared" si="14"/>
        <v>1</v>
      </c>
      <c r="O83" s="409">
        <v>48.044978277536416</v>
      </c>
      <c r="P83" s="419"/>
      <c r="Q83" s="401"/>
      <c r="R83" s="359"/>
      <c r="S83" s="359"/>
      <c r="T83" s="359"/>
      <c r="U83" s="359"/>
      <c r="V83" s="401">
        <f t="shared" si="10"/>
        <v>34.926174346685215</v>
      </c>
      <c r="W83" s="401">
        <f t="shared" si="11"/>
        <v>72.694744797116627</v>
      </c>
      <c r="X83" s="359">
        <f t="shared" si="12"/>
        <v>1</v>
      </c>
      <c r="Y83" s="359">
        <f t="shared" si="15"/>
        <v>2</v>
      </c>
      <c r="Z83" s="359">
        <f t="shared" si="13"/>
        <v>1</v>
      </c>
    </row>
    <row r="84" spans="1:26">
      <c r="A84" s="373" t="s">
        <v>520</v>
      </c>
      <c r="B84" s="356" t="s">
        <v>3161</v>
      </c>
      <c r="C84" s="373">
        <v>30</v>
      </c>
      <c r="D84" s="405">
        <v>1081</v>
      </c>
      <c r="E84" s="405">
        <v>2493</v>
      </c>
      <c r="F84" s="406">
        <v>249300</v>
      </c>
      <c r="G84" s="435"/>
      <c r="H84" s="433"/>
      <c r="I84" s="359"/>
      <c r="K84" s="373">
        <v>40</v>
      </c>
      <c r="L84" s="380">
        <f t="shared" si="8"/>
        <v>7320</v>
      </c>
      <c r="M84" s="381">
        <f t="shared" si="9"/>
        <v>34.057377049180324</v>
      </c>
      <c r="N84" s="359">
        <f t="shared" si="14"/>
        <v>0</v>
      </c>
      <c r="O84" s="409">
        <v>43.553113553113555</v>
      </c>
      <c r="P84" s="419"/>
      <c r="Q84" s="401"/>
      <c r="R84" s="359"/>
      <c r="S84" s="359"/>
      <c r="T84" s="359"/>
      <c r="U84" s="359"/>
      <c r="V84" s="401">
        <f t="shared" si="10"/>
        <v>-9.4957365039332302</v>
      </c>
      <c r="W84" s="401">
        <f t="shared" si="11"/>
        <v>-21.802658247046018</v>
      </c>
      <c r="X84" s="359">
        <f t="shared" si="12"/>
        <v>0</v>
      </c>
      <c r="Y84" s="359">
        <f t="shared" si="15"/>
        <v>0</v>
      </c>
      <c r="Z84" s="359">
        <f t="shared" si="13"/>
        <v>0</v>
      </c>
    </row>
    <row r="85" spans="1:26">
      <c r="A85" s="373" t="s">
        <v>521</v>
      </c>
      <c r="B85" s="356" t="s">
        <v>3162</v>
      </c>
      <c r="C85" s="373">
        <v>40</v>
      </c>
      <c r="D85" s="405">
        <v>1534</v>
      </c>
      <c r="E85" s="405">
        <v>4389</v>
      </c>
      <c r="F85" s="406">
        <v>438900</v>
      </c>
      <c r="G85" s="435"/>
      <c r="H85" s="433"/>
      <c r="I85" s="359"/>
      <c r="K85" s="373">
        <v>39</v>
      </c>
      <c r="L85" s="380">
        <f t="shared" si="8"/>
        <v>7137</v>
      </c>
      <c r="M85" s="381">
        <f t="shared" si="9"/>
        <v>61.496427070197562</v>
      </c>
      <c r="N85" s="359">
        <f t="shared" si="14"/>
        <v>0</v>
      </c>
      <c r="O85" s="409">
        <v>43.179646440516002</v>
      </c>
      <c r="P85" s="419"/>
      <c r="Q85" s="401"/>
      <c r="R85" s="359"/>
      <c r="S85" s="359"/>
      <c r="T85" s="359"/>
      <c r="U85" s="359"/>
      <c r="V85" s="401">
        <f t="shared" si="10"/>
        <v>18.31678062968156</v>
      </c>
      <c r="W85" s="401">
        <f t="shared" si="11"/>
        <v>42.419941198255614</v>
      </c>
      <c r="X85" s="359">
        <f t="shared" si="12"/>
        <v>1</v>
      </c>
      <c r="Y85" s="359">
        <f t="shared" si="15"/>
        <v>1</v>
      </c>
      <c r="Z85" s="359">
        <f t="shared" si="13"/>
        <v>1</v>
      </c>
    </row>
    <row r="86" spans="1:26">
      <c r="A86" s="373" t="s">
        <v>522</v>
      </c>
      <c r="B86" s="356" t="s">
        <v>3163</v>
      </c>
      <c r="C86" s="373">
        <v>60</v>
      </c>
      <c r="D86" s="405">
        <v>1340</v>
      </c>
      <c r="E86" s="405">
        <v>3934</v>
      </c>
      <c r="F86" s="406">
        <v>393400</v>
      </c>
      <c r="G86" s="435"/>
      <c r="H86" s="433"/>
      <c r="I86" s="359"/>
      <c r="K86" s="373">
        <v>60</v>
      </c>
      <c r="L86" s="380">
        <f t="shared" si="8"/>
        <v>10980</v>
      </c>
      <c r="M86" s="381">
        <f t="shared" si="9"/>
        <v>35.8287795992714</v>
      </c>
      <c r="N86" s="359">
        <f t="shared" si="14"/>
        <v>0</v>
      </c>
      <c r="O86" s="409">
        <v>55.075433041534737</v>
      </c>
      <c r="P86" s="419"/>
      <c r="Q86" s="401"/>
      <c r="R86" s="359"/>
      <c r="S86" s="359"/>
      <c r="T86" s="359"/>
      <c r="U86" s="359"/>
      <c r="V86" s="401">
        <f t="shared" si="10"/>
        <v>-19.246653442263337</v>
      </c>
      <c r="W86" s="401">
        <f t="shared" si="11"/>
        <v>-34.945986584887336</v>
      </c>
      <c r="X86" s="359">
        <f t="shared" si="12"/>
        <v>0</v>
      </c>
      <c r="Y86" s="359">
        <f t="shared" si="15"/>
        <v>0</v>
      </c>
      <c r="Z86" s="359">
        <f t="shared" si="13"/>
        <v>0</v>
      </c>
    </row>
    <row r="87" spans="1:26">
      <c r="A87" s="373" t="s">
        <v>523</v>
      </c>
      <c r="B87" s="356" t="s">
        <v>3164</v>
      </c>
      <c r="C87" s="373">
        <v>88</v>
      </c>
      <c r="D87" s="405">
        <v>3494</v>
      </c>
      <c r="E87" s="405">
        <v>12901</v>
      </c>
      <c r="F87" s="406">
        <v>1290100</v>
      </c>
      <c r="G87" s="435"/>
      <c r="H87" s="433"/>
      <c r="I87" s="359"/>
      <c r="K87" s="373">
        <v>90</v>
      </c>
      <c r="L87" s="380">
        <f t="shared" si="8"/>
        <v>16470</v>
      </c>
      <c r="M87" s="381">
        <f t="shared" si="9"/>
        <v>78.330297510625385</v>
      </c>
      <c r="N87" s="359">
        <f t="shared" si="14"/>
        <v>0</v>
      </c>
      <c r="O87" s="409">
        <v>84.031593406593402</v>
      </c>
      <c r="P87" s="419"/>
      <c r="Q87" s="401"/>
      <c r="R87" s="359"/>
      <c r="S87" s="359"/>
      <c r="T87" s="359"/>
      <c r="U87" s="359"/>
      <c r="V87" s="401">
        <f t="shared" si="10"/>
        <v>-5.7012958959680162</v>
      </c>
      <c r="W87" s="401">
        <f t="shared" si="11"/>
        <v>-6.784705210077183</v>
      </c>
      <c r="X87" s="359">
        <f t="shared" si="12"/>
        <v>0</v>
      </c>
      <c r="Y87" s="359">
        <f t="shared" si="15"/>
        <v>0</v>
      </c>
      <c r="Z87" s="359">
        <f t="shared" si="13"/>
        <v>0</v>
      </c>
    </row>
    <row r="88" spans="1:26">
      <c r="A88" s="373" t="s">
        <v>524</v>
      </c>
      <c r="B88" s="356" t="s">
        <v>3165</v>
      </c>
      <c r="C88" s="373">
        <v>36</v>
      </c>
      <c r="D88" s="405">
        <v>1746</v>
      </c>
      <c r="E88" s="405">
        <v>4890</v>
      </c>
      <c r="F88" s="406">
        <v>489000</v>
      </c>
      <c r="G88" s="435"/>
      <c r="H88" s="433"/>
      <c r="I88" s="359"/>
      <c r="K88" s="373">
        <v>36</v>
      </c>
      <c r="L88" s="380">
        <f t="shared" si="8"/>
        <v>6588</v>
      </c>
      <c r="M88" s="381">
        <f t="shared" si="9"/>
        <v>74.225865209471763</v>
      </c>
      <c r="N88" s="359">
        <f t="shared" si="14"/>
        <v>0</v>
      </c>
      <c r="O88" s="409">
        <v>82.967032967032964</v>
      </c>
      <c r="P88" s="419"/>
      <c r="Q88" s="401"/>
      <c r="R88" s="359"/>
      <c r="S88" s="359"/>
      <c r="T88" s="359"/>
      <c r="U88" s="359"/>
      <c r="V88" s="401">
        <f t="shared" si="10"/>
        <v>-8.7411677575612003</v>
      </c>
      <c r="W88" s="401">
        <f t="shared" si="11"/>
        <v>-10.535712131630056</v>
      </c>
      <c r="X88" s="359">
        <f t="shared" si="12"/>
        <v>0</v>
      </c>
      <c r="Y88" s="359">
        <f t="shared" si="15"/>
        <v>0</v>
      </c>
      <c r="Z88" s="359">
        <f t="shared" si="13"/>
        <v>0</v>
      </c>
    </row>
    <row r="89" spans="1:26">
      <c r="A89" s="373" t="s">
        <v>525</v>
      </c>
      <c r="B89" s="356" t="s">
        <v>3166</v>
      </c>
      <c r="C89" s="373">
        <v>30</v>
      </c>
      <c r="D89" s="405">
        <v>2810</v>
      </c>
      <c r="E89" s="405">
        <v>6202</v>
      </c>
      <c r="F89" s="406">
        <v>620200</v>
      </c>
      <c r="G89" s="435"/>
      <c r="H89" s="433"/>
      <c r="I89" s="359"/>
      <c r="K89" s="373">
        <v>36</v>
      </c>
      <c r="L89" s="380">
        <f t="shared" si="8"/>
        <v>6588</v>
      </c>
      <c r="M89" s="381">
        <f t="shared" si="9"/>
        <v>94.140862173649055</v>
      </c>
      <c r="N89" s="359">
        <f t="shared" si="14"/>
        <v>1</v>
      </c>
      <c r="O89" s="409">
        <v>65.219780219780219</v>
      </c>
      <c r="P89" s="419"/>
      <c r="Q89" s="401"/>
      <c r="R89" s="359"/>
      <c r="S89" s="359"/>
      <c r="T89" s="359"/>
      <c r="U89" s="359"/>
      <c r="V89" s="401">
        <f t="shared" si="10"/>
        <v>28.921081953868836</v>
      </c>
      <c r="W89" s="401">
        <f t="shared" si="11"/>
        <v>44.344034672317846</v>
      </c>
      <c r="X89" s="359">
        <f t="shared" si="12"/>
        <v>1</v>
      </c>
      <c r="Y89" s="359">
        <f t="shared" si="15"/>
        <v>2</v>
      </c>
      <c r="Z89" s="359">
        <f t="shared" si="13"/>
        <v>1</v>
      </c>
    </row>
    <row r="90" spans="1:26">
      <c r="A90" s="373" t="s">
        <v>526</v>
      </c>
      <c r="B90" s="356" t="s">
        <v>3167</v>
      </c>
      <c r="C90" s="373">
        <v>120</v>
      </c>
      <c r="D90" s="405">
        <v>4422</v>
      </c>
      <c r="E90" s="405">
        <v>13887</v>
      </c>
      <c r="F90" s="406">
        <v>1388700</v>
      </c>
      <c r="G90" s="435"/>
      <c r="H90" s="433"/>
      <c r="I90" s="359"/>
      <c r="K90" s="373">
        <v>108</v>
      </c>
      <c r="L90" s="380">
        <f t="shared" si="8"/>
        <v>19764</v>
      </c>
      <c r="M90" s="381">
        <f t="shared" si="9"/>
        <v>70.264116575591984</v>
      </c>
      <c r="N90" s="359">
        <f t="shared" si="14"/>
        <v>0</v>
      </c>
      <c r="O90" s="409">
        <v>89.468864468864467</v>
      </c>
      <c r="P90" s="419"/>
      <c r="Q90" s="401"/>
      <c r="R90" s="359"/>
      <c r="S90" s="359"/>
      <c r="T90" s="359"/>
      <c r="U90" s="359"/>
      <c r="V90" s="401">
        <f t="shared" si="10"/>
        <v>-19.204747893272483</v>
      </c>
      <c r="W90" s="401">
        <f t="shared" si="11"/>
        <v>-21.465286283985211</v>
      </c>
      <c r="X90" s="359">
        <f t="shared" si="12"/>
        <v>0</v>
      </c>
      <c r="Y90" s="359">
        <f t="shared" si="15"/>
        <v>0</v>
      </c>
      <c r="Z90" s="359">
        <f t="shared" si="13"/>
        <v>0</v>
      </c>
    </row>
    <row r="91" spans="1:26">
      <c r="A91" s="373" t="s">
        <v>527</v>
      </c>
      <c r="B91" s="356" t="s">
        <v>3168</v>
      </c>
      <c r="C91" s="373">
        <v>25</v>
      </c>
      <c r="D91" s="405">
        <v>587</v>
      </c>
      <c r="E91" s="405">
        <v>1791</v>
      </c>
      <c r="F91" s="406">
        <v>179100</v>
      </c>
      <c r="G91" s="435"/>
      <c r="H91" s="433"/>
      <c r="I91" s="359"/>
      <c r="K91" s="373">
        <v>25</v>
      </c>
      <c r="L91" s="380">
        <f t="shared" si="8"/>
        <v>4575</v>
      </c>
      <c r="M91" s="381">
        <f t="shared" si="9"/>
        <v>39.147540983606561</v>
      </c>
      <c r="N91" s="359">
        <f t="shared" si="14"/>
        <v>0</v>
      </c>
      <c r="O91" s="409">
        <v>84.945054945054949</v>
      </c>
      <c r="P91" s="419"/>
      <c r="Q91" s="401"/>
      <c r="R91" s="359"/>
      <c r="S91" s="359"/>
      <c r="T91" s="359"/>
      <c r="U91" s="359"/>
      <c r="V91" s="401">
        <f t="shared" si="10"/>
        <v>-45.797513961448388</v>
      </c>
      <c r="W91" s="401">
        <f t="shared" si="11"/>
        <v>-53.914279049053079</v>
      </c>
      <c r="X91" s="359">
        <f t="shared" si="12"/>
        <v>0</v>
      </c>
      <c r="Y91" s="359">
        <f t="shared" si="15"/>
        <v>0</v>
      </c>
      <c r="Z91" s="359">
        <f t="shared" si="13"/>
        <v>0</v>
      </c>
    </row>
    <row r="92" spans="1:26">
      <c r="D92" s="405"/>
      <c r="E92" s="405"/>
      <c r="F92" s="406"/>
      <c r="G92" s="435"/>
      <c r="H92" s="433"/>
      <c r="I92" s="359"/>
      <c r="K92" s="373"/>
      <c r="L92" s="380"/>
      <c r="M92" s="381"/>
      <c r="N92" s="359"/>
      <c r="O92" s="409"/>
      <c r="P92" s="419"/>
      <c r="Q92" s="401"/>
      <c r="R92" s="359"/>
      <c r="S92" s="359"/>
      <c r="T92" s="359"/>
      <c r="U92" s="359"/>
      <c r="V92" s="401"/>
      <c r="W92" s="401"/>
      <c r="X92" s="359"/>
      <c r="Y92" s="359"/>
      <c r="Z92" s="359">
        <f>COUNTIF(Z4:Z91,1)</f>
        <v>33</v>
      </c>
    </row>
    <row r="93" spans="1:26">
      <c r="D93" s="405"/>
      <c r="E93" s="405"/>
      <c r="F93" s="406"/>
      <c r="G93" s="435"/>
      <c r="H93" s="433"/>
      <c r="I93" s="359"/>
      <c r="K93" s="373"/>
      <c r="L93" s="380"/>
      <c r="M93" s="381"/>
      <c r="N93" s="359"/>
      <c r="O93" s="409"/>
      <c r="P93" s="419"/>
      <c r="Q93" s="401"/>
      <c r="R93" s="359"/>
      <c r="S93" s="359"/>
      <c r="T93" s="359"/>
      <c r="U93" s="359"/>
      <c r="V93" s="401"/>
      <c r="W93" s="401"/>
      <c r="X93" s="359"/>
      <c r="Y93" s="359"/>
      <c r="Z93" s="359"/>
    </row>
    <row r="94" spans="1:26">
      <c r="D94" s="405"/>
      <c r="E94" s="405"/>
      <c r="F94" s="406"/>
      <c r="G94" s="435"/>
      <c r="H94" s="433"/>
      <c r="I94" s="359"/>
      <c r="K94" s="373"/>
      <c r="L94" s="380"/>
      <c r="M94" s="381"/>
      <c r="N94" s="359"/>
      <c r="O94" s="409"/>
      <c r="P94" s="419"/>
      <c r="Q94" s="401"/>
      <c r="R94" s="359"/>
      <c r="S94" s="359"/>
      <c r="T94" s="359"/>
      <c r="U94" s="359"/>
      <c r="V94" s="401"/>
      <c r="W94" s="401"/>
      <c r="X94" s="359"/>
      <c r="Y94" s="359"/>
      <c r="Z94" s="359"/>
    </row>
    <row r="95" spans="1:26">
      <c r="D95" s="405"/>
      <c r="E95" s="405"/>
      <c r="F95" s="406"/>
      <c r="G95" s="435"/>
      <c r="H95" s="433"/>
      <c r="I95" s="359"/>
      <c r="K95" s="373"/>
      <c r="L95" s="380"/>
      <c r="M95" s="381"/>
      <c r="N95" s="359"/>
      <c r="O95" s="409"/>
      <c r="P95" s="419"/>
      <c r="Q95" s="401"/>
      <c r="R95" s="359"/>
      <c r="S95" s="359"/>
      <c r="T95" s="359"/>
      <c r="U95" s="359"/>
      <c r="V95" s="401"/>
      <c r="W95" s="401"/>
      <c r="X95" s="359"/>
      <c r="Y95" s="359"/>
      <c r="Z95" s="359"/>
    </row>
    <row r="96" spans="1:26">
      <c r="D96" s="405"/>
      <c r="E96" s="405"/>
      <c r="F96" s="406"/>
      <c r="G96" s="435"/>
      <c r="H96" s="433"/>
      <c r="I96" s="359"/>
      <c r="K96" s="373"/>
      <c r="L96" s="380"/>
      <c r="M96" s="381"/>
      <c r="N96" s="359"/>
      <c r="O96" s="409"/>
      <c r="P96" s="419"/>
      <c r="Q96" s="401"/>
      <c r="R96" s="359"/>
      <c r="S96" s="359"/>
      <c r="T96" s="359"/>
      <c r="U96" s="359"/>
      <c r="V96" s="401"/>
      <c r="W96" s="401"/>
      <c r="X96" s="359"/>
      <c r="Y96" s="359"/>
      <c r="Z96" s="359"/>
    </row>
    <row r="97" spans="4:26">
      <c r="D97" s="405"/>
      <c r="E97" s="405"/>
      <c r="F97" s="406"/>
      <c r="G97" s="435"/>
      <c r="H97" s="433"/>
      <c r="I97" s="359"/>
      <c r="K97" s="373"/>
      <c r="L97" s="380"/>
      <c r="M97" s="381"/>
      <c r="N97" s="359"/>
      <c r="O97" s="409"/>
      <c r="P97" s="419"/>
      <c r="Q97" s="401"/>
      <c r="R97" s="359"/>
      <c r="S97" s="359"/>
      <c r="T97" s="359"/>
      <c r="U97" s="359"/>
      <c r="V97" s="401"/>
      <c r="W97" s="401"/>
      <c r="X97" s="359"/>
      <c r="Y97" s="359"/>
      <c r="Z97" s="359"/>
    </row>
    <row r="98" spans="4:26">
      <c r="D98" s="405"/>
      <c r="E98" s="405"/>
      <c r="F98" s="406"/>
      <c r="G98" s="435"/>
      <c r="H98" s="433"/>
      <c r="I98" s="359"/>
      <c r="K98" s="373"/>
      <c r="L98" s="380"/>
      <c r="M98" s="381"/>
      <c r="N98" s="359"/>
      <c r="O98" s="409"/>
      <c r="P98" s="419"/>
      <c r="Q98" s="401"/>
      <c r="R98" s="359"/>
      <c r="S98" s="359"/>
      <c r="T98" s="359"/>
      <c r="U98" s="359"/>
      <c r="V98" s="401"/>
      <c r="W98" s="401"/>
      <c r="X98" s="359"/>
      <c r="Y98" s="359"/>
      <c r="Z98" s="359"/>
    </row>
    <row r="99" spans="4:26">
      <c r="D99" s="405"/>
      <c r="E99" s="405"/>
      <c r="F99" s="406"/>
      <c r="G99" s="435"/>
      <c r="H99" s="433"/>
      <c r="I99" s="359"/>
      <c r="K99" s="373"/>
      <c r="L99" s="380"/>
      <c r="M99" s="381"/>
      <c r="N99" s="359"/>
      <c r="O99" s="409"/>
      <c r="P99" s="419"/>
      <c r="Q99" s="401"/>
      <c r="R99" s="359"/>
      <c r="S99" s="359"/>
      <c r="T99" s="359"/>
      <c r="U99" s="359"/>
      <c r="V99" s="401"/>
      <c r="W99" s="401"/>
      <c r="X99" s="359"/>
      <c r="Y99" s="359"/>
      <c r="Z99" s="359"/>
    </row>
    <row r="100" spans="4:26">
      <c r="D100" s="405"/>
      <c r="E100" s="405"/>
      <c r="F100" s="406"/>
      <c r="G100" s="435"/>
      <c r="H100" s="433"/>
      <c r="I100" s="359"/>
      <c r="K100" s="373"/>
      <c r="L100" s="380"/>
      <c r="M100" s="381"/>
      <c r="N100" s="359"/>
      <c r="O100" s="409"/>
      <c r="P100" s="419"/>
      <c r="Q100" s="401"/>
      <c r="R100" s="359"/>
      <c r="S100" s="359"/>
      <c r="T100" s="359"/>
      <c r="U100" s="359"/>
      <c r="V100" s="401"/>
      <c r="W100" s="401"/>
      <c r="X100" s="359"/>
      <c r="Y100" s="359"/>
      <c r="Z100" s="359"/>
    </row>
    <row r="101" spans="4:26">
      <c r="D101" s="405"/>
      <c r="E101" s="405"/>
      <c r="F101" s="406"/>
      <c r="G101" s="435"/>
      <c r="H101" s="433"/>
      <c r="I101" s="359"/>
      <c r="K101" s="373"/>
      <c r="L101" s="380"/>
      <c r="M101" s="381"/>
      <c r="N101" s="359"/>
      <c r="O101" s="409"/>
      <c r="P101" s="419"/>
      <c r="Q101" s="401"/>
      <c r="R101" s="359"/>
      <c r="S101" s="359"/>
      <c r="T101" s="359"/>
      <c r="U101" s="359"/>
      <c r="V101" s="401"/>
      <c r="W101" s="401"/>
      <c r="X101" s="359"/>
      <c r="Y101" s="359"/>
      <c r="Z101" s="359"/>
    </row>
    <row r="102" spans="4:26">
      <c r="D102" s="405"/>
      <c r="E102" s="405"/>
      <c r="F102" s="406"/>
      <c r="G102" s="435"/>
      <c r="H102" s="433"/>
      <c r="I102" s="359"/>
      <c r="K102" s="373"/>
      <c r="L102" s="380"/>
      <c r="M102" s="381"/>
      <c r="N102" s="359"/>
      <c r="O102" s="409"/>
      <c r="P102" s="419"/>
      <c r="Q102" s="401"/>
      <c r="R102" s="359"/>
      <c r="S102" s="359"/>
      <c r="T102" s="359"/>
      <c r="U102" s="359"/>
      <c r="V102" s="401"/>
      <c r="W102" s="401"/>
      <c r="X102" s="359"/>
      <c r="Y102" s="359"/>
      <c r="Z102" s="359"/>
    </row>
    <row r="103" spans="4:26">
      <c r="D103" s="405"/>
      <c r="E103" s="405"/>
      <c r="F103" s="406"/>
      <c r="G103" s="435"/>
      <c r="H103" s="433"/>
      <c r="I103" s="359"/>
      <c r="K103" s="373"/>
      <c r="L103" s="380"/>
      <c r="M103" s="381"/>
      <c r="N103" s="359"/>
      <c r="O103" s="409"/>
      <c r="P103" s="419"/>
      <c r="Q103" s="401"/>
      <c r="R103" s="359"/>
      <c r="S103" s="359"/>
      <c r="T103" s="359"/>
      <c r="U103" s="359"/>
      <c r="V103" s="401"/>
      <c r="W103" s="401"/>
      <c r="X103" s="359"/>
      <c r="Y103" s="359"/>
      <c r="Z103" s="359"/>
    </row>
    <row r="104" spans="4:26">
      <c r="D104" s="405"/>
      <c r="E104" s="405"/>
      <c r="F104" s="406"/>
      <c r="G104" s="435"/>
      <c r="H104" s="433"/>
      <c r="I104" s="359"/>
      <c r="K104" s="373"/>
      <c r="L104" s="380"/>
      <c r="M104" s="381"/>
      <c r="N104" s="359"/>
      <c r="O104" s="409"/>
      <c r="P104" s="419"/>
      <c r="Q104" s="401"/>
      <c r="R104" s="359"/>
      <c r="S104" s="359"/>
      <c r="T104" s="359"/>
      <c r="U104" s="359"/>
      <c r="V104" s="401"/>
      <c r="W104" s="401"/>
      <c r="X104" s="359"/>
      <c r="Y104" s="359"/>
      <c r="Z104" s="359"/>
    </row>
    <row r="105" spans="4:26">
      <c r="D105" s="405"/>
      <c r="E105" s="405"/>
      <c r="F105" s="406"/>
      <c r="G105" s="435"/>
      <c r="H105" s="433"/>
      <c r="I105" s="359"/>
      <c r="K105" s="373"/>
      <c r="L105" s="380"/>
      <c r="M105" s="381"/>
      <c r="N105" s="359"/>
      <c r="O105" s="409"/>
      <c r="P105" s="419"/>
      <c r="Q105" s="401"/>
      <c r="R105" s="359"/>
      <c r="S105" s="359"/>
      <c r="T105" s="359"/>
      <c r="U105" s="359"/>
      <c r="V105" s="401"/>
      <c r="W105" s="401"/>
      <c r="X105" s="359"/>
      <c r="Y105" s="359"/>
      <c r="Z105" s="359"/>
    </row>
    <row r="106" spans="4:26">
      <c r="D106" s="405"/>
      <c r="E106" s="405"/>
      <c r="F106" s="406"/>
      <c r="G106" s="435"/>
      <c r="H106" s="433"/>
      <c r="I106" s="359"/>
      <c r="K106" s="373"/>
      <c r="L106" s="380"/>
      <c r="M106" s="381"/>
      <c r="N106" s="359"/>
      <c r="O106" s="409"/>
      <c r="P106" s="419"/>
      <c r="Q106" s="401"/>
      <c r="R106" s="359"/>
      <c r="S106" s="359"/>
      <c r="T106" s="359"/>
      <c r="U106" s="359"/>
      <c r="V106" s="401"/>
      <c r="W106" s="401"/>
      <c r="X106" s="359"/>
      <c r="Y106" s="359"/>
      <c r="Z106" s="359"/>
    </row>
    <row r="107" spans="4:26">
      <c r="D107" s="405"/>
      <c r="E107" s="405"/>
      <c r="F107" s="406"/>
      <c r="G107" s="435"/>
      <c r="H107" s="433"/>
      <c r="I107" s="359"/>
      <c r="K107" s="373"/>
      <c r="L107" s="380"/>
      <c r="M107" s="381"/>
      <c r="N107" s="359"/>
      <c r="O107" s="409"/>
      <c r="P107" s="419"/>
      <c r="Q107" s="401"/>
      <c r="R107" s="359"/>
      <c r="S107" s="359"/>
      <c r="T107" s="359"/>
      <c r="U107" s="359"/>
      <c r="V107" s="401"/>
      <c r="W107" s="401"/>
      <c r="X107" s="359"/>
      <c r="Y107" s="359"/>
      <c r="Z107" s="359"/>
    </row>
    <row r="108" spans="4:26">
      <c r="D108" s="405"/>
      <c r="E108" s="405"/>
      <c r="F108" s="406"/>
      <c r="G108" s="435"/>
      <c r="H108" s="433"/>
      <c r="I108" s="359"/>
      <c r="K108" s="373"/>
      <c r="L108" s="380"/>
      <c r="M108" s="381"/>
      <c r="N108" s="359"/>
      <c r="O108" s="409"/>
      <c r="P108" s="419"/>
      <c r="Q108" s="401"/>
      <c r="R108" s="359"/>
      <c r="S108" s="359"/>
      <c r="T108" s="359"/>
      <c r="U108" s="359"/>
      <c r="V108" s="401"/>
      <c r="W108" s="401"/>
      <c r="X108" s="359"/>
      <c r="Y108" s="359"/>
      <c r="Z108" s="359"/>
    </row>
    <row r="109" spans="4:26">
      <c r="D109" s="405"/>
      <c r="E109" s="405"/>
      <c r="F109" s="406"/>
      <c r="G109" s="435"/>
      <c r="H109" s="433"/>
      <c r="I109" s="359"/>
      <c r="K109" s="373"/>
      <c r="L109" s="380"/>
      <c r="M109" s="381"/>
      <c r="N109" s="359"/>
      <c r="O109" s="409"/>
      <c r="P109" s="419"/>
      <c r="Q109" s="401"/>
      <c r="R109" s="359"/>
      <c r="S109" s="359"/>
      <c r="T109" s="359"/>
      <c r="U109" s="359"/>
      <c r="V109" s="401"/>
      <c r="W109" s="401"/>
      <c r="X109" s="359"/>
      <c r="Y109" s="359"/>
      <c r="Z109" s="359"/>
    </row>
    <row r="110" spans="4:26">
      <c r="D110" s="405"/>
      <c r="E110" s="405"/>
      <c r="F110" s="406"/>
      <c r="G110" s="435"/>
      <c r="H110" s="433"/>
      <c r="I110" s="359"/>
      <c r="K110" s="373"/>
      <c r="L110" s="380"/>
      <c r="M110" s="381"/>
      <c r="N110" s="359"/>
      <c r="O110" s="409"/>
      <c r="P110" s="419"/>
      <c r="Q110" s="401"/>
      <c r="R110" s="359"/>
      <c r="S110" s="359"/>
      <c r="T110" s="359"/>
      <c r="U110" s="359"/>
      <c r="V110" s="401"/>
      <c r="W110" s="401"/>
      <c r="X110" s="359"/>
      <c r="Y110" s="359"/>
      <c r="Z110" s="359"/>
    </row>
    <row r="111" spans="4:26">
      <c r="D111" s="405"/>
      <c r="E111" s="405"/>
      <c r="F111" s="406"/>
      <c r="G111" s="435"/>
      <c r="H111" s="433"/>
      <c r="I111" s="359"/>
      <c r="K111" s="373"/>
      <c r="L111" s="380"/>
      <c r="M111" s="381"/>
      <c r="N111" s="359"/>
      <c r="O111" s="409"/>
      <c r="P111" s="419"/>
      <c r="Q111" s="401"/>
      <c r="R111" s="359"/>
      <c r="S111" s="359"/>
      <c r="T111" s="359"/>
      <c r="U111" s="359"/>
      <c r="V111" s="401"/>
      <c r="W111" s="401"/>
      <c r="X111" s="359"/>
      <c r="Y111" s="359"/>
      <c r="Z111" s="359"/>
    </row>
    <row r="112" spans="4:26">
      <c r="D112" s="405"/>
      <c r="E112" s="405"/>
      <c r="F112" s="406"/>
      <c r="G112" s="435"/>
      <c r="H112" s="433"/>
      <c r="I112" s="359"/>
      <c r="K112" s="373"/>
      <c r="L112" s="380"/>
      <c r="M112" s="381"/>
      <c r="N112" s="359"/>
      <c r="O112" s="409"/>
      <c r="P112" s="419"/>
      <c r="Q112" s="401"/>
      <c r="R112" s="359"/>
      <c r="S112" s="359"/>
      <c r="T112" s="359"/>
      <c r="U112" s="359"/>
      <c r="V112" s="401"/>
      <c r="W112" s="401"/>
      <c r="X112" s="359"/>
      <c r="Y112" s="359"/>
      <c r="Z112" s="359"/>
    </row>
    <row r="113" spans="4:26">
      <c r="D113" s="405"/>
      <c r="E113" s="405"/>
      <c r="F113" s="406"/>
      <c r="G113" s="435"/>
      <c r="H113" s="433"/>
      <c r="I113" s="359"/>
      <c r="K113" s="373"/>
      <c r="L113" s="380"/>
      <c r="M113" s="381"/>
      <c r="N113" s="359"/>
      <c r="O113" s="409"/>
      <c r="P113" s="419"/>
      <c r="Q113" s="401"/>
      <c r="R113" s="359"/>
      <c r="S113" s="359"/>
      <c r="T113" s="359"/>
      <c r="U113" s="359"/>
      <c r="V113" s="401"/>
      <c r="W113" s="401"/>
      <c r="X113" s="359"/>
      <c r="Y113" s="359"/>
      <c r="Z113" s="359"/>
    </row>
    <row r="114" spans="4:26">
      <c r="D114" s="405"/>
      <c r="E114" s="405"/>
      <c r="F114" s="406"/>
      <c r="G114" s="435"/>
      <c r="H114" s="433"/>
      <c r="I114" s="359"/>
      <c r="K114" s="373"/>
      <c r="L114" s="380"/>
      <c r="M114" s="381"/>
      <c r="N114" s="359"/>
      <c r="O114" s="409"/>
      <c r="P114" s="419"/>
      <c r="Q114" s="401"/>
      <c r="R114" s="359"/>
      <c r="S114" s="359"/>
      <c r="T114" s="359"/>
      <c r="U114" s="359"/>
      <c r="V114" s="401"/>
      <c r="W114" s="401"/>
      <c r="X114" s="359"/>
      <c r="Y114" s="359"/>
      <c r="Z114" s="359"/>
    </row>
    <row r="115" spans="4:26">
      <c r="D115" s="405"/>
      <c r="E115" s="405"/>
      <c r="F115" s="406"/>
      <c r="G115" s="435"/>
      <c r="H115" s="433"/>
      <c r="I115" s="359"/>
      <c r="K115" s="373"/>
      <c r="L115" s="380"/>
      <c r="M115" s="381"/>
      <c r="N115" s="359"/>
      <c r="O115" s="409"/>
      <c r="P115" s="419"/>
      <c r="Q115" s="401"/>
      <c r="R115" s="359"/>
      <c r="S115" s="359"/>
      <c r="T115" s="359"/>
      <c r="U115" s="359"/>
      <c r="V115" s="401"/>
      <c r="W115" s="401"/>
      <c r="X115" s="359"/>
      <c r="Y115" s="359"/>
      <c r="Z115" s="359"/>
    </row>
    <row r="116" spans="4:26">
      <c r="D116" s="405"/>
      <c r="E116" s="405"/>
      <c r="F116" s="406"/>
      <c r="G116" s="435"/>
      <c r="H116" s="433"/>
      <c r="I116" s="359"/>
      <c r="K116" s="373"/>
      <c r="L116" s="380"/>
      <c r="M116" s="381"/>
      <c r="N116" s="359"/>
      <c r="O116" s="409"/>
      <c r="P116" s="419"/>
      <c r="Q116" s="401"/>
      <c r="R116" s="359"/>
      <c r="S116" s="359"/>
      <c r="T116" s="359"/>
      <c r="U116" s="359"/>
      <c r="V116" s="401"/>
      <c r="W116" s="401"/>
      <c r="X116" s="359"/>
      <c r="Y116" s="359"/>
      <c r="Z116" s="359"/>
    </row>
    <row r="117" spans="4:26">
      <c r="D117" s="405"/>
      <c r="E117" s="405"/>
      <c r="F117" s="406"/>
      <c r="G117" s="435"/>
      <c r="H117" s="433"/>
      <c r="I117" s="359"/>
      <c r="K117" s="373"/>
      <c r="L117" s="380"/>
      <c r="M117" s="381"/>
      <c r="N117" s="359"/>
      <c r="O117" s="409"/>
      <c r="P117" s="419"/>
      <c r="Q117" s="401"/>
      <c r="R117" s="359"/>
      <c r="S117" s="359"/>
      <c r="T117" s="359"/>
      <c r="U117" s="359"/>
      <c r="V117" s="401"/>
      <c r="W117" s="401"/>
      <c r="X117" s="359"/>
      <c r="Y117" s="359"/>
      <c r="Z117" s="359"/>
    </row>
    <row r="118" spans="4:26">
      <c r="D118" s="405"/>
      <c r="E118" s="405"/>
      <c r="F118" s="406"/>
      <c r="G118" s="435"/>
      <c r="H118" s="433"/>
      <c r="I118" s="359"/>
      <c r="K118" s="373"/>
      <c r="L118" s="380"/>
      <c r="M118" s="381"/>
      <c r="N118" s="359"/>
      <c r="O118" s="409"/>
      <c r="P118" s="419"/>
      <c r="Q118" s="401"/>
      <c r="R118" s="359"/>
      <c r="S118" s="359"/>
      <c r="T118" s="359"/>
      <c r="U118" s="359"/>
      <c r="V118" s="401"/>
      <c r="W118" s="401"/>
      <c r="X118" s="359"/>
      <c r="Y118" s="359"/>
      <c r="Z118" s="359"/>
    </row>
    <row r="119" spans="4:26">
      <c r="D119" s="405"/>
      <c r="E119" s="405"/>
      <c r="F119" s="406"/>
      <c r="G119" s="435"/>
      <c r="H119" s="433"/>
      <c r="I119" s="359"/>
      <c r="K119" s="373"/>
      <c r="L119" s="380"/>
      <c r="M119" s="381"/>
      <c r="N119" s="359"/>
      <c r="O119" s="409"/>
      <c r="P119" s="419"/>
      <c r="Q119" s="401"/>
      <c r="R119" s="359"/>
      <c r="S119" s="359"/>
      <c r="T119" s="359"/>
      <c r="U119" s="359"/>
      <c r="V119" s="401"/>
      <c r="W119" s="401"/>
      <c r="X119" s="359"/>
      <c r="Y119" s="359"/>
      <c r="Z119" s="359"/>
    </row>
    <row r="120" spans="4:26">
      <c r="D120" s="405"/>
      <c r="E120" s="405"/>
      <c r="F120" s="406"/>
      <c r="G120" s="435"/>
      <c r="H120" s="433"/>
      <c r="I120" s="359"/>
      <c r="K120" s="373"/>
      <c r="L120" s="380"/>
      <c r="M120" s="381"/>
      <c r="N120" s="359"/>
      <c r="O120" s="409"/>
      <c r="P120" s="419"/>
      <c r="Q120" s="401"/>
      <c r="R120" s="359"/>
      <c r="S120" s="359"/>
      <c r="T120" s="359"/>
      <c r="U120" s="359"/>
      <c r="V120" s="401"/>
      <c r="W120" s="401"/>
      <c r="X120" s="359"/>
      <c r="Y120" s="359"/>
      <c r="Z120" s="359"/>
    </row>
    <row r="121" spans="4:26">
      <c r="D121" s="405"/>
      <c r="E121" s="405"/>
      <c r="F121" s="406"/>
      <c r="G121" s="435"/>
      <c r="H121" s="433"/>
      <c r="I121" s="359"/>
      <c r="K121" s="373"/>
      <c r="L121" s="380"/>
      <c r="M121" s="381"/>
      <c r="N121" s="359"/>
      <c r="O121" s="409"/>
      <c r="P121" s="419"/>
      <c r="Q121" s="401"/>
      <c r="R121" s="359"/>
      <c r="S121" s="359"/>
      <c r="T121" s="359"/>
      <c r="U121" s="359"/>
      <c r="V121" s="401"/>
      <c r="W121" s="401"/>
      <c r="X121" s="359"/>
      <c r="Y121" s="359"/>
      <c r="Z121" s="359"/>
    </row>
    <row r="122" spans="4:26">
      <c r="D122" s="405"/>
      <c r="E122" s="405"/>
      <c r="F122" s="406"/>
      <c r="G122" s="435"/>
      <c r="H122" s="433"/>
      <c r="I122" s="359"/>
      <c r="K122" s="373"/>
      <c r="L122" s="380"/>
      <c r="M122" s="381"/>
      <c r="N122" s="359"/>
      <c r="O122" s="409"/>
      <c r="P122" s="419"/>
      <c r="Q122" s="401"/>
      <c r="R122" s="359"/>
      <c r="S122" s="359"/>
      <c r="T122" s="359"/>
      <c r="U122" s="359"/>
      <c r="V122" s="401"/>
      <c r="W122" s="401"/>
      <c r="X122" s="359"/>
      <c r="Y122" s="359"/>
      <c r="Z122" s="359"/>
    </row>
    <row r="123" spans="4:26">
      <c r="D123" s="405"/>
      <c r="E123" s="405"/>
      <c r="F123" s="406"/>
      <c r="G123" s="435"/>
      <c r="H123" s="433"/>
      <c r="I123" s="359"/>
      <c r="K123" s="373"/>
      <c r="L123" s="380"/>
      <c r="M123" s="381"/>
      <c r="N123" s="359"/>
      <c r="O123" s="409"/>
      <c r="P123" s="419"/>
      <c r="Q123" s="401"/>
      <c r="R123" s="359"/>
      <c r="S123" s="359"/>
      <c r="T123" s="359"/>
      <c r="U123" s="359"/>
      <c r="V123" s="401"/>
      <c r="W123" s="401"/>
      <c r="X123" s="359"/>
      <c r="Y123" s="359"/>
      <c r="Z123" s="359"/>
    </row>
    <row r="124" spans="4:26">
      <c r="D124" s="405"/>
      <c r="E124" s="405"/>
      <c r="F124" s="406"/>
      <c r="G124" s="435"/>
      <c r="H124" s="433"/>
      <c r="I124" s="359"/>
      <c r="K124" s="373"/>
      <c r="L124" s="380"/>
      <c r="M124" s="381"/>
      <c r="N124" s="359"/>
      <c r="O124" s="409"/>
      <c r="P124" s="419"/>
      <c r="Q124" s="401"/>
      <c r="R124" s="359"/>
      <c r="S124" s="359"/>
      <c r="T124" s="359"/>
      <c r="U124" s="359"/>
      <c r="V124" s="401"/>
      <c r="W124" s="401"/>
      <c r="X124" s="359"/>
      <c r="Y124" s="359"/>
      <c r="Z124" s="359"/>
    </row>
    <row r="125" spans="4:26">
      <c r="D125" s="405"/>
      <c r="E125" s="405"/>
      <c r="F125" s="406"/>
      <c r="G125" s="435"/>
      <c r="H125" s="433"/>
      <c r="I125" s="359"/>
      <c r="K125" s="373"/>
      <c r="L125" s="380"/>
      <c r="M125" s="381"/>
      <c r="N125" s="359"/>
      <c r="O125" s="409"/>
      <c r="P125" s="419"/>
      <c r="Q125" s="401"/>
      <c r="R125" s="359"/>
      <c r="S125" s="359"/>
      <c r="T125" s="359"/>
      <c r="U125" s="359"/>
      <c r="V125" s="401"/>
      <c r="W125" s="401"/>
      <c r="X125" s="359"/>
      <c r="Y125" s="359"/>
      <c r="Z125" s="359"/>
    </row>
    <row r="126" spans="4:26">
      <c r="D126" s="405"/>
      <c r="E126" s="405"/>
      <c r="F126" s="406"/>
      <c r="G126" s="435"/>
      <c r="H126" s="433"/>
      <c r="I126" s="359"/>
      <c r="K126" s="373"/>
      <c r="L126" s="380"/>
      <c r="M126" s="381"/>
      <c r="N126" s="359"/>
      <c r="O126" s="409"/>
      <c r="P126" s="419"/>
      <c r="Q126" s="401"/>
      <c r="R126" s="359"/>
      <c r="S126" s="359"/>
      <c r="T126" s="359"/>
      <c r="U126" s="359"/>
      <c r="V126" s="401"/>
      <c r="W126" s="401"/>
      <c r="X126" s="359"/>
      <c r="Y126" s="359"/>
      <c r="Z126" s="359"/>
    </row>
    <row r="127" spans="4:26">
      <c r="D127" s="405"/>
      <c r="E127" s="405"/>
      <c r="F127" s="406"/>
      <c r="G127" s="435"/>
      <c r="H127" s="433"/>
      <c r="I127" s="359"/>
      <c r="K127" s="373"/>
      <c r="L127" s="380"/>
      <c r="M127" s="381"/>
      <c r="N127" s="359"/>
      <c r="O127" s="409"/>
      <c r="P127" s="419"/>
      <c r="Q127" s="401"/>
      <c r="R127" s="359"/>
      <c r="S127" s="359"/>
      <c r="T127" s="359"/>
      <c r="U127" s="359"/>
      <c r="V127" s="401"/>
      <c r="W127" s="401"/>
      <c r="X127" s="359"/>
      <c r="Y127" s="359"/>
      <c r="Z127" s="359"/>
    </row>
    <row r="128" spans="4:26">
      <c r="D128" s="405"/>
      <c r="E128" s="405"/>
      <c r="F128" s="406"/>
      <c r="G128" s="435"/>
      <c r="H128" s="433"/>
      <c r="I128" s="359"/>
      <c r="K128" s="373"/>
      <c r="L128" s="380"/>
      <c r="M128" s="381"/>
      <c r="N128" s="359"/>
      <c r="O128" s="409"/>
      <c r="P128" s="419"/>
      <c r="Q128" s="401"/>
      <c r="R128" s="359"/>
      <c r="S128" s="359"/>
      <c r="T128" s="359"/>
      <c r="U128" s="359"/>
      <c r="V128" s="401"/>
      <c r="W128" s="401"/>
      <c r="X128" s="359"/>
      <c r="Y128" s="359"/>
      <c r="Z128" s="359"/>
    </row>
    <row r="129" spans="4:26">
      <c r="D129" s="405"/>
      <c r="E129" s="405"/>
      <c r="F129" s="406"/>
      <c r="G129" s="435"/>
      <c r="H129" s="433"/>
      <c r="I129" s="359"/>
      <c r="K129" s="373"/>
      <c r="L129" s="380"/>
      <c r="M129" s="381"/>
      <c r="N129" s="359"/>
      <c r="O129" s="409"/>
      <c r="P129" s="419"/>
      <c r="Q129" s="401"/>
      <c r="R129" s="359"/>
      <c r="S129" s="359"/>
      <c r="T129" s="359"/>
      <c r="U129" s="359"/>
      <c r="V129" s="401"/>
      <c r="W129" s="401"/>
      <c r="X129" s="359"/>
      <c r="Y129" s="359"/>
      <c r="Z129" s="359"/>
    </row>
    <row r="130" spans="4:26">
      <c r="D130" s="405"/>
      <c r="E130" s="405"/>
      <c r="F130" s="406"/>
      <c r="G130" s="435"/>
      <c r="H130" s="433"/>
      <c r="I130" s="359"/>
      <c r="K130" s="373"/>
      <c r="L130" s="380"/>
      <c r="M130" s="381"/>
      <c r="N130" s="359"/>
      <c r="O130" s="409"/>
      <c r="P130" s="419"/>
      <c r="Q130" s="401"/>
      <c r="R130" s="359"/>
      <c r="S130" s="359"/>
      <c r="T130" s="359"/>
      <c r="U130" s="359"/>
      <c r="V130" s="401"/>
      <c r="W130" s="401"/>
      <c r="X130" s="359"/>
      <c r="Y130" s="359"/>
      <c r="Z130" s="359"/>
    </row>
    <row r="131" spans="4:26">
      <c r="D131" s="405"/>
      <c r="E131" s="405"/>
      <c r="F131" s="406"/>
      <c r="G131" s="435"/>
      <c r="H131" s="433"/>
      <c r="I131" s="359"/>
      <c r="K131" s="373"/>
      <c r="L131" s="380"/>
      <c r="M131" s="381"/>
      <c r="N131" s="359"/>
      <c r="O131" s="409"/>
      <c r="P131" s="419"/>
      <c r="Q131" s="401"/>
      <c r="R131" s="359"/>
      <c r="S131" s="359"/>
      <c r="T131" s="359"/>
      <c r="U131" s="359"/>
      <c r="V131" s="401"/>
      <c r="W131" s="401"/>
      <c r="X131" s="359"/>
      <c r="Y131" s="359"/>
      <c r="Z131" s="359"/>
    </row>
    <row r="132" spans="4:26">
      <c r="D132" s="405"/>
      <c r="E132" s="405"/>
      <c r="F132" s="406"/>
      <c r="G132" s="435"/>
      <c r="H132" s="433"/>
      <c r="I132" s="359"/>
      <c r="K132" s="373"/>
      <c r="L132" s="380"/>
      <c r="M132" s="381"/>
      <c r="N132" s="359"/>
      <c r="O132" s="409"/>
      <c r="P132" s="419"/>
      <c r="Q132" s="401"/>
      <c r="R132" s="359"/>
      <c r="S132" s="359"/>
      <c r="T132" s="359"/>
      <c r="U132" s="359"/>
      <c r="V132" s="401"/>
      <c r="W132" s="401"/>
      <c r="X132" s="359"/>
      <c r="Y132" s="359"/>
      <c r="Z132" s="359"/>
    </row>
    <row r="133" spans="4:26">
      <c r="D133" s="405"/>
      <c r="E133" s="405"/>
      <c r="F133" s="406"/>
      <c r="G133" s="435"/>
      <c r="H133" s="433"/>
      <c r="I133" s="359"/>
      <c r="K133" s="373"/>
      <c r="L133" s="380"/>
      <c r="M133" s="381"/>
      <c r="N133" s="359"/>
      <c r="O133" s="409"/>
      <c r="P133" s="419"/>
      <c r="Q133" s="401"/>
      <c r="R133" s="359"/>
      <c r="S133" s="359"/>
      <c r="T133" s="359"/>
      <c r="U133" s="359"/>
      <c r="V133" s="401"/>
      <c r="W133" s="401"/>
      <c r="X133" s="359"/>
      <c r="Y133" s="359"/>
      <c r="Z133" s="359"/>
    </row>
    <row r="134" spans="4:26">
      <c r="D134" s="405"/>
      <c r="E134" s="405"/>
      <c r="F134" s="406"/>
      <c r="G134" s="435"/>
      <c r="H134" s="433"/>
      <c r="I134" s="359"/>
      <c r="K134" s="373"/>
      <c r="L134" s="380"/>
      <c r="M134" s="381"/>
      <c r="N134" s="359"/>
      <c r="O134" s="409"/>
      <c r="P134" s="419"/>
      <c r="Q134" s="401"/>
      <c r="R134" s="359"/>
      <c r="S134" s="359"/>
      <c r="T134" s="359"/>
      <c r="U134" s="359"/>
      <c r="V134" s="401"/>
      <c r="W134" s="401"/>
      <c r="X134" s="359"/>
      <c r="Y134" s="359"/>
      <c r="Z134" s="359"/>
    </row>
    <row r="135" spans="4:26">
      <c r="D135" s="405"/>
      <c r="E135" s="405"/>
      <c r="F135" s="406"/>
      <c r="G135" s="435"/>
      <c r="H135" s="433"/>
      <c r="I135" s="359"/>
      <c r="K135" s="373"/>
      <c r="L135" s="380"/>
      <c r="M135" s="381"/>
      <c r="N135" s="359"/>
      <c r="O135" s="409"/>
      <c r="P135" s="419"/>
      <c r="Q135" s="401"/>
      <c r="R135" s="359"/>
      <c r="S135" s="359"/>
      <c r="T135" s="359"/>
      <c r="U135" s="359"/>
      <c r="V135" s="401"/>
      <c r="W135" s="401"/>
      <c r="X135" s="359"/>
      <c r="Y135" s="359"/>
      <c r="Z135" s="359"/>
    </row>
    <row r="136" spans="4:26">
      <c r="D136" s="405"/>
      <c r="E136" s="405"/>
      <c r="F136" s="406"/>
      <c r="G136" s="435"/>
      <c r="H136" s="433"/>
      <c r="I136" s="359"/>
      <c r="K136" s="373"/>
      <c r="L136" s="380"/>
      <c r="M136" s="381"/>
      <c r="N136" s="359"/>
      <c r="O136" s="409"/>
      <c r="P136" s="419"/>
      <c r="Q136" s="401"/>
      <c r="R136" s="359"/>
      <c r="S136" s="359"/>
      <c r="T136" s="359"/>
      <c r="U136" s="359"/>
      <c r="V136" s="401"/>
      <c r="W136" s="401"/>
      <c r="X136" s="359"/>
      <c r="Y136" s="359"/>
      <c r="Z136" s="359"/>
    </row>
    <row r="137" spans="4:26">
      <c r="D137" s="405"/>
      <c r="E137" s="405"/>
      <c r="F137" s="406"/>
      <c r="G137" s="435"/>
      <c r="H137" s="433"/>
      <c r="I137" s="359"/>
      <c r="K137" s="373"/>
      <c r="L137" s="380"/>
      <c r="M137" s="381"/>
      <c r="N137" s="359"/>
      <c r="O137" s="409"/>
      <c r="P137" s="419"/>
      <c r="Q137" s="401"/>
      <c r="R137" s="359"/>
      <c r="S137" s="359"/>
      <c r="T137" s="359"/>
      <c r="U137" s="359"/>
      <c r="V137" s="401"/>
      <c r="W137" s="401"/>
      <c r="X137" s="359"/>
      <c r="Y137" s="359"/>
      <c r="Z137" s="359"/>
    </row>
    <row r="138" spans="4:26">
      <c r="D138" s="405"/>
      <c r="E138" s="405"/>
      <c r="F138" s="406"/>
      <c r="G138" s="435"/>
      <c r="H138" s="433"/>
      <c r="I138" s="359"/>
      <c r="K138" s="373"/>
      <c r="L138" s="380"/>
      <c r="M138" s="381"/>
      <c r="N138" s="359"/>
      <c r="O138" s="409"/>
      <c r="P138" s="419"/>
      <c r="Q138" s="401"/>
      <c r="R138" s="359"/>
      <c r="S138" s="359"/>
      <c r="T138" s="359"/>
      <c r="U138" s="359"/>
      <c r="V138" s="401"/>
      <c r="W138" s="401"/>
      <c r="X138" s="359"/>
      <c r="Y138" s="359"/>
      <c r="Z138" s="359"/>
    </row>
    <row r="139" spans="4:26">
      <c r="D139" s="405"/>
      <c r="E139" s="405"/>
      <c r="F139" s="406"/>
      <c r="G139" s="435"/>
      <c r="H139" s="433"/>
      <c r="I139" s="359"/>
      <c r="K139" s="373"/>
      <c r="L139" s="380"/>
      <c r="M139" s="381"/>
      <c r="N139" s="359"/>
      <c r="O139" s="409"/>
      <c r="P139" s="419"/>
      <c r="Q139" s="401"/>
      <c r="R139" s="359"/>
      <c r="S139" s="359"/>
      <c r="T139" s="359"/>
      <c r="U139" s="359"/>
      <c r="V139" s="401"/>
      <c r="W139" s="401"/>
      <c r="X139" s="359"/>
      <c r="Y139" s="359"/>
      <c r="Z139" s="359"/>
    </row>
    <row r="140" spans="4:26">
      <c r="D140" s="405"/>
      <c r="E140" s="405"/>
      <c r="F140" s="406"/>
      <c r="G140" s="435"/>
      <c r="H140" s="433"/>
      <c r="I140" s="359"/>
      <c r="K140" s="373"/>
      <c r="L140" s="380"/>
      <c r="M140" s="381"/>
      <c r="N140" s="359"/>
      <c r="O140" s="409"/>
      <c r="P140" s="419"/>
      <c r="Q140" s="401"/>
      <c r="R140" s="359"/>
      <c r="S140" s="359"/>
      <c r="T140" s="359"/>
      <c r="U140" s="359"/>
      <c r="V140" s="401"/>
      <c r="W140" s="401"/>
      <c r="X140" s="359"/>
      <c r="Y140" s="359"/>
      <c r="Z140" s="359"/>
    </row>
    <row r="141" spans="4:26">
      <c r="D141" s="405"/>
      <c r="E141" s="405"/>
      <c r="F141" s="406"/>
      <c r="G141" s="435"/>
      <c r="H141" s="433"/>
      <c r="I141" s="359"/>
      <c r="K141" s="373"/>
      <c r="L141" s="380"/>
      <c r="M141" s="381"/>
      <c r="N141" s="359"/>
      <c r="O141" s="409"/>
      <c r="P141" s="419"/>
      <c r="Q141" s="401"/>
      <c r="R141" s="359"/>
      <c r="S141" s="359"/>
      <c r="T141" s="359"/>
      <c r="U141" s="359"/>
      <c r="V141" s="401"/>
      <c r="W141" s="401"/>
      <c r="X141" s="359"/>
      <c r="Y141" s="359"/>
      <c r="Z141" s="359"/>
    </row>
    <row r="142" spans="4:26">
      <c r="D142" s="405"/>
      <c r="E142" s="405"/>
      <c r="F142" s="406"/>
      <c r="G142" s="435"/>
      <c r="H142" s="433"/>
      <c r="I142" s="359"/>
      <c r="K142" s="373"/>
      <c r="L142" s="380"/>
      <c r="M142" s="381"/>
      <c r="N142" s="359"/>
      <c r="O142" s="409"/>
      <c r="P142" s="419"/>
      <c r="Q142" s="401"/>
      <c r="R142" s="359"/>
      <c r="S142" s="359"/>
      <c r="T142" s="359"/>
      <c r="U142" s="359"/>
      <c r="V142" s="401"/>
      <c r="W142" s="401"/>
      <c r="X142" s="359"/>
      <c r="Y142" s="359"/>
      <c r="Z142" s="359"/>
    </row>
    <row r="143" spans="4:26">
      <c r="D143" s="405"/>
      <c r="E143" s="405"/>
      <c r="F143" s="406"/>
      <c r="G143" s="435"/>
      <c r="H143" s="433"/>
      <c r="I143" s="359"/>
      <c r="K143" s="373"/>
      <c r="L143" s="380"/>
      <c r="M143" s="381"/>
      <c r="N143" s="359"/>
      <c r="O143" s="409"/>
      <c r="P143" s="419"/>
      <c r="Q143" s="401"/>
      <c r="R143" s="359"/>
      <c r="S143" s="359"/>
      <c r="T143" s="359"/>
      <c r="U143" s="359"/>
      <c r="V143" s="401"/>
      <c r="W143" s="401"/>
      <c r="X143" s="359"/>
      <c r="Y143" s="359"/>
      <c r="Z143" s="359"/>
    </row>
    <row r="144" spans="4:26">
      <c r="D144" s="405"/>
      <c r="E144" s="405"/>
      <c r="F144" s="406"/>
      <c r="G144" s="435"/>
      <c r="H144" s="433"/>
      <c r="I144" s="359"/>
      <c r="K144" s="373"/>
      <c r="L144" s="380"/>
      <c r="M144" s="381"/>
      <c r="N144" s="359"/>
      <c r="O144" s="409"/>
      <c r="P144" s="419"/>
      <c r="Q144" s="401"/>
      <c r="R144" s="359"/>
      <c r="S144" s="359"/>
      <c r="T144" s="359"/>
      <c r="U144" s="359"/>
      <c r="V144" s="401"/>
      <c r="W144" s="401"/>
      <c r="X144" s="359"/>
      <c r="Y144" s="359"/>
      <c r="Z144" s="359"/>
    </row>
    <row r="145" spans="4:26">
      <c r="D145" s="405"/>
      <c r="E145" s="405"/>
      <c r="F145" s="406"/>
      <c r="G145" s="435"/>
      <c r="H145" s="433"/>
      <c r="I145" s="359"/>
      <c r="K145" s="373"/>
      <c r="L145" s="380"/>
      <c r="M145" s="381"/>
      <c r="N145" s="359"/>
      <c r="O145" s="409"/>
      <c r="P145" s="419"/>
      <c r="Q145" s="401"/>
      <c r="R145" s="359"/>
      <c r="S145" s="359"/>
      <c r="T145" s="359"/>
      <c r="U145" s="359"/>
      <c r="V145" s="401"/>
      <c r="W145" s="401"/>
      <c r="X145" s="359"/>
      <c r="Y145" s="359"/>
      <c r="Z145" s="359"/>
    </row>
    <row r="146" spans="4:26">
      <c r="D146" s="405"/>
      <c r="E146" s="405"/>
      <c r="F146" s="406"/>
      <c r="G146" s="435"/>
      <c r="H146" s="433"/>
      <c r="I146" s="359"/>
      <c r="K146" s="373"/>
      <c r="L146" s="380"/>
      <c r="M146" s="381"/>
      <c r="N146" s="359"/>
      <c r="O146" s="409"/>
      <c r="P146" s="419"/>
      <c r="Q146" s="401"/>
      <c r="R146" s="359"/>
      <c r="S146" s="359"/>
      <c r="T146" s="359"/>
      <c r="U146" s="359"/>
      <c r="V146" s="401"/>
      <c r="W146" s="401"/>
      <c r="X146" s="359"/>
      <c r="Y146" s="359"/>
      <c r="Z146" s="359"/>
    </row>
    <row r="147" spans="4:26">
      <c r="D147" s="405"/>
      <c r="E147" s="405"/>
      <c r="F147" s="406"/>
      <c r="G147" s="435"/>
      <c r="H147" s="433"/>
      <c r="I147" s="359"/>
      <c r="K147" s="373"/>
      <c r="L147" s="380"/>
      <c r="M147" s="381"/>
      <c r="N147" s="359"/>
      <c r="O147" s="409"/>
      <c r="P147" s="419"/>
      <c r="Q147" s="401"/>
      <c r="R147" s="359"/>
      <c r="S147" s="359"/>
      <c r="T147" s="359"/>
      <c r="U147" s="359"/>
      <c r="V147" s="401"/>
      <c r="W147" s="401"/>
      <c r="X147" s="359"/>
      <c r="Y147" s="359"/>
      <c r="Z147" s="359"/>
    </row>
    <row r="148" spans="4:26">
      <c r="D148" s="405"/>
      <c r="E148" s="405"/>
      <c r="F148" s="406"/>
      <c r="G148" s="435"/>
      <c r="H148" s="433"/>
      <c r="I148" s="359"/>
      <c r="K148" s="373"/>
      <c r="L148" s="380"/>
      <c r="M148" s="381"/>
      <c r="N148" s="359"/>
      <c r="O148" s="409"/>
      <c r="P148" s="419"/>
      <c r="Q148" s="401"/>
      <c r="R148" s="359"/>
      <c r="S148" s="359"/>
      <c r="T148" s="359"/>
      <c r="U148" s="359"/>
      <c r="V148" s="401"/>
      <c r="W148" s="401"/>
      <c r="X148" s="359"/>
      <c r="Y148" s="359"/>
      <c r="Z148" s="359"/>
    </row>
    <row r="149" spans="4:26">
      <c r="D149" s="405"/>
      <c r="E149" s="405"/>
      <c r="F149" s="406"/>
      <c r="G149" s="435"/>
      <c r="H149" s="433"/>
      <c r="I149" s="359"/>
      <c r="K149" s="373"/>
      <c r="L149" s="380"/>
      <c r="M149" s="381"/>
      <c r="N149" s="359"/>
      <c r="O149" s="409"/>
      <c r="P149" s="419"/>
      <c r="Q149" s="401"/>
      <c r="R149" s="359"/>
      <c r="S149" s="359"/>
      <c r="T149" s="359"/>
      <c r="U149" s="359"/>
      <c r="V149" s="401"/>
      <c r="W149" s="401"/>
      <c r="X149" s="359"/>
      <c r="Y149" s="359"/>
      <c r="Z149" s="359"/>
    </row>
    <row r="150" spans="4:26">
      <c r="D150" s="405"/>
      <c r="E150" s="405"/>
      <c r="F150" s="406"/>
      <c r="G150" s="435"/>
      <c r="H150" s="433"/>
      <c r="I150" s="359"/>
      <c r="K150" s="373"/>
      <c r="L150" s="380"/>
      <c r="M150" s="381"/>
      <c r="N150" s="359"/>
      <c r="O150" s="409"/>
      <c r="P150" s="419"/>
      <c r="Q150" s="401"/>
      <c r="R150" s="359"/>
      <c r="S150" s="359"/>
      <c r="T150" s="359"/>
      <c r="U150" s="359"/>
      <c r="V150" s="401"/>
      <c r="W150" s="401"/>
      <c r="X150" s="359"/>
      <c r="Y150" s="359"/>
      <c r="Z150" s="359"/>
    </row>
    <row r="151" spans="4:26">
      <c r="D151" s="405"/>
      <c r="E151" s="405"/>
      <c r="F151" s="406"/>
      <c r="G151" s="435"/>
      <c r="H151" s="433"/>
      <c r="I151" s="359"/>
      <c r="K151" s="373"/>
      <c r="L151" s="380"/>
      <c r="M151" s="381"/>
      <c r="N151" s="359"/>
      <c r="O151" s="409"/>
      <c r="P151" s="419"/>
      <c r="Q151" s="401"/>
      <c r="R151" s="359"/>
      <c r="S151" s="359"/>
      <c r="T151" s="359"/>
      <c r="U151" s="359"/>
      <c r="V151" s="401"/>
      <c r="W151" s="401"/>
      <c r="X151" s="359"/>
      <c r="Y151" s="359"/>
      <c r="Z151" s="359"/>
    </row>
    <row r="152" spans="4:26">
      <c r="D152" s="405"/>
      <c r="E152" s="405"/>
      <c r="F152" s="406"/>
      <c r="G152" s="435"/>
      <c r="H152" s="433"/>
      <c r="I152" s="359"/>
      <c r="K152" s="373"/>
      <c r="L152" s="380"/>
      <c r="M152" s="381"/>
      <c r="N152" s="359"/>
      <c r="O152" s="409"/>
      <c r="P152" s="419"/>
      <c r="Q152" s="401"/>
      <c r="R152" s="359"/>
      <c r="S152" s="359"/>
      <c r="T152" s="359"/>
      <c r="U152" s="359"/>
      <c r="V152" s="401"/>
      <c r="W152" s="401"/>
      <c r="X152" s="359"/>
      <c r="Y152" s="359"/>
      <c r="Z152" s="359"/>
    </row>
    <row r="153" spans="4:26">
      <c r="D153" s="405"/>
      <c r="E153" s="405"/>
      <c r="F153" s="406"/>
      <c r="G153" s="435"/>
      <c r="H153" s="433"/>
      <c r="I153" s="359"/>
      <c r="K153" s="373"/>
      <c r="L153" s="380"/>
      <c r="M153" s="381"/>
      <c r="N153" s="359"/>
      <c r="O153" s="409"/>
      <c r="P153" s="419"/>
      <c r="Q153" s="401"/>
      <c r="R153" s="359"/>
      <c r="S153" s="359"/>
      <c r="T153" s="359"/>
      <c r="U153" s="359"/>
      <c r="V153" s="401"/>
      <c r="W153" s="401"/>
      <c r="X153" s="359"/>
      <c r="Y153" s="359"/>
      <c r="Z153" s="359"/>
    </row>
    <row r="154" spans="4:26">
      <c r="D154" s="405"/>
      <c r="E154" s="405"/>
      <c r="F154" s="406"/>
      <c r="G154" s="435"/>
      <c r="H154" s="433"/>
      <c r="I154" s="359"/>
      <c r="K154" s="373"/>
      <c r="L154" s="380"/>
      <c r="M154" s="381"/>
      <c r="N154" s="359"/>
      <c r="O154" s="409"/>
      <c r="P154" s="419"/>
      <c r="Q154" s="401"/>
      <c r="R154" s="359"/>
      <c r="S154" s="359"/>
      <c r="T154" s="359"/>
      <c r="U154" s="359"/>
      <c r="V154" s="401"/>
      <c r="W154" s="401"/>
      <c r="X154" s="359"/>
      <c r="Y154" s="359"/>
      <c r="Z154" s="359"/>
    </row>
    <row r="155" spans="4:26">
      <c r="D155" s="405"/>
      <c r="E155" s="405"/>
      <c r="F155" s="406"/>
      <c r="G155" s="435"/>
      <c r="H155" s="433"/>
      <c r="I155" s="359"/>
      <c r="K155" s="373"/>
      <c r="L155" s="380"/>
      <c r="M155" s="381"/>
      <c r="N155" s="359"/>
      <c r="O155" s="409"/>
      <c r="P155" s="419"/>
      <c r="Q155" s="401"/>
      <c r="R155" s="359"/>
      <c r="S155" s="359"/>
      <c r="T155" s="359"/>
      <c r="U155" s="359"/>
      <c r="V155" s="401"/>
      <c r="W155" s="401"/>
      <c r="X155" s="359"/>
      <c r="Y155" s="359"/>
      <c r="Z155" s="359"/>
    </row>
    <row r="156" spans="4:26">
      <c r="D156" s="405"/>
      <c r="E156" s="405"/>
      <c r="F156" s="406"/>
      <c r="G156" s="435"/>
      <c r="H156" s="433"/>
      <c r="I156" s="359"/>
      <c r="K156" s="373"/>
      <c r="L156" s="380"/>
      <c r="M156" s="381"/>
      <c r="N156" s="359"/>
      <c r="O156" s="409"/>
      <c r="P156" s="419"/>
      <c r="Q156" s="401"/>
      <c r="R156" s="359"/>
      <c r="S156" s="359"/>
      <c r="T156" s="359"/>
      <c r="U156" s="359"/>
      <c r="V156" s="401"/>
      <c r="W156" s="401"/>
      <c r="X156" s="359"/>
      <c r="Y156" s="359"/>
      <c r="Z156" s="359"/>
    </row>
    <row r="157" spans="4:26">
      <c r="D157" s="405"/>
      <c r="E157" s="405"/>
      <c r="F157" s="406"/>
      <c r="G157" s="435"/>
      <c r="H157" s="433"/>
      <c r="I157" s="359"/>
      <c r="K157" s="373"/>
      <c r="L157" s="380"/>
      <c r="M157" s="381"/>
      <c r="N157" s="359"/>
      <c r="O157" s="409"/>
      <c r="P157" s="419"/>
      <c r="Q157" s="401"/>
      <c r="R157" s="359"/>
      <c r="S157" s="359"/>
      <c r="T157" s="359"/>
      <c r="U157" s="359"/>
      <c r="V157" s="401"/>
      <c r="W157" s="401"/>
      <c r="X157" s="359"/>
      <c r="Y157" s="359"/>
      <c r="Z157" s="359"/>
    </row>
    <row r="158" spans="4:26">
      <c r="D158" s="405"/>
      <c r="E158" s="405"/>
      <c r="F158" s="406"/>
      <c r="G158" s="435"/>
      <c r="H158" s="433"/>
      <c r="I158" s="359"/>
      <c r="K158" s="373"/>
      <c r="L158" s="380"/>
      <c r="M158" s="381"/>
      <c r="N158" s="359"/>
      <c r="O158" s="409"/>
      <c r="P158" s="419"/>
      <c r="Q158" s="401"/>
      <c r="R158" s="359"/>
      <c r="S158" s="359"/>
      <c r="T158" s="359"/>
      <c r="U158" s="359"/>
      <c r="V158" s="401"/>
      <c r="W158" s="401"/>
      <c r="X158" s="359"/>
      <c r="Y158" s="359"/>
      <c r="Z158" s="359"/>
    </row>
    <row r="159" spans="4:26">
      <c r="D159" s="405"/>
      <c r="E159" s="405"/>
      <c r="F159" s="406"/>
      <c r="G159" s="435"/>
      <c r="H159" s="433"/>
      <c r="I159" s="359"/>
      <c r="K159" s="373"/>
      <c r="L159" s="380"/>
      <c r="M159" s="381"/>
      <c r="N159" s="359"/>
      <c r="O159" s="409"/>
      <c r="P159" s="419"/>
      <c r="Q159" s="401"/>
      <c r="R159" s="359"/>
      <c r="S159" s="359"/>
      <c r="T159" s="359"/>
      <c r="U159" s="359"/>
      <c r="V159" s="401"/>
      <c r="W159" s="401"/>
      <c r="X159" s="359"/>
      <c r="Y159" s="359"/>
      <c r="Z159" s="359"/>
    </row>
    <row r="160" spans="4:26">
      <c r="D160" s="405"/>
      <c r="E160" s="405"/>
      <c r="F160" s="406"/>
      <c r="G160" s="435"/>
      <c r="H160" s="433"/>
      <c r="I160" s="359"/>
      <c r="K160" s="373"/>
      <c r="L160" s="380"/>
      <c r="M160" s="381"/>
      <c r="N160" s="359"/>
      <c r="O160" s="409"/>
      <c r="P160" s="419"/>
      <c r="Q160" s="401"/>
      <c r="R160" s="359"/>
      <c r="S160" s="359"/>
      <c r="T160" s="359"/>
      <c r="U160" s="359"/>
      <c r="V160" s="401"/>
      <c r="W160" s="401"/>
      <c r="X160" s="359"/>
      <c r="Y160" s="359"/>
      <c r="Z160" s="359"/>
    </row>
    <row r="161" spans="4:26">
      <c r="D161" s="405"/>
      <c r="E161" s="405"/>
      <c r="F161" s="406"/>
      <c r="G161" s="435"/>
      <c r="H161" s="433"/>
      <c r="I161" s="359"/>
      <c r="K161" s="373"/>
      <c r="L161" s="380"/>
      <c r="M161" s="381"/>
      <c r="N161" s="359"/>
      <c r="O161" s="409"/>
      <c r="P161" s="419"/>
      <c r="Q161" s="401"/>
      <c r="R161" s="359"/>
      <c r="S161" s="359"/>
      <c r="T161" s="359"/>
      <c r="U161" s="359"/>
      <c r="V161" s="401"/>
      <c r="W161" s="401"/>
      <c r="X161" s="359"/>
      <c r="Y161" s="359"/>
      <c r="Z161" s="359"/>
    </row>
    <row r="162" spans="4:26">
      <c r="D162" s="405"/>
      <c r="E162" s="405"/>
      <c r="F162" s="406"/>
      <c r="G162" s="435"/>
      <c r="H162" s="433"/>
      <c r="I162" s="359"/>
      <c r="K162" s="373"/>
      <c r="L162" s="380"/>
      <c r="M162" s="381"/>
      <c r="N162" s="359"/>
      <c r="O162" s="409"/>
      <c r="P162" s="419"/>
      <c r="Q162" s="401"/>
      <c r="R162" s="359"/>
      <c r="S162" s="359"/>
      <c r="T162" s="359"/>
      <c r="U162" s="359"/>
      <c r="V162" s="401"/>
      <c r="W162" s="401"/>
      <c r="X162" s="359"/>
      <c r="Y162" s="359"/>
      <c r="Z162" s="359"/>
    </row>
    <row r="163" spans="4:26">
      <c r="D163" s="405"/>
      <c r="E163" s="405"/>
      <c r="F163" s="406"/>
      <c r="G163" s="435"/>
      <c r="H163" s="433"/>
      <c r="I163" s="359"/>
      <c r="K163" s="373"/>
      <c r="L163" s="380"/>
      <c r="M163" s="381"/>
      <c r="N163" s="359"/>
      <c r="O163" s="409"/>
      <c r="P163" s="419"/>
      <c r="Q163" s="401"/>
      <c r="R163" s="359"/>
      <c r="S163" s="359"/>
      <c r="T163" s="359"/>
      <c r="U163" s="359"/>
      <c r="V163" s="401"/>
      <c r="W163" s="401"/>
      <c r="X163" s="359"/>
      <c r="Y163" s="359"/>
      <c r="Z163" s="359"/>
    </row>
    <row r="164" spans="4:26">
      <c r="D164" s="405"/>
      <c r="E164" s="405"/>
      <c r="F164" s="406"/>
      <c r="G164" s="435"/>
      <c r="H164" s="433"/>
      <c r="I164" s="359"/>
      <c r="K164" s="373"/>
      <c r="L164" s="380"/>
      <c r="M164" s="381"/>
      <c r="N164" s="359"/>
      <c r="O164" s="409"/>
      <c r="P164" s="419"/>
      <c r="Q164" s="401"/>
      <c r="R164" s="359"/>
      <c r="S164" s="359"/>
      <c r="T164" s="359"/>
      <c r="U164" s="359"/>
      <c r="V164" s="401"/>
      <c r="W164" s="401"/>
      <c r="X164" s="359"/>
      <c r="Y164" s="359"/>
      <c r="Z164" s="359"/>
    </row>
    <row r="165" spans="4:26">
      <c r="D165" s="405"/>
      <c r="E165" s="405"/>
      <c r="F165" s="406"/>
      <c r="G165" s="435"/>
      <c r="H165" s="433"/>
      <c r="I165" s="359"/>
      <c r="K165" s="373"/>
      <c r="L165" s="380"/>
      <c r="M165" s="381"/>
      <c r="N165" s="359"/>
      <c r="O165" s="409"/>
      <c r="P165" s="419"/>
      <c r="Q165" s="401"/>
      <c r="R165" s="359"/>
      <c r="S165" s="359"/>
      <c r="T165" s="359"/>
      <c r="U165" s="359"/>
      <c r="V165" s="401"/>
      <c r="W165" s="401"/>
      <c r="X165" s="359"/>
      <c r="Y165" s="359"/>
      <c r="Z165" s="359"/>
    </row>
    <row r="166" spans="4:26">
      <c r="D166" s="405"/>
      <c r="E166" s="405"/>
      <c r="F166" s="406"/>
      <c r="G166" s="435"/>
      <c r="H166" s="433"/>
      <c r="I166" s="359"/>
      <c r="K166" s="373"/>
      <c r="L166" s="380"/>
      <c r="M166" s="381"/>
      <c r="N166" s="359"/>
      <c r="O166" s="409"/>
      <c r="P166" s="419"/>
      <c r="Q166" s="401"/>
      <c r="R166" s="359"/>
      <c r="S166" s="359"/>
      <c r="T166" s="359"/>
      <c r="U166" s="359"/>
      <c r="V166" s="401"/>
      <c r="W166" s="401"/>
      <c r="X166" s="359"/>
      <c r="Y166" s="359"/>
      <c r="Z166" s="359"/>
    </row>
    <row r="167" spans="4:26">
      <c r="D167" s="405"/>
      <c r="E167" s="405"/>
      <c r="F167" s="406"/>
      <c r="G167" s="435"/>
      <c r="H167" s="433"/>
      <c r="I167" s="359"/>
      <c r="K167" s="373"/>
      <c r="L167" s="380"/>
      <c r="M167" s="381"/>
      <c r="N167" s="359"/>
      <c r="O167" s="409"/>
      <c r="P167" s="419"/>
      <c r="Q167" s="401"/>
      <c r="R167" s="359"/>
      <c r="S167" s="359"/>
      <c r="T167" s="359"/>
      <c r="U167" s="359"/>
      <c r="V167" s="401"/>
      <c r="W167" s="401"/>
      <c r="X167" s="359"/>
      <c r="Y167" s="359"/>
      <c r="Z167" s="359"/>
    </row>
    <row r="168" spans="4:26">
      <c r="D168" s="405"/>
      <c r="E168" s="405"/>
      <c r="F168" s="406"/>
      <c r="G168" s="435"/>
      <c r="H168" s="433"/>
      <c r="I168" s="359"/>
      <c r="K168" s="373"/>
      <c r="L168" s="380"/>
      <c r="M168" s="381"/>
      <c r="N168" s="359"/>
      <c r="O168" s="409"/>
      <c r="P168" s="419"/>
      <c r="Q168" s="401"/>
      <c r="R168" s="359"/>
      <c r="S168" s="359"/>
      <c r="T168" s="359"/>
      <c r="U168" s="359"/>
      <c r="V168" s="401"/>
      <c r="W168" s="401"/>
      <c r="X168" s="359"/>
      <c r="Y168" s="359"/>
      <c r="Z168" s="359"/>
    </row>
    <row r="169" spans="4:26">
      <c r="D169" s="405"/>
      <c r="E169" s="405"/>
      <c r="F169" s="406"/>
      <c r="G169" s="435"/>
      <c r="H169" s="433"/>
      <c r="I169" s="359"/>
      <c r="K169" s="373"/>
      <c r="L169" s="380"/>
      <c r="M169" s="381"/>
      <c r="N169" s="359"/>
      <c r="O169" s="409"/>
      <c r="P169" s="419"/>
      <c r="Q169" s="401"/>
      <c r="R169" s="359"/>
      <c r="S169" s="359"/>
      <c r="T169" s="359"/>
      <c r="U169" s="359"/>
      <c r="V169" s="401"/>
      <c r="W169" s="401"/>
      <c r="X169" s="359"/>
      <c r="Y169" s="359"/>
      <c r="Z169" s="359"/>
    </row>
    <row r="170" spans="4:26">
      <c r="D170" s="405"/>
      <c r="E170" s="405"/>
      <c r="F170" s="406"/>
      <c r="G170" s="435"/>
      <c r="H170" s="433"/>
      <c r="I170" s="359"/>
      <c r="K170" s="373"/>
      <c r="L170" s="380"/>
      <c r="M170" s="381"/>
      <c r="N170" s="359"/>
      <c r="O170" s="409"/>
      <c r="P170" s="419"/>
      <c r="Q170" s="401"/>
      <c r="R170" s="359"/>
      <c r="S170" s="359"/>
      <c r="T170" s="359"/>
      <c r="U170" s="359"/>
      <c r="V170" s="401"/>
      <c r="W170" s="401"/>
      <c r="X170" s="359"/>
      <c r="Y170" s="359"/>
      <c r="Z170" s="359"/>
    </row>
    <row r="171" spans="4:26">
      <c r="D171" s="405"/>
      <c r="E171" s="405"/>
      <c r="F171" s="406"/>
      <c r="G171" s="435"/>
      <c r="H171" s="433"/>
      <c r="I171" s="359"/>
      <c r="K171" s="373"/>
      <c r="L171" s="380"/>
      <c r="M171" s="381"/>
      <c r="N171" s="359"/>
      <c r="O171" s="409"/>
      <c r="P171" s="419"/>
      <c r="Q171" s="401"/>
      <c r="R171" s="359"/>
      <c r="S171" s="359"/>
      <c r="T171" s="359"/>
      <c r="U171" s="359"/>
      <c r="V171" s="401"/>
      <c r="W171" s="401"/>
      <c r="X171" s="359"/>
      <c r="Y171" s="359"/>
      <c r="Z171" s="359"/>
    </row>
    <row r="172" spans="4:26">
      <c r="D172" s="405"/>
      <c r="E172" s="405"/>
      <c r="F172" s="406"/>
      <c r="G172" s="435"/>
      <c r="H172" s="433"/>
      <c r="I172" s="359"/>
      <c r="K172" s="373"/>
      <c r="L172" s="380"/>
      <c r="M172" s="381"/>
      <c r="N172" s="359"/>
      <c r="O172" s="409"/>
      <c r="P172" s="419"/>
      <c r="Q172" s="401"/>
      <c r="R172" s="359"/>
      <c r="S172" s="359"/>
      <c r="T172" s="359"/>
      <c r="U172" s="359"/>
      <c r="V172" s="401"/>
      <c r="W172" s="401"/>
      <c r="X172" s="359"/>
      <c r="Y172" s="359"/>
      <c r="Z172" s="359"/>
    </row>
    <row r="173" spans="4:26">
      <c r="D173" s="405"/>
      <c r="E173" s="405"/>
      <c r="F173" s="406"/>
      <c r="G173" s="435"/>
      <c r="H173" s="433"/>
      <c r="I173" s="359"/>
      <c r="K173" s="373"/>
      <c r="L173" s="380"/>
      <c r="M173" s="381"/>
      <c r="N173" s="359"/>
      <c r="O173" s="409"/>
      <c r="P173" s="419"/>
      <c r="Q173" s="401"/>
      <c r="R173" s="359"/>
      <c r="S173" s="359"/>
      <c r="T173" s="359"/>
      <c r="U173" s="359"/>
      <c r="V173" s="401"/>
      <c r="W173" s="401"/>
      <c r="X173" s="359"/>
      <c r="Y173" s="359"/>
      <c r="Z173" s="359"/>
    </row>
    <row r="174" spans="4:26">
      <c r="D174" s="405"/>
      <c r="E174" s="405"/>
      <c r="F174" s="406"/>
      <c r="G174" s="435"/>
      <c r="H174" s="433"/>
      <c r="I174" s="359"/>
      <c r="K174" s="373"/>
      <c r="L174" s="380"/>
      <c r="M174" s="381"/>
      <c r="N174" s="359"/>
      <c r="O174" s="409"/>
      <c r="P174" s="419"/>
      <c r="Q174" s="401"/>
      <c r="R174" s="359"/>
      <c r="S174" s="359"/>
      <c r="T174" s="359"/>
      <c r="U174" s="359"/>
      <c r="V174" s="401"/>
      <c r="W174" s="401"/>
      <c r="X174" s="359"/>
      <c r="Y174" s="359"/>
      <c r="Z174" s="359"/>
    </row>
    <row r="175" spans="4:26">
      <c r="D175" s="405"/>
      <c r="E175" s="405"/>
      <c r="F175" s="406"/>
      <c r="G175" s="435"/>
      <c r="H175" s="433"/>
      <c r="I175" s="359"/>
      <c r="K175" s="373"/>
      <c r="L175" s="380"/>
      <c r="M175" s="381"/>
      <c r="N175" s="359"/>
      <c r="O175" s="409"/>
      <c r="P175" s="419"/>
      <c r="Q175" s="401"/>
      <c r="R175" s="359"/>
      <c r="S175" s="359"/>
      <c r="T175" s="359"/>
      <c r="U175" s="359"/>
      <c r="V175" s="401"/>
      <c r="W175" s="401"/>
      <c r="X175" s="359"/>
      <c r="Y175" s="359"/>
      <c r="Z175" s="359"/>
    </row>
    <row r="176" spans="4:26">
      <c r="D176" s="405"/>
      <c r="E176" s="405"/>
      <c r="F176" s="406"/>
      <c r="G176" s="435"/>
      <c r="H176" s="433"/>
      <c r="I176" s="359"/>
      <c r="K176" s="373"/>
      <c r="L176" s="380"/>
      <c r="M176" s="381"/>
      <c r="N176" s="359"/>
      <c r="O176" s="409"/>
      <c r="P176" s="419"/>
      <c r="Q176" s="401"/>
      <c r="R176" s="359"/>
      <c r="S176" s="359"/>
      <c r="T176" s="359"/>
      <c r="U176" s="359"/>
      <c r="V176" s="401"/>
      <c r="W176" s="401"/>
      <c r="X176" s="359"/>
      <c r="Y176" s="359"/>
      <c r="Z176" s="359"/>
    </row>
    <row r="177" spans="4:26">
      <c r="D177" s="405"/>
      <c r="E177" s="405"/>
      <c r="F177" s="406"/>
      <c r="G177" s="435"/>
      <c r="H177" s="433"/>
      <c r="I177" s="359"/>
      <c r="K177" s="373"/>
      <c r="L177" s="380"/>
      <c r="M177" s="381"/>
      <c r="N177" s="359"/>
      <c r="O177" s="409"/>
      <c r="P177" s="419"/>
      <c r="Q177" s="401"/>
      <c r="R177" s="359"/>
      <c r="S177" s="359"/>
      <c r="T177" s="359"/>
      <c r="U177" s="359"/>
      <c r="V177" s="401"/>
      <c r="W177" s="401"/>
      <c r="X177" s="359"/>
      <c r="Y177" s="359"/>
      <c r="Z177" s="359"/>
    </row>
    <row r="178" spans="4:26">
      <c r="D178" s="405"/>
      <c r="E178" s="405"/>
      <c r="F178" s="406"/>
      <c r="G178" s="435"/>
      <c r="H178" s="433"/>
      <c r="I178" s="359"/>
      <c r="K178" s="373"/>
      <c r="L178" s="380"/>
      <c r="M178" s="381"/>
      <c r="N178" s="359"/>
      <c r="O178" s="409"/>
      <c r="P178" s="419"/>
      <c r="Q178" s="401"/>
      <c r="R178" s="359"/>
      <c r="S178" s="359"/>
      <c r="T178" s="359"/>
      <c r="U178" s="359"/>
      <c r="V178" s="401"/>
      <c r="W178" s="401"/>
      <c r="X178" s="359"/>
      <c r="Y178" s="359"/>
      <c r="Z178" s="359"/>
    </row>
    <row r="179" spans="4:26">
      <c r="D179" s="405"/>
      <c r="E179" s="405"/>
      <c r="F179" s="406"/>
      <c r="G179" s="435"/>
      <c r="H179" s="433"/>
      <c r="I179" s="359"/>
      <c r="K179" s="373"/>
      <c r="L179" s="380"/>
      <c r="M179" s="381"/>
      <c r="N179" s="359"/>
      <c r="O179" s="409"/>
      <c r="P179" s="419"/>
      <c r="Q179" s="401"/>
      <c r="R179" s="359"/>
      <c r="S179" s="359"/>
      <c r="T179" s="359"/>
      <c r="U179" s="359"/>
      <c r="V179" s="401"/>
      <c r="W179" s="401"/>
      <c r="X179" s="359"/>
      <c r="Y179" s="359"/>
      <c r="Z179" s="359"/>
    </row>
    <row r="180" spans="4:26">
      <c r="D180" s="405"/>
      <c r="E180" s="405"/>
      <c r="F180" s="406"/>
      <c r="G180" s="435"/>
      <c r="H180" s="433"/>
      <c r="I180" s="359"/>
      <c r="K180" s="373"/>
      <c r="L180" s="380"/>
      <c r="M180" s="381"/>
      <c r="N180" s="359"/>
      <c r="O180" s="409"/>
      <c r="P180" s="419"/>
      <c r="Q180" s="401"/>
      <c r="R180" s="359"/>
      <c r="S180" s="359"/>
      <c r="T180" s="359"/>
      <c r="U180" s="359"/>
      <c r="V180" s="401"/>
      <c r="W180" s="401"/>
      <c r="X180" s="359"/>
      <c r="Y180" s="359"/>
      <c r="Z180" s="359"/>
    </row>
    <row r="181" spans="4:26">
      <c r="D181" s="405"/>
      <c r="E181" s="405"/>
      <c r="F181" s="406"/>
      <c r="G181" s="435"/>
      <c r="H181" s="433"/>
      <c r="I181" s="359"/>
      <c r="K181" s="373"/>
      <c r="L181" s="380"/>
      <c r="M181" s="381"/>
      <c r="N181" s="359"/>
      <c r="O181" s="409"/>
      <c r="P181" s="419"/>
      <c r="Q181" s="401"/>
      <c r="R181" s="359"/>
      <c r="S181" s="359"/>
      <c r="T181" s="359"/>
      <c r="U181" s="359"/>
      <c r="V181" s="401"/>
      <c r="W181" s="401"/>
      <c r="X181" s="359"/>
      <c r="Y181" s="359"/>
      <c r="Z181" s="359"/>
    </row>
    <row r="182" spans="4:26">
      <c r="D182" s="405"/>
      <c r="E182" s="405"/>
      <c r="F182" s="406"/>
      <c r="G182" s="435"/>
      <c r="H182" s="433"/>
      <c r="I182" s="359"/>
      <c r="K182" s="373"/>
      <c r="L182" s="380"/>
      <c r="M182" s="381"/>
      <c r="N182" s="359"/>
      <c r="O182" s="409"/>
      <c r="P182" s="419"/>
      <c r="Q182" s="401"/>
      <c r="R182" s="359"/>
      <c r="S182" s="359"/>
      <c r="T182" s="359"/>
      <c r="U182" s="359"/>
      <c r="V182" s="401"/>
      <c r="W182" s="401"/>
      <c r="X182" s="359"/>
      <c r="Y182" s="359"/>
      <c r="Z182" s="359"/>
    </row>
    <row r="183" spans="4:26">
      <c r="D183" s="405"/>
      <c r="E183" s="405"/>
      <c r="F183" s="406"/>
      <c r="G183" s="435"/>
      <c r="H183" s="433"/>
      <c r="I183" s="359"/>
      <c r="K183" s="373"/>
      <c r="L183" s="380"/>
      <c r="M183" s="381"/>
      <c r="N183" s="359"/>
      <c r="O183" s="409"/>
      <c r="P183" s="419"/>
      <c r="Q183" s="401"/>
      <c r="R183" s="359"/>
      <c r="S183" s="359"/>
      <c r="T183" s="359"/>
      <c r="U183" s="359"/>
      <c r="V183" s="401"/>
      <c r="W183" s="401"/>
      <c r="X183" s="359"/>
      <c r="Y183" s="359"/>
      <c r="Z183" s="359"/>
    </row>
    <row r="184" spans="4:26">
      <c r="D184" s="405"/>
      <c r="E184" s="405"/>
      <c r="F184" s="406"/>
      <c r="G184" s="435"/>
      <c r="H184" s="433"/>
      <c r="I184" s="359"/>
      <c r="K184" s="373"/>
      <c r="L184" s="380"/>
      <c r="M184" s="381"/>
      <c r="N184" s="359"/>
      <c r="O184" s="409"/>
      <c r="P184" s="419"/>
      <c r="Q184" s="401"/>
      <c r="R184" s="359"/>
      <c r="S184" s="359"/>
      <c r="T184" s="359"/>
      <c r="U184" s="359"/>
      <c r="V184" s="401"/>
      <c r="W184" s="401"/>
      <c r="X184" s="359"/>
      <c r="Y184" s="359"/>
      <c r="Z184" s="359"/>
    </row>
    <row r="185" spans="4:26">
      <c r="D185" s="405"/>
      <c r="E185" s="405"/>
      <c r="F185" s="406"/>
      <c r="G185" s="435"/>
      <c r="H185" s="433"/>
      <c r="I185" s="359"/>
      <c r="K185" s="373"/>
      <c r="L185" s="380"/>
      <c r="M185" s="381"/>
      <c r="N185" s="359"/>
      <c r="O185" s="409"/>
      <c r="P185" s="419"/>
      <c r="Q185" s="401"/>
      <c r="R185" s="359"/>
      <c r="S185" s="359"/>
      <c r="T185" s="359"/>
      <c r="U185" s="359"/>
      <c r="V185" s="401"/>
      <c r="W185" s="401"/>
      <c r="X185" s="359"/>
      <c r="Y185" s="359"/>
      <c r="Z185" s="359"/>
    </row>
    <row r="186" spans="4:26">
      <c r="D186" s="405"/>
      <c r="E186" s="405"/>
      <c r="F186" s="406"/>
      <c r="G186" s="435"/>
      <c r="H186" s="433"/>
      <c r="I186" s="359"/>
      <c r="K186" s="373"/>
      <c r="L186" s="380"/>
      <c r="M186" s="381"/>
      <c r="N186" s="359"/>
      <c r="O186" s="409"/>
      <c r="P186" s="419"/>
      <c r="Q186" s="401"/>
      <c r="R186" s="359"/>
      <c r="S186" s="359"/>
      <c r="T186" s="359"/>
      <c r="U186" s="359"/>
      <c r="V186" s="401"/>
      <c r="W186" s="401"/>
      <c r="X186" s="359"/>
      <c r="Y186" s="359"/>
      <c r="Z186" s="359"/>
    </row>
    <row r="187" spans="4:26">
      <c r="D187" s="405"/>
      <c r="E187" s="405"/>
      <c r="F187" s="406"/>
      <c r="G187" s="435"/>
      <c r="H187" s="433"/>
      <c r="I187" s="359"/>
      <c r="K187" s="373"/>
      <c r="L187" s="380"/>
      <c r="M187" s="381"/>
      <c r="N187" s="359"/>
      <c r="O187" s="409"/>
      <c r="P187" s="419"/>
      <c r="Q187" s="401"/>
      <c r="R187" s="359"/>
      <c r="S187" s="359"/>
      <c r="T187" s="359"/>
      <c r="U187" s="359"/>
      <c r="V187" s="401"/>
      <c r="W187" s="401"/>
      <c r="X187" s="359"/>
      <c r="Y187" s="359"/>
      <c r="Z187" s="359"/>
    </row>
    <row r="188" spans="4:26">
      <c r="D188" s="405"/>
      <c r="E188" s="405"/>
      <c r="F188" s="406"/>
      <c r="G188" s="435"/>
      <c r="H188" s="433"/>
      <c r="I188" s="359"/>
      <c r="K188" s="373"/>
      <c r="L188" s="380"/>
      <c r="M188" s="381"/>
      <c r="N188" s="359"/>
      <c r="O188" s="409"/>
      <c r="P188" s="419"/>
      <c r="Q188" s="401"/>
      <c r="R188" s="359"/>
      <c r="S188" s="359"/>
      <c r="T188" s="359"/>
      <c r="U188" s="359"/>
      <c r="V188" s="401"/>
      <c r="W188" s="401"/>
      <c r="X188" s="359"/>
      <c r="Y188" s="359"/>
      <c r="Z188" s="359"/>
    </row>
    <row r="189" spans="4:26">
      <c r="D189" s="405"/>
      <c r="E189" s="405"/>
      <c r="F189" s="406"/>
      <c r="G189" s="435"/>
      <c r="H189" s="433"/>
      <c r="I189" s="359"/>
      <c r="K189" s="373"/>
      <c r="L189" s="380"/>
      <c r="M189" s="381"/>
      <c r="N189" s="359"/>
      <c r="O189" s="409"/>
      <c r="P189" s="419"/>
      <c r="Q189" s="401"/>
      <c r="R189" s="359"/>
      <c r="S189" s="359"/>
      <c r="T189" s="359"/>
      <c r="U189" s="359"/>
      <c r="V189" s="401"/>
      <c r="W189" s="401"/>
      <c r="X189" s="359"/>
      <c r="Y189" s="359"/>
      <c r="Z189" s="359"/>
    </row>
    <row r="190" spans="4:26">
      <c r="D190" s="405"/>
      <c r="E190" s="405"/>
      <c r="F190" s="406"/>
      <c r="G190" s="435"/>
      <c r="H190" s="433"/>
      <c r="I190" s="359"/>
      <c r="K190" s="373"/>
      <c r="L190" s="380"/>
      <c r="M190" s="381"/>
      <c r="N190" s="359"/>
      <c r="O190" s="409"/>
      <c r="P190" s="419"/>
      <c r="Q190" s="401"/>
      <c r="R190" s="359"/>
      <c r="S190" s="359"/>
      <c r="T190" s="359"/>
      <c r="U190" s="359"/>
      <c r="V190" s="401"/>
      <c r="W190" s="401"/>
      <c r="X190" s="359"/>
      <c r="Y190" s="359"/>
      <c r="Z190" s="359"/>
    </row>
    <row r="191" spans="4:26">
      <c r="D191" s="405"/>
      <c r="E191" s="405"/>
      <c r="F191" s="406"/>
      <c r="G191" s="435"/>
      <c r="H191" s="433"/>
      <c r="I191" s="359"/>
      <c r="K191" s="373"/>
      <c r="L191" s="380"/>
      <c r="M191" s="381"/>
      <c r="N191" s="359"/>
      <c r="O191" s="409"/>
      <c r="P191" s="419"/>
      <c r="Q191" s="401"/>
      <c r="R191" s="359"/>
      <c r="S191" s="359"/>
      <c r="T191" s="359"/>
      <c r="U191" s="359"/>
      <c r="V191" s="401"/>
      <c r="W191" s="401"/>
      <c r="X191" s="359"/>
      <c r="Y191" s="359"/>
      <c r="Z191" s="359"/>
    </row>
    <row r="192" spans="4:26">
      <c r="D192" s="405"/>
      <c r="E192" s="405"/>
      <c r="F192" s="406"/>
      <c r="G192" s="435"/>
      <c r="H192" s="433"/>
      <c r="I192" s="359"/>
      <c r="K192" s="373"/>
      <c r="L192" s="380"/>
      <c r="M192" s="381"/>
      <c r="N192" s="359"/>
      <c r="O192" s="409"/>
      <c r="P192" s="419"/>
      <c r="Q192" s="401"/>
      <c r="R192" s="359"/>
      <c r="S192" s="359"/>
      <c r="T192" s="359"/>
      <c r="U192" s="359"/>
      <c r="V192" s="401"/>
      <c r="W192" s="401"/>
      <c r="X192" s="359"/>
      <c r="Y192" s="359"/>
      <c r="Z192" s="359"/>
    </row>
    <row r="193" spans="4:26">
      <c r="D193" s="405"/>
      <c r="E193" s="405"/>
      <c r="F193" s="406"/>
      <c r="G193" s="435"/>
      <c r="H193" s="433"/>
      <c r="I193" s="359"/>
      <c r="K193" s="373"/>
      <c r="L193" s="380"/>
      <c r="M193" s="381"/>
      <c r="N193" s="359"/>
      <c r="O193" s="409"/>
      <c r="P193" s="419"/>
      <c r="Q193" s="401"/>
      <c r="R193" s="359"/>
      <c r="S193" s="359"/>
      <c r="T193" s="359"/>
      <c r="U193" s="359"/>
      <c r="V193" s="401"/>
      <c r="W193" s="401"/>
      <c r="X193" s="359"/>
      <c r="Y193" s="359"/>
      <c r="Z193" s="359"/>
    </row>
    <row r="194" spans="4:26">
      <c r="D194" s="405"/>
      <c r="E194" s="405"/>
      <c r="F194" s="406"/>
      <c r="G194" s="435"/>
      <c r="H194" s="433"/>
      <c r="I194" s="359"/>
      <c r="K194" s="373"/>
      <c r="L194" s="380"/>
      <c r="M194" s="381"/>
      <c r="N194" s="359"/>
      <c r="O194" s="409"/>
      <c r="P194" s="419"/>
      <c r="Q194" s="401"/>
      <c r="R194" s="359"/>
      <c r="S194" s="359"/>
      <c r="T194" s="359"/>
      <c r="U194" s="359"/>
      <c r="V194" s="401"/>
      <c r="W194" s="401"/>
      <c r="X194" s="359"/>
      <c r="Y194" s="359"/>
      <c r="Z194" s="359"/>
    </row>
    <row r="195" spans="4:26">
      <c r="D195" s="405"/>
      <c r="E195" s="405"/>
      <c r="F195" s="406"/>
      <c r="G195" s="435"/>
      <c r="H195" s="433"/>
      <c r="I195" s="359"/>
      <c r="K195" s="373"/>
      <c r="L195" s="380"/>
      <c r="M195" s="381"/>
      <c r="N195" s="359"/>
      <c r="O195" s="409"/>
      <c r="P195" s="419"/>
      <c r="Q195" s="401"/>
      <c r="R195" s="359"/>
      <c r="S195" s="359"/>
      <c r="T195" s="359"/>
      <c r="U195" s="359"/>
      <c r="V195" s="401"/>
      <c r="W195" s="401"/>
      <c r="X195" s="359"/>
      <c r="Y195" s="359"/>
      <c r="Z195" s="359"/>
    </row>
    <row r="196" spans="4:26">
      <c r="D196" s="405"/>
      <c r="E196" s="405"/>
      <c r="F196" s="406"/>
      <c r="G196" s="435"/>
      <c r="H196" s="433"/>
      <c r="I196" s="359"/>
      <c r="K196" s="373"/>
      <c r="L196" s="380"/>
      <c r="M196" s="381"/>
      <c r="N196" s="359"/>
      <c r="O196" s="409"/>
      <c r="P196" s="419"/>
      <c r="Q196" s="401"/>
      <c r="R196" s="359"/>
      <c r="S196" s="359"/>
      <c r="T196" s="359"/>
      <c r="U196" s="359"/>
      <c r="V196" s="401"/>
      <c r="W196" s="401"/>
      <c r="X196" s="359"/>
      <c r="Y196" s="359"/>
      <c r="Z196" s="359"/>
    </row>
    <row r="197" spans="4:26">
      <c r="D197" s="405"/>
      <c r="E197" s="405"/>
      <c r="F197" s="406"/>
      <c r="G197" s="435"/>
      <c r="H197" s="433"/>
      <c r="I197" s="359"/>
      <c r="K197" s="373"/>
      <c r="L197" s="380"/>
      <c r="M197" s="381"/>
      <c r="N197" s="359"/>
      <c r="O197" s="409"/>
      <c r="P197" s="419"/>
      <c r="Q197" s="401"/>
      <c r="R197" s="359"/>
      <c r="S197" s="359"/>
      <c r="T197" s="359"/>
      <c r="U197" s="359"/>
      <c r="V197" s="401"/>
      <c r="W197" s="401"/>
      <c r="X197" s="359"/>
      <c r="Y197" s="359"/>
      <c r="Z197" s="359"/>
    </row>
    <row r="198" spans="4:26">
      <c r="D198" s="405"/>
      <c r="E198" s="405"/>
      <c r="F198" s="406"/>
      <c r="G198" s="435"/>
      <c r="H198" s="433"/>
      <c r="I198" s="359"/>
      <c r="K198" s="373"/>
      <c r="L198" s="380"/>
      <c r="M198" s="381"/>
      <c r="N198" s="359"/>
      <c r="O198" s="409"/>
      <c r="P198" s="419"/>
      <c r="Q198" s="401"/>
      <c r="R198" s="359"/>
      <c r="S198" s="359"/>
      <c r="T198" s="359"/>
      <c r="U198" s="359"/>
      <c r="V198" s="401"/>
      <c r="W198" s="401"/>
      <c r="X198" s="359"/>
      <c r="Y198" s="359"/>
      <c r="Z198" s="359"/>
    </row>
    <row r="199" spans="4:26">
      <c r="D199" s="405"/>
      <c r="E199" s="405"/>
      <c r="F199" s="406"/>
      <c r="G199" s="435"/>
      <c r="H199" s="433"/>
      <c r="I199" s="359"/>
      <c r="K199" s="373"/>
      <c r="L199" s="380"/>
      <c r="M199" s="381"/>
      <c r="N199" s="359"/>
      <c r="O199" s="409"/>
      <c r="P199" s="419"/>
      <c r="Q199" s="401"/>
      <c r="R199" s="359"/>
      <c r="S199" s="359"/>
      <c r="T199" s="359"/>
      <c r="U199" s="359"/>
      <c r="V199" s="401"/>
      <c r="W199" s="401"/>
      <c r="X199" s="359"/>
      <c r="Y199" s="359"/>
      <c r="Z199" s="359"/>
    </row>
    <row r="200" spans="4:26">
      <c r="D200" s="405"/>
      <c r="E200" s="405"/>
      <c r="F200" s="406"/>
      <c r="G200" s="435"/>
      <c r="H200" s="433"/>
      <c r="I200" s="359"/>
      <c r="K200" s="373"/>
      <c r="L200" s="380"/>
      <c r="M200" s="381"/>
      <c r="N200" s="359"/>
      <c r="O200" s="409"/>
      <c r="P200" s="419"/>
      <c r="Q200" s="401"/>
      <c r="R200" s="359"/>
      <c r="S200" s="359"/>
      <c r="T200" s="359"/>
      <c r="U200" s="359"/>
      <c r="V200" s="401"/>
      <c r="W200" s="401"/>
      <c r="X200" s="359"/>
      <c r="Y200" s="359"/>
      <c r="Z200" s="359"/>
    </row>
    <row r="201" spans="4:26">
      <c r="D201" s="405"/>
      <c r="E201" s="405"/>
      <c r="F201" s="406"/>
      <c r="G201" s="435"/>
      <c r="H201" s="433"/>
      <c r="I201" s="359"/>
      <c r="K201" s="373"/>
      <c r="L201" s="380"/>
      <c r="M201" s="381"/>
      <c r="N201" s="359"/>
      <c r="O201" s="409"/>
      <c r="P201" s="419"/>
      <c r="Q201" s="401"/>
      <c r="R201" s="359"/>
      <c r="S201" s="359"/>
      <c r="T201" s="359"/>
      <c r="U201" s="359"/>
      <c r="V201" s="401"/>
      <c r="W201" s="401"/>
      <c r="X201" s="359"/>
      <c r="Y201" s="359"/>
      <c r="Z201" s="359"/>
    </row>
    <row r="202" spans="4:26">
      <c r="D202" s="405"/>
      <c r="E202" s="405"/>
      <c r="F202" s="406"/>
      <c r="G202" s="435"/>
      <c r="H202" s="433"/>
      <c r="I202" s="359"/>
      <c r="K202" s="373"/>
      <c r="L202" s="380"/>
      <c r="M202" s="381"/>
      <c r="N202" s="359"/>
      <c r="O202" s="409"/>
      <c r="P202" s="419"/>
      <c r="Q202" s="401"/>
      <c r="R202" s="359"/>
      <c r="S202" s="359"/>
      <c r="T202" s="359"/>
      <c r="U202" s="359"/>
      <c r="V202" s="401"/>
      <c r="W202" s="401"/>
      <c r="X202" s="359"/>
      <c r="Y202" s="359"/>
      <c r="Z202" s="359"/>
    </row>
    <row r="203" spans="4:26">
      <c r="D203" s="405"/>
      <c r="E203" s="405"/>
      <c r="F203" s="406"/>
      <c r="G203" s="435"/>
      <c r="H203" s="433"/>
      <c r="I203" s="359"/>
      <c r="K203" s="373"/>
      <c r="L203" s="380"/>
      <c r="M203" s="381"/>
      <c r="N203" s="359"/>
      <c r="O203" s="409"/>
      <c r="P203" s="419"/>
      <c r="Q203" s="401"/>
      <c r="R203" s="359"/>
      <c r="S203" s="359"/>
      <c r="T203" s="359"/>
      <c r="U203" s="359"/>
      <c r="V203" s="401"/>
      <c r="W203" s="401"/>
      <c r="X203" s="359"/>
      <c r="Y203" s="359"/>
      <c r="Z203" s="359"/>
    </row>
    <row r="204" spans="4:26">
      <c r="D204" s="405"/>
      <c r="E204" s="405"/>
      <c r="F204" s="406"/>
      <c r="G204" s="435"/>
      <c r="H204" s="433"/>
      <c r="I204" s="359"/>
      <c r="K204" s="373"/>
      <c r="L204" s="380"/>
      <c r="M204" s="381"/>
      <c r="N204" s="359"/>
      <c r="O204" s="409"/>
      <c r="P204" s="419"/>
      <c r="Q204" s="401"/>
      <c r="R204" s="359"/>
      <c r="S204" s="359"/>
      <c r="T204" s="359"/>
      <c r="U204" s="359"/>
      <c r="V204" s="401"/>
      <c r="W204" s="401"/>
      <c r="X204" s="359"/>
      <c r="Y204" s="359"/>
      <c r="Z204" s="359"/>
    </row>
    <row r="205" spans="4:26">
      <c r="D205" s="405"/>
      <c r="E205" s="405"/>
      <c r="F205" s="406"/>
      <c r="G205" s="435"/>
      <c r="H205" s="433"/>
      <c r="I205" s="359"/>
      <c r="K205" s="373"/>
      <c r="L205" s="380"/>
      <c r="M205" s="381"/>
      <c r="N205" s="359"/>
      <c r="O205" s="409"/>
      <c r="P205" s="419"/>
      <c r="Q205" s="401"/>
      <c r="R205" s="359"/>
      <c r="S205" s="359"/>
      <c r="T205" s="359"/>
      <c r="U205" s="359"/>
      <c r="V205" s="401"/>
      <c r="W205" s="401"/>
      <c r="X205" s="359"/>
      <c r="Y205" s="359"/>
      <c r="Z205" s="359"/>
    </row>
    <row r="206" spans="4:26">
      <c r="D206" s="405"/>
      <c r="E206" s="405"/>
      <c r="F206" s="406"/>
      <c r="G206" s="435"/>
      <c r="H206" s="433"/>
      <c r="I206" s="359"/>
      <c r="K206" s="373"/>
      <c r="L206" s="380"/>
      <c r="M206" s="381"/>
      <c r="N206" s="359"/>
      <c r="O206" s="409"/>
      <c r="P206" s="419"/>
      <c r="Q206" s="401"/>
      <c r="R206" s="359"/>
      <c r="S206" s="359"/>
      <c r="T206" s="359"/>
      <c r="U206" s="359"/>
      <c r="V206" s="401"/>
      <c r="W206" s="401"/>
      <c r="X206" s="359"/>
      <c r="Y206" s="359"/>
      <c r="Z206" s="359"/>
    </row>
    <row r="207" spans="4:26">
      <c r="D207" s="405"/>
      <c r="E207" s="405"/>
      <c r="F207" s="406"/>
      <c r="G207" s="435"/>
      <c r="H207" s="433"/>
      <c r="I207" s="359"/>
      <c r="K207" s="373"/>
      <c r="L207" s="380"/>
      <c r="M207" s="381"/>
      <c r="N207" s="359"/>
      <c r="O207" s="409"/>
      <c r="P207" s="419"/>
      <c r="Q207" s="401"/>
      <c r="R207" s="359"/>
      <c r="S207" s="359"/>
      <c r="T207" s="359"/>
      <c r="U207" s="359"/>
      <c r="V207" s="401"/>
      <c r="W207" s="401"/>
      <c r="X207" s="359"/>
      <c r="Y207" s="359"/>
      <c r="Z207" s="359"/>
    </row>
    <row r="208" spans="4:26">
      <c r="D208" s="405"/>
      <c r="E208" s="405"/>
      <c r="F208" s="406"/>
      <c r="G208" s="435"/>
      <c r="H208" s="433"/>
      <c r="I208" s="359"/>
      <c r="K208" s="373"/>
      <c r="L208" s="380"/>
      <c r="M208" s="381"/>
      <c r="N208" s="359"/>
      <c r="O208" s="409"/>
      <c r="P208" s="419"/>
      <c r="Q208" s="401"/>
      <c r="R208" s="359"/>
      <c r="S208" s="359"/>
      <c r="T208" s="359"/>
      <c r="U208" s="359"/>
      <c r="V208" s="401"/>
      <c r="W208" s="401"/>
      <c r="X208" s="359"/>
      <c r="Y208" s="359"/>
      <c r="Z208" s="359"/>
    </row>
    <row r="209" spans="4:26">
      <c r="D209" s="405"/>
      <c r="E209" s="405"/>
      <c r="F209" s="406"/>
      <c r="G209" s="435"/>
      <c r="H209" s="433"/>
      <c r="I209" s="359"/>
      <c r="K209" s="373"/>
      <c r="L209" s="380"/>
      <c r="M209" s="381"/>
      <c r="N209" s="359"/>
      <c r="O209" s="409"/>
      <c r="P209" s="419"/>
      <c r="Q209" s="401"/>
      <c r="R209" s="359"/>
      <c r="S209" s="359"/>
      <c r="T209" s="359"/>
      <c r="U209" s="359"/>
      <c r="V209" s="401"/>
      <c r="W209" s="401"/>
      <c r="X209" s="359"/>
      <c r="Y209" s="359"/>
      <c r="Z209" s="359"/>
    </row>
    <row r="210" spans="4:26">
      <c r="D210" s="405"/>
      <c r="E210" s="405"/>
      <c r="F210" s="406"/>
      <c r="G210" s="435"/>
      <c r="H210" s="433"/>
      <c r="I210" s="359"/>
      <c r="K210" s="373"/>
      <c r="L210" s="380"/>
      <c r="M210" s="381"/>
      <c r="N210" s="359"/>
      <c r="O210" s="409"/>
      <c r="P210" s="419"/>
      <c r="Q210" s="401"/>
      <c r="R210" s="359"/>
      <c r="S210" s="359"/>
      <c r="T210" s="359"/>
      <c r="U210" s="359"/>
      <c r="V210" s="401"/>
      <c r="W210" s="401"/>
      <c r="X210" s="359"/>
      <c r="Y210" s="359"/>
      <c r="Z210" s="359"/>
    </row>
    <row r="211" spans="4:26">
      <c r="D211" s="405"/>
      <c r="E211" s="405"/>
      <c r="F211" s="406"/>
      <c r="G211" s="435"/>
      <c r="H211" s="433"/>
      <c r="I211" s="359"/>
      <c r="K211" s="373"/>
      <c r="L211" s="380"/>
      <c r="M211" s="381"/>
      <c r="N211" s="359"/>
      <c r="O211" s="409"/>
      <c r="P211" s="419"/>
      <c r="Q211" s="401"/>
      <c r="R211" s="359"/>
      <c r="S211" s="359"/>
      <c r="T211" s="359"/>
      <c r="U211" s="359"/>
      <c r="V211" s="401"/>
      <c r="W211" s="401"/>
      <c r="X211" s="359"/>
      <c r="Y211" s="359"/>
      <c r="Z211" s="359"/>
    </row>
    <row r="212" spans="4:26">
      <c r="D212" s="405"/>
      <c r="E212" s="405"/>
      <c r="F212" s="406"/>
      <c r="G212" s="435"/>
      <c r="H212" s="433"/>
      <c r="I212" s="359"/>
      <c r="K212" s="373"/>
      <c r="L212" s="380"/>
      <c r="M212" s="381"/>
      <c r="N212" s="359"/>
      <c r="O212" s="409"/>
      <c r="P212" s="419"/>
      <c r="Q212" s="401"/>
      <c r="R212" s="359"/>
      <c r="S212" s="359"/>
      <c r="T212" s="359"/>
      <c r="U212" s="359"/>
      <c r="V212" s="401"/>
      <c r="W212" s="401"/>
      <c r="X212" s="359"/>
      <c r="Y212" s="359"/>
      <c r="Z212" s="359"/>
    </row>
    <row r="213" spans="4:26">
      <c r="D213" s="405"/>
      <c r="E213" s="405"/>
      <c r="F213" s="406"/>
      <c r="G213" s="435"/>
      <c r="H213" s="433"/>
      <c r="I213" s="359"/>
      <c r="K213" s="373"/>
      <c r="L213" s="380"/>
      <c r="M213" s="381"/>
      <c r="N213" s="359"/>
      <c r="O213" s="409"/>
      <c r="P213" s="419"/>
      <c r="Q213" s="401"/>
      <c r="R213" s="359"/>
      <c r="S213" s="359"/>
      <c r="T213" s="359"/>
      <c r="U213" s="359"/>
      <c r="V213" s="401"/>
      <c r="W213" s="401"/>
      <c r="X213" s="359"/>
      <c r="Y213" s="359"/>
      <c r="Z213" s="359"/>
    </row>
    <row r="214" spans="4:26">
      <c r="D214" s="405"/>
      <c r="E214" s="405"/>
      <c r="F214" s="406"/>
      <c r="G214" s="435"/>
      <c r="H214" s="433"/>
      <c r="I214" s="359"/>
      <c r="K214" s="373"/>
      <c r="L214" s="380"/>
      <c r="M214" s="381"/>
      <c r="N214" s="359"/>
      <c r="O214" s="409"/>
      <c r="P214" s="419"/>
      <c r="Q214" s="401"/>
      <c r="R214" s="359"/>
      <c r="S214" s="359"/>
      <c r="T214" s="359"/>
      <c r="U214" s="359"/>
      <c r="V214" s="401"/>
      <c r="W214" s="401"/>
      <c r="X214" s="359"/>
      <c r="Y214" s="359"/>
      <c r="Z214" s="359"/>
    </row>
    <row r="215" spans="4:26">
      <c r="D215" s="405"/>
      <c r="E215" s="405"/>
      <c r="F215" s="406"/>
      <c r="G215" s="435"/>
      <c r="H215" s="433"/>
      <c r="I215" s="359"/>
      <c r="K215" s="373"/>
      <c r="L215" s="380"/>
      <c r="M215" s="381"/>
      <c r="N215" s="359"/>
      <c r="O215" s="409"/>
      <c r="P215" s="419"/>
      <c r="Q215" s="401"/>
      <c r="R215" s="359"/>
      <c r="S215" s="359"/>
      <c r="T215" s="359"/>
      <c r="U215" s="359"/>
      <c r="V215" s="401"/>
      <c r="W215" s="401"/>
      <c r="X215" s="359"/>
      <c r="Y215" s="359"/>
      <c r="Z215" s="359"/>
    </row>
    <row r="216" spans="4:26">
      <c r="D216" s="405"/>
      <c r="E216" s="405"/>
      <c r="F216" s="406"/>
      <c r="G216" s="435"/>
      <c r="H216" s="433"/>
      <c r="I216" s="359"/>
      <c r="K216" s="373"/>
      <c r="L216" s="380"/>
      <c r="M216" s="381"/>
      <c r="N216" s="359"/>
      <c r="O216" s="409"/>
      <c r="P216" s="419"/>
      <c r="Q216" s="401"/>
      <c r="R216" s="359"/>
      <c r="S216" s="359"/>
      <c r="T216" s="359"/>
      <c r="U216" s="359"/>
      <c r="V216" s="401"/>
      <c r="W216" s="401"/>
      <c r="X216" s="359"/>
      <c r="Y216" s="359"/>
      <c r="Z216" s="359"/>
    </row>
    <row r="217" spans="4:26">
      <c r="D217" s="405"/>
      <c r="E217" s="405"/>
      <c r="F217" s="406"/>
      <c r="G217" s="435"/>
      <c r="H217" s="433"/>
      <c r="I217" s="359"/>
      <c r="K217" s="373"/>
      <c r="L217" s="380"/>
      <c r="M217" s="381"/>
      <c r="N217" s="359"/>
      <c r="O217" s="409"/>
      <c r="P217" s="419"/>
      <c r="Q217" s="401"/>
      <c r="R217" s="359"/>
      <c r="S217" s="359"/>
      <c r="T217" s="359"/>
      <c r="U217" s="359"/>
      <c r="V217" s="401"/>
      <c r="W217" s="401"/>
      <c r="X217" s="359"/>
      <c r="Y217" s="359"/>
      <c r="Z217" s="359"/>
    </row>
    <row r="218" spans="4:26">
      <c r="D218" s="405"/>
      <c r="E218" s="405"/>
      <c r="F218" s="406"/>
      <c r="G218" s="435"/>
      <c r="H218" s="433"/>
      <c r="I218" s="359"/>
      <c r="K218" s="373"/>
      <c r="L218" s="380"/>
      <c r="M218" s="381"/>
      <c r="N218" s="359"/>
      <c r="O218" s="409"/>
      <c r="P218" s="419"/>
      <c r="Q218" s="401"/>
      <c r="R218" s="359"/>
      <c r="S218" s="359"/>
      <c r="T218" s="359"/>
      <c r="U218" s="359"/>
      <c r="V218" s="401"/>
      <c r="W218" s="401"/>
      <c r="X218" s="359"/>
      <c r="Y218" s="359"/>
      <c r="Z218" s="359"/>
    </row>
    <row r="219" spans="4:26">
      <c r="D219" s="405"/>
      <c r="E219" s="405"/>
      <c r="F219" s="406"/>
      <c r="G219" s="435"/>
      <c r="H219" s="433"/>
      <c r="I219" s="359"/>
      <c r="K219" s="373"/>
      <c r="L219" s="380"/>
      <c r="M219" s="381"/>
      <c r="N219" s="359"/>
      <c r="O219" s="409"/>
      <c r="P219" s="419"/>
      <c r="Q219" s="401"/>
      <c r="R219" s="359"/>
      <c r="S219" s="359"/>
      <c r="T219" s="359"/>
      <c r="U219" s="359"/>
      <c r="V219" s="401"/>
      <c r="W219" s="401"/>
      <c r="X219" s="359"/>
      <c r="Y219" s="359"/>
      <c r="Z219" s="359"/>
    </row>
    <row r="220" spans="4:26">
      <c r="D220" s="405"/>
      <c r="E220" s="405"/>
      <c r="F220" s="406"/>
      <c r="G220" s="435"/>
      <c r="H220" s="433"/>
      <c r="I220" s="359"/>
      <c r="K220" s="373"/>
      <c r="L220" s="380"/>
      <c r="M220" s="381"/>
      <c r="N220" s="359"/>
      <c r="O220" s="409"/>
      <c r="P220" s="419"/>
      <c r="Q220" s="401"/>
      <c r="R220" s="359"/>
      <c r="S220" s="359"/>
      <c r="T220" s="359"/>
      <c r="U220" s="359"/>
      <c r="V220" s="401"/>
      <c r="W220" s="401"/>
      <c r="X220" s="359"/>
      <c r="Y220" s="359"/>
      <c r="Z220" s="359"/>
    </row>
    <row r="221" spans="4:26">
      <c r="D221" s="405"/>
      <c r="E221" s="405"/>
      <c r="F221" s="406"/>
      <c r="G221" s="435"/>
      <c r="H221" s="433"/>
      <c r="I221" s="359"/>
      <c r="K221" s="373"/>
      <c r="L221" s="380"/>
      <c r="M221" s="381"/>
      <c r="N221" s="359"/>
      <c r="O221" s="409"/>
      <c r="P221" s="419"/>
      <c r="Q221" s="401"/>
      <c r="R221" s="359"/>
      <c r="S221" s="359"/>
      <c r="T221" s="359"/>
      <c r="U221" s="359"/>
      <c r="V221" s="401"/>
      <c r="W221" s="401"/>
      <c r="X221" s="359"/>
      <c r="Y221" s="359"/>
      <c r="Z221" s="359"/>
    </row>
    <row r="222" spans="4:26">
      <c r="D222" s="405"/>
      <c r="E222" s="405"/>
      <c r="F222" s="406"/>
      <c r="G222" s="435"/>
      <c r="H222" s="433"/>
      <c r="I222" s="359"/>
      <c r="K222" s="373"/>
      <c r="L222" s="380"/>
      <c r="M222" s="381"/>
      <c r="N222" s="359"/>
      <c r="O222" s="409"/>
      <c r="P222" s="419"/>
      <c r="Q222" s="401"/>
      <c r="R222" s="359"/>
      <c r="S222" s="359"/>
      <c r="T222" s="359"/>
      <c r="U222" s="359"/>
      <c r="V222" s="401"/>
      <c r="W222" s="401"/>
      <c r="X222" s="359"/>
      <c r="Y222" s="359"/>
      <c r="Z222" s="359"/>
    </row>
    <row r="223" spans="4:26">
      <c r="D223" s="405"/>
      <c r="E223" s="405"/>
      <c r="F223" s="406"/>
      <c r="G223" s="435"/>
      <c r="H223" s="433"/>
      <c r="I223" s="359"/>
      <c r="K223" s="373"/>
      <c r="L223" s="380"/>
      <c r="M223" s="381"/>
      <c r="N223" s="359"/>
      <c r="O223" s="409"/>
      <c r="P223" s="419"/>
      <c r="Q223" s="401"/>
      <c r="R223" s="359"/>
      <c r="S223" s="359"/>
      <c r="T223" s="359"/>
      <c r="U223" s="359"/>
      <c r="V223" s="401"/>
      <c r="W223" s="401"/>
      <c r="X223" s="359"/>
      <c r="Y223" s="359"/>
      <c r="Z223" s="359"/>
    </row>
    <row r="224" spans="4:26">
      <c r="D224" s="405"/>
      <c r="E224" s="405"/>
      <c r="F224" s="406"/>
      <c r="G224" s="435"/>
      <c r="H224" s="433"/>
      <c r="I224" s="359"/>
      <c r="K224" s="373"/>
      <c r="L224" s="380"/>
      <c r="M224" s="381"/>
      <c r="N224" s="359"/>
      <c r="O224" s="409"/>
      <c r="P224" s="419"/>
      <c r="Q224" s="401"/>
      <c r="R224" s="359"/>
      <c r="S224" s="359"/>
      <c r="T224" s="359"/>
      <c r="U224" s="359"/>
      <c r="V224" s="401"/>
      <c r="W224" s="401"/>
      <c r="X224" s="359"/>
      <c r="Y224" s="359"/>
      <c r="Z224" s="359"/>
    </row>
    <row r="225" spans="4:26">
      <c r="D225" s="405"/>
      <c r="E225" s="405"/>
      <c r="F225" s="406"/>
      <c r="G225" s="435"/>
      <c r="H225" s="433"/>
      <c r="I225" s="359"/>
      <c r="K225" s="373"/>
      <c r="L225" s="380"/>
      <c r="M225" s="381"/>
      <c r="N225" s="359"/>
      <c r="O225" s="409"/>
      <c r="P225" s="419"/>
      <c r="Q225" s="401"/>
      <c r="R225" s="359"/>
      <c r="S225" s="359"/>
      <c r="T225" s="359"/>
      <c r="U225" s="359"/>
      <c r="V225" s="401"/>
      <c r="W225" s="401"/>
      <c r="X225" s="359"/>
      <c r="Y225" s="359"/>
      <c r="Z225" s="359"/>
    </row>
    <row r="226" spans="4:26">
      <c r="D226" s="405"/>
      <c r="E226" s="405"/>
      <c r="F226" s="406"/>
      <c r="G226" s="435"/>
      <c r="H226" s="433"/>
      <c r="I226" s="359"/>
      <c r="K226" s="373"/>
      <c r="L226" s="380"/>
      <c r="M226" s="381"/>
      <c r="N226" s="359"/>
      <c r="O226" s="409"/>
      <c r="P226" s="419"/>
      <c r="Q226" s="401"/>
      <c r="R226" s="359"/>
      <c r="S226" s="359"/>
      <c r="T226" s="359"/>
      <c r="U226" s="359"/>
      <c r="V226" s="401"/>
      <c r="W226" s="401"/>
      <c r="X226" s="359"/>
      <c r="Y226" s="359"/>
      <c r="Z226" s="359"/>
    </row>
    <row r="227" spans="4:26">
      <c r="D227" s="405"/>
      <c r="E227" s="405"/>
      <c r="F227" s="406"/>
      <c r="G227" s="435"/>
      <c r="H227" s="433"/>
      <c r="I227" s="359"/>
      <c r="K227" s="373"/>
      <c r="L227" s="380"/>
      <c r="M227" s="381"/>
      <c r="N227" s="359"/>
      <c r="O227" s="409"/>
      <c r="P227" s="419"/>
      <c r="Q227" s="401"/>
      <c r="R227" s="359"/>
      <c r="S227" s="359"/>
      <c r="T227" s="359"/>
      <c r="U227" s="359"/>
      <c r="V227" s="401"/>
      <c r="W227" s="401"/>
      <c r="X227" s="359"/>
      <c r="Y227" s="359"/>
      <c r="Z227" s="359"/>
    </row>
    <row r="228" spans="4:26">
      <c r="D228" s="405"/>
      <c r="E228" s="405"/>
      <c r="F228" s="406"/>
      <c r="G228" s="435"/>
      <c r="H228" s="433"/>
      <c r="I228" s="359"/>
      <c r="K228" s="373"/>
      <c r="L228" s="380"/>
      <c r="M228" s="381"/>
      <c r="N228" s="359"/>
      <c r="O228" s="409"/>
      <c r="P228" s="419"/>
      <c r="Q228" s="401"/>
      <c r="R228" s="359"/>
      <c r="S228" s="359"/>
      <c r="T228" s="359"/>
      <c r="U228" s="359"/>
      <c r="V228" s="401"/>
      <c r="W228" s="401"/>
      <c r="X228" s="359"/>
      <c r="Y228" s="359"/>
      <c r="Z228" s="359"/>
    </row>
    <row r="229" spans="4:26">
      <c r="D229" s="405"/>
      <c r="E229" s="405"/>
      <c r="F229" s="406"/>
      <c r="G229" s="435"/>
      <c r="H229" s="433"/>
      <c r="I229" s="359"/>
      <c r="K229" s="373"/>
      <c r="L229" s="380"/>
      <c r="M229" s="381"/>
      <c r="N229" s="359"/>
      <c r="O229" s="409"/>
      <c r="P229" s="419"/>
      <c r="Q229" s="401"/>
      <c r="R229" s="359"/>
      <c r="S229" s="359"/>
      <c r="T229" s="359"/>
      <c r="U229" s="359"/>
      <c r="V229" s="401"/>
      <c r="W229" s="401"/>
      <c r="X229" s="359"/>
      <c r="Y229" s="359"/>
      <c r="Z229" s="359"/>
    </row>
    <row r="230" spans="4:26">
      <c r="D230" s="405"/>
      <c r="E230" s="405"/>
      <c r="F230" s="406"/>
      <c r="G230" s="435"/>
      <c r="H230" s="433"/>
      <c r="I230" s="359"/>
      <c r="K230" s="373"/>
      <c r="L230" s="380"/>
      <c r="M230" s="381"/>
      <c r="N230" s="359"/>
      <c r="O230" s="409"/>
      <c r="P230" s="419"/>
      <c r="Q230" s="401"/>
      <c r="R230" s="359"/>
      <c r="S230" s="359"/>
      <c r="T230" s="359"/>
      <c r="U230" s="359"/>
      <c r="V230" s="401"/>
      <c r="W230" s="401"/>
      <c r="X230" s="359"/>
      <c r="Y230" s="359"/>
      <c r="Z230" s="359"/>
    </row>
    <row r="231" spans="4:26">
      <c r="D231" s="405"/>
      <c r="E231" s="405"/>
      <c r="F231" s="406"/>
      <c r="G231" s="435"/>
      <c r="H231" s="433"/>
      <c r="I231" s="359"/>
      <c r="K231" s="373"/>
      <c r="L231" s="380"/>
      <c r="M231" s="381"/>
      <c r="N231" s="359"/>
      <c r="O231" s="409"/>
      <c r="P231" s="419"/>
      <c r="Q231" s="401"/>
      <c r="R231" s="359"/>
      <c r="S231" s="359"/>
      <c r="T231" s="359"/>
      <c r="U231" s="359"/>
      <c r="V231" s="401"/>
      <c r="W231" s="401"/>
      <c r="X231" s="359"/>
      <c r="Y231" s="359"/>
      <c r="Z231" s="359"/>
    </row>
    <row r="232" spans="4:26">
      <c r="D232" s="405"/>
      <c r="E232" s="405"/>
      <c r="F232" s="406"/>
      <c r="G232" s="435"/>
      <c r="H232" s="433"/>
      <c r="I232" s="359"/>
      <c r="K232" s="373"/>
      <c r="L232" s="380"/>
      <c r="M232" s="381"/>
      <c r="N232" s="359"/>
      <c r="O232" s="409"/>
      <c r="P232" s="419"/>
      <c r="Q232" s="401"/>
      <c r="R232" s="359"/>
      <c r="S232" s="359"/>
      <c r="T232" s="359"/>
      <c r="U232" s="359"/>
      <c r="V232" s="401"/>
      <c r="W232" s="401"/>
      <c r="X232" s="359"/>
      <c r="Y232" s="359"/>
      <c r="Z232" s="359"/>
    </row>
    <row r="233" spans="4:26">
      <c r="D233" s="405"/>
      <c r="E233" s="405"/>
      <c r="F233" s="406"/>
      <c r="G233" s="435"/>
      <c r="H233" s="433"/>
      <c r="I233" s="359"/>
      <c r="K233" s="373"/>
      <c r="L233" s="380"/>
      <c r="M233" s="381"/>
      <c r="N233" s="359"/>
      <c r="O233" s="409"/>
      <c r="P233" s="419"/>
      <c r="Q233" s="401"/>
      <c r="R233" s="359"/>
      <c r="S233" s="359"/>
      <c r="T233" s="359"/>
      <c r="U233" s="359"/>
      <c r="V233" s="401"/>
      <c r="W233" s="401"/>
      <c r="X233" s="359"/>
      <c r="Y233" s="359"/>
      <c r="Z233" s="359"/>
    </row>
    <row r="234" spans="4:26">
      <c r="D234" s="405"/>
      <c r="E234" s="405"/>
      <c r="F234" s="406"/>
      <c r="G234" s="435"/>
      <c r="H234" s="433"/>
      <c r="I234" s="359"/>
      <c r="K234" s="373"/>
      <c r="L234" s="380"/>
      <c r="M234" s="381"/>
      <c r="N234" s="359"/>
      <c r="O234" s="409"/>
      <c r="P234" s="419"/>
      <c r="Q234" s="401"/>
      <c r="R234" s="359"/>
      <c r="S234" s="359"/>
      <c r="T234" s="359"/>
      <c r="U234" s="359"/>
      <c r="V234" s="401"/>
      <c r="W234" s="401"/>
      <c r="X234" s="359"/>
      <c r="Y234" s="359"/>
      <c r="Z234" s="359"/>
    </row>
    <row r="235" spans="4:26">
      <c r="D235" s="405"/>
      <c r="E235" s="405"/>
      <c r="F235" s="406"/>
      <c r="G235" s="435"/>
      <c r="H235" s="433"/>
      <c r="I235" s="359"/>
      <c r="K235" s="373"/>
      <c r="L235" s="380"/>
      <c r="M235" s="381"/>
      <c r="N235" s="359"/>
      <c r="O235" s="409"/>
      <c r="P235" s="419"/>
      <c r="Q235" s="401"/>
      <c r="R235" s="359"/>
      <c r="S235" s="359"/>
      <c r="T235" s="359"/>
      <c r="U235" s="359"/>
      <c r="V235" s="401"/>
      <c r="W235" s="401"/>
      <c r="X235" s="359"/>
      <c r="Y235" s="359"/>
      <c r="Z235" s="359"/>
    </row>
    <row r="236" spans="4:26">
      <c r="D236" s="405"/>
      <c r="E236" s="405"/>
      <c r="F236" s="406"/>
      <c r="G236" s="435"/>
      <c r="H236" s="433"/>
      <c r="I236" s="359"/>
      <c r="K236" s="373"/>
      <c r="L236" s="380"/>
      <c r="M236" s="381"/>
      <c r="N236" s="359"/>
      <c r="O236" s="409"/>
      <c r="P236" s="419"/>
      <c r="Q236" s="401"/>
      <c r="R236" s="359"/>
      <c r="S236" s="359"/>
      <c r="T236" s="359"/>
      <c r="U236" s="359"/>
      <c r="V236" s="401"/>
      <c r="W236" s="401"/>
      <c r="X236" s="359"/>
      <c r="Y236" s="359"/>
      <c r="Z236" s="359"/>
    </row>
    <row r="237" spans="4:26">
      <c r="D237" s="405"/>
      <c r="E237" s="405"/>
      <c r="F237" s="406"/>
      <c r="G237" s="435"/>
      <c r="H237" s="433"/>
      <c r="I237" s="359"/>
      <c r="K237" s="373"/>
      <c r="L237" s="380"/>
      <c r="M237" s="381"/>
      <c r="N237" s="359"/>
      <c r="O237" s="409"/>
      <c r="P237" s="419"/>
      <c r="Q237" s="401"/>
      <c r="R237" s="359"/>
      <c r="S237" s="359"/>
      <c r="T237" s="359"/>
      <c r="U237" s="359"/>
      <c r="V237" s="401"/>
      <c r="W237" s="401"/>
      <c r="X237" s="359"/>
      <c r="Y237" s="359"/>
      <c r="Z237" s="359"/>
    </row>
    <row r="238" spans="4:26">
      <c r="D238" s="405"/>
      <c r="E238" s="405"/>
      <c r="F238" s="406"/>
      <c r="G238" s="435"/>
      <c r="H238" s="433"/>
      <c r="I238" s="359"/>
      <c r="K238" s="373"/>
      <c r="L238" s="380"/>
      <c r="M238" s="381"/>
      <c r="N238" s="359"/>
      <c r="O238" s="409"/>
      <c r="P238" s="419"/>
      <c r="Q238" s="401"/>
      <c r="R238" s="359"/>
      <c r="S238" s="359"/>
      <c r="T238" s="359"/>
      <c r="U238" s="359"/>
      <c r="V238" s="401"/>
      <c r="W238" s="401"/>
      <c r="X238" s="359"/>
      <c r="Y238" s="359"/>
      <c r="Z238" s="359"/>
    </row>
    <row r="239" spans="4:26">
      <c r="D239" s="405"/>
      <c r="E239" s="405"/>
      <c r="F239" s="406"/>
      <c r="G239" s="435"/>
      <c r="H239" s="433"/>
      <c r="I239" s="359"/>
      <c r="K239" s="373"/>
      <c r="L239" s="380"/>
      <c r="M239" s="381"/>
      <c r="N239" s="359"/>
      <c r="O239" s="409"/>
      <c r="P239" s="419"/>
      <c r="Q239" s="401"/>
      <c r="R239" s="359"/>
      <c r="S239" s="359"/>
      <c r="T239" s="359"/>
      <c r="U239" s="359"/>
      <c r="V239" s="401"/>
      <c r="W239" s="401"/>
      <c r="X239" s="359"/>
      <c r="Y239" s="359"/>
      <c r="Z239" s="359"/>
    </row>
    <row r="240" spans="4:26">
      <c r="D240" s="405"/>
      <c r="E240" s="405"/>
      <c r="F240" s="406"/>
      <c r="G240" s="435"/>
      <c r="H240" s="433"/>
      <c r="I240" s="359"/>
      <c r="K240" s="373"/>
      <c r="L240" s="380"/>
      <c r="M240" s="381"/>
      <c r="N240" s="359"/>
      <c r="O240" s="409"/>
      <c r="P240" s="419"/>
      <c r="Q240" s="401"/>
      <c r="R240" s="359"/>
      <c r="S240" s="359"/>
      <c r="T240" s="359"/>
      <c r="U240" s="359"/>
      <c r="V240" s="401"/>
      <c r="W240" s="401"/>
      <c r="X240" s="359"/>
      <c r="Y240" s="359"/>
      <c r="Z240" s="359"/>
    </row>
    <row r="241" spans="4:26">
      <c r="D241" s="405"/>
      <c r="E241" s="405"/>
      <c r="F241" s="406"/>
      <c r="G241" s="435"/>
      <c r="H241" s="433"/>
      <c r="I241" s="359"/>
      <c r="K241" s="373"/>
      <c r="L241" s="380"/>
      <c r="M241" s="381"/>
      <c r="N241" s="359"/>
      <c r="O241" s="409"/>
      <c r="P241" s="419"/>
      <c r="Q241" s="401"/>
      <c r="R241" s="359"/>
      <c r="S241" s="359"/>
      <c r="T241" s="359"/>
      <c r="U241" s="359"/>
      <c r="V241" s="401"/>
      <c r="W241" s="401"/>
      <c r="X241" s="359"/>
      <c r="Y241" s="359"/>
      <c r="Z241" s="359"/>
    </row>
    <row r="242" spans="4:26">
      <c r="D242" s="405"/>
      <c r="E242" s="405"/>
      <c r="F242" s="406"/>
      <c r="G242" s="435"/>
      <c r="H242" s="433"/>
      <c r="I242" s="359"/>
      <c r="K242" s="373"/>
      <c r="L242" s="380"/>
      <c r="M242" s="381"/>
      <c r="N242" s="359"/>
      <c r="O242" s="409"/>
      <c r="P242" s="419"/>
      <c r="Q242" s="401"/>
      <c r="R242" s="359"/>
      <c r="S242" s="359"/>
      <c r="T242" s="359"/>
      <c r="U242" s="359"/>
      <c r="V242" s="401"/>
      <c r="W242" s="401"/>
      <c r="X242" s="359"/>
      <c r="Y242" s="359"/>
      <c r="Z242" s="359"/>
    </row>
    <row r="243" spans="4:26">
      <c r="D243" s="405"/>
      <c r="E243" s="405"/>
      <c r="F243" s="406"/>
      <c r="G243" s="435"/>
      <c r="H243" s="433"/>
      <c r="I243" s="359"/>
      <c r="K243" s="373"/>
      <c r="L243" s="380"/>
      <c r="M243" s="381"/>
      <c r="N243" s="359"/>
      <c r="O243" s="409"/>
      <c r="P243" s="419"/>
      <c r="Q243" s="401"/>
      <c r="R243" s="359"/>
      <c r="S243" s="359"/>
      <c r="T243" s="359"/>
      <c r="U243" s="359"/>
      <c r="V243" s="401"/>
      <c r="W243" s="401"/>
      <c r="X243" s="359"/>
      <c r="Y243" s="359"/>
      <c r="Z243" s="359"/>
    </row>
    <row r="244" spans="4:26">
      <c r="D244" s="405"/>
      <c r="E244" s="405"/>
      <c r="F244" s="406"/>
      <c r="G244" s="435"/>
      <c r="H244" s="433"/>
      <c r="I244" s="359"/>
      <c r="K244" s="373"/>
      <c r="L244" s="380"/>
      <c r="M244" s="381"/>
      <c r="N244" s="359"/>
      <c r="O244" s="409"/>
      <c r="P244" s="419"/>
      <c r="Q244" s="401"/>
      <c r="R244" s="359"/>
      <c r="S244" s="359"/>
      <c r="T244" s="359"/>
      <c r="U244" s="359"/>
      <c r="V244" s="401"/>
      <c r="W244" s="401"/>
      <c r="X244" s="359"/>
      <c r="Y244" s="359"/>
      <c r="Z244" s="359"/>
    </row>
    <row r="245" spans="4:26">
      <c r="D245" s="405"/>
      <c r="E245" s="405"/>
      <c r="F245" s="406"/>
      <c r="G245" s="435"/>
      <c r="H245" s="433"/>
      <c r="I245" s="359"/>
      <c r="K245" s="373"/>
      <c r="L245" s="380"/>
      <c r="M245" s="381"/>
      <c r="N245" s="359"/>
      <c r="O245" s="409"/>
      <c r="P245" s="419"/>
      <c r="Q245" s="401"/>
      <c r="R245" s="359"/>
      <c r="S245" s="359"/>
      <c r="T245" s="359"/>
      <c r="U245" s="359"/>
      <c r="V245" s="401"/>
      <c r="W245" s="401"/>
      <c r="X245" s="359"/>
      <c r="Y245" s="359"/>
      <c r="Z245" s="359"/>
    </row>
    <row r="246" spans="4:26">
      <c r="D246" s="405"/>
      <c r="E246" s="405"/>
      <c r="F246" s="406"/>
      <c r="G246" s="435"/>
      <c r="H246" s="433"/>
      <c r="I246" s="359"/>
      <c r="K246" s="373"/>
      <c r="L246" s="380"/>
      <c r="M246" s="381"/>
      <c r="N246" s="359"/>
      <c r="O246" s="409"/>
      <c r="P246" s="419"/>
      <c r="Q246" s="401"/>
      <c r="R246" s="359"/>
      <c r="S246" s="359"/>
      <c r="T246" s="359"/>
      <c r="U246" s="359"/>
      <c r="V246" s="401"/>
      <c r="W246" s="401"/>
      <c r="X246" s="359"/>
      <c r="Y246" s="359"/>
      <c r="Z246" s="359"/>
    </row>
    <row r="247" spans="4:26">
      <c r="D247" s="405"/>
      <c r="E247" s="405"/>
      <c r="F247" s="406"/>
      <c r="G247" s="435"/>
      <c r="H247" s="433"/>
      <c r="I247" s="359"/>
      <c r="K247" s="373"/>
      <c r="L247" s="380"/>
      <c r="M247" s="381"/>
      <c r="N247" s="359"/>
      <c r="O247" s="409"/>
      <c r="P247" s="419"/>
      <c r="Q247" s="401"/>
      <c r="R247" s="359"/>
      <c r="S247" s="359"/>
      <c r="T247" s="359"/>
      <c r="U247" s="359"/>
      <c r="V247" s="401"/>
      <c r="W247" s="401"/>
      <c r="X247" s="359"/>
      <c r="Y247" s="359"/>
      <c r="Z247" s="359"/>
    </row>
    <row r="248" spans="4:26">
      <c r="D248" s="405"/>
      <c r="E248" s="405"/>
      <c r="F248" s="406"/>
      <c r="G248" s="435"/>
      <c r="H248" s="433"/>
      <c r="I248" s="359"/>
      <c r="K248" s="373"/>
      <c r="L248" s="380"/>
      <c r="M248" s="381"/>
      <c r="N248" s="359"/>
      <c r="O248" s="409"/>
      <c r="P248" s="419"/>
      <c r="Q248" s="401"/>
      <c r="R248" s="359"/>
      <c r="S248" s="359"/>
      <c r="T248" s="359"/>
      <c r="U248" s="359"/>
      <c r="V248" s="401"/>
      <c r="W248" s="401"/>
      <c r="X248" s="359"/>
      <c r="Y248" s="359"/>
      <c r="Z248" s="359"/>
    </row>
    <row r="249" spans="4:26">
      <c r="D249" s="405"/>
      <c r="E249" s="405"/>
      <c r="F249" s="406"/>
      <c r="G249" s="435"/>
      <c r="H249" s="433"/>
      <c r="I249" s="359"/>
      <c r="K249" s="373"/>
      <c r="L249" s="380"/>
      <c r="M249" s="381"/>
      <c r="N249" s="359"/>
      <c r="O249" s="409"/>
      <c r="P249" s="419"/>
      <c r="Q249" s="401"/>
      <c r="R249" s="359"/>
      <c r="S249" s="359"/>
      <c r="T249" s="359"/>
      <c r="U249" s="359"/>
      <c r="V249" s="401"/>
      <c r="W249" s="401"/>
      <c r="X249" s="359"/>
      <c r="Y249" s="359"/>
      <c r="Z249" s="359"/>
    </row>
    <row r="250" spans="4:26">
      <c r="D250" s="405"/>
      <c r="E250" s="405"/>
      <c r="F250" s="406"/>
      <c r="G250" s="435"/>
      <c r="H250" s="433"/>
      <c r="I250" s="359"/>
      <c r="K250" s="373"/>
      <c r="L250" s="380"/>
      <c r="M250" s="381"/>
      <c r="N250" s="359"/>
      <c r="O250" s="409"/>
      <c r="P250" s="419"/>
      <c r="Q250" s="401"/>
      <c r="R250" s="359"/>
      <c r="S250" s="359"/>
      <c r="T250" s="359"/>
      <c r="U250" s="359"/>
      <c r="V250" s="401"/>
      <c r="W250" s="401"/>
      <c r="X250" s="359"/>
      <c r="Y250" s="359"/>
      <c r="Z250" s="359"/>
    </row>
    <row r="251" spans="4:26">
      <c r="D251" s="405"/>
      <c r="E251" s="405"/>
      <c r="F251" s="406"/>
      <c r="G251" s="435"/>
      <c r="H251" s="433"/>
      <c r="I251" s="359"/>
      <c r="K251" s="373"/>
      <c r="L251" s="380"/>
      <c r="M251" s="381"/>
      <c r="N251" s="359"/>
      <c r="O251" s="409"/>
      <c r="P251" s="419"/>
      <c r="Q251" s="401"/>
      <c r="R251" s="359"/>
      <c r="S251" s="359"/>
      <c r="T251" s="359"/>
      <c r="U251" s="359"/>
      <c r="V251" s="401"/>
      <c r="W251" s="401"/>
      <c r="X251" s="359"/>
      <c r="Y251" s="359"/>
      <c r="Z251" s="359"/>
    </row>
    <row r="252" spans="4:26">
      <c r="D252" s="405"/>
      <c r="E252" s="405"/>
      <c r="F252" s="406"/>
      <c r="G252" s="435"/>
      <c r="H252" s="433"/>
      <c r="I252" s="359"/>
      <c r="K252" s="373"/>
      <c r="L252" s="380"/>
      <c r="M252" s="381"/>
      <c r="N252" s="359"/>
      <c r="O252" s="409"/>
      <c r="P252" s="419"/>
      <c r="Q252" s="401"/>
      <c r="R252" s="359"/>
      <c r="S252" s="359"/>
      <c r="T252" s="359"/>
      <c r="U252" s="359"/>
      <c r="V252" s="401"/>
      <c r="W252" s="401"/>
      <c r="X252" s="359"/>
      <c r="Y252" s="359"/>
      <c r="Z252" s="359"/>
    </row>
    <row r="253" spans="4:26">
      <c r="D253" s="405"/>
      <c r="E253" s="405"/>
      <c r="F253" s="406"/>
      <c r="G253" s="435"/>
      <c r="H253" s="433"/>
      <c r="I253" s="359"/>
      <c r="K253" s="373"/>
      <c r="L253" s="380"/>
      <c r="M253" s="381"/>
      <c r="N253" s="359"/>
      <c r="O253" s="409"/>
      <c r="P253" s="419"/>
      <c r="Q253" s="401"/>
      <c r="R253" s="359"/>
      <c r="S253" s="359"/>
      <c r="T253" s="359"/>
      <c r="U253" s="359"/>
      <c r="V253" s="401"/>
      <c r="W253" s="401"/>
      <c r="X253" s="359"/>
      <c r="Y253" s="359"/>
      <c r="Z253" s="359"/>
    </row>
    <row r="254" spans="4:26">
      <c r="D254" s="405"/>
      <c r="E254" s="405"/>
      <c r="F254" s="406"/>
      <c r="G254" s="435"/>
      <c r="H254" s="433"/>
      <c r="I254" s="359"/>
      <c r="K254" s="373"/>
      <c r="L254" s="380"/>
      <c r="M254" s="381"/>
      <c r="N254" s="359"/>
      <c r="O254" s="409"/>
      <c r="P254" s="419"/>
      <c r="Q254" s="401"/>
      <c r="R254" s="359"/>
      <c r="S254" s="359"/>
      <c r="T254" s="359"/>
      <c r="U254" s="359"/>
      <c r="V254" s="401"/>
      <c r="W254" s="401"/>
      <c r="X254" s="359"/>
      <c r="Y254" s="359"/>
      <c r="Z254" s="359"/>
    </row>
    <row r="255" spans="4:26">
      <c r="D255" s="405"/>
      <c r="E255" s="405"/>
      <c r="F255" s="406"/>
      <c r="G255" s="435"/>
      <c r="H255" s="433"/>
      <c r="I255" s="359"/>
      <c r="K255" s="373"/>
      <c r="L255" s="380"/>
      <c r="M255" s="381"/>
      <c r="N255" s="359"/>
      <c r="O255" s="409"/>
      <c r="P255" s="419"/>
      <c r="Q255" s="401"/>
      <c r="R255" s="359"/>
      <c r="S255" s="359"/>
      <c r="T255" s="359"/>
      <c r="U255" s="359"/>
      <c r="V255" s="401"/>
      <c r="W255" s="401"/>
      <c r="X255" s="359"/>
      <c r="Y255" s="359"/>
      <c r="Z255" s="359"/>
    </row>
    <row r="256" spans="4:26">
      <c r="D256" s="405"/>
      <c r="E256" s="405"/>
      <c r="F256" s="406"/>
      <c r="G256" s="435"/>
      <c r="H256" s="433"/>
      <c r="I256" s="359"/>
      <c r="K256" s="373"/>
      <c r="L256" s="380"/>
      <c r="M256" s="381"/>
      <c r="N256" s="359"/>
      <c r="O256" s="409"/>
      <c r="P256" s="419"/>
      <c r="Q256" s="401"/>
      <c r="R256" s="359"/>
      <c r="S256" s="359"/>
      <c r="T256" s="359"/>
      <c r="U256" s="359"/>
      <c r="V256" s="401"/>
      <c r="W256" s="401"/>
      <c r="X256" s="359"/>
      <c r="Y256" s="359"/>
      <c r="Z256" s="359"/>
    </row>
    <row r="257" spans="1:26">
      <c r="D257" s="405"/>
      <c r="E257" s="405"/>
      <c r="F257" s="406"/>
      <c r="G257" s="435"/>
      <c r="H257" s="433"/>
      <c r="I257" s="359"/>
      <c r="K257" s="373"/>
      <c r="L257" s="380"/>
      <c r="M257" s="381"/>
      <c r="N257" s="359"/>
      <c r="O257" s="409"/>
      <c r="P257" s="419"/>
      <c r="Q257" s="401"/>
      <c r="R257" s="359"/>
      <c r="S257" s="359"/>
      <c r="T257" s="359"/>
      <c r="U257" s="359"/>
      <c r="V257" s="401"/>
      <c r="W257" s="401"/>
      <c r="X257" s="359"/>
      <c r="Y257" s="359"/>
      <c r="Z257" s="359"/>
    </row>
    <row r="258" spans="1:26">
      <c r="D258" s="405"/>
      <c r="E258" s="405"/>
      <c r="F258" s="406"/>
      <c r="G258" s="435"/>
      <c r="H258" s="433"/>
      <c r="I258" s="359"/>
      <c r="K258" s="373"/>
      <c r="L258" s="380"/>
      <c r="M258" s="381"/>
      <c r="N258" s="359"/>
      <c r="O258" s="409"/>
      <c r="P258" s="419"/>
      <c r="Q258" s="401"/>
      <c r="R258" s="359"/>
      <c r="S258" s="359"/>
      <c r="T258" s="359"/>
      <c r="U258" s="359"/>
      <c r="V258" s="401"/>
      <c r="W258" s="401"/>
      <c r="X258" s="359"/>
      <c r="Y258" s="359"/>
      <c r="Z258" s="359"/>
    </row>
    <row r="259" spans="1:26">
      <c r="D259" s="405"/>
      <c r="E259" s="405"/>
      <c r="F259" s="406"/>
      <c r="G259" s="435"/>
      <c r="H259" s="433"/>
      <c r="I259" s="359"/>
      <c r="K259" s="373"/>
      <c r="L259" s="380"/>
      <c r="M259" s="381"/>
      <c r="N259" s="359"/>
      <c r="O259" s="409"/>
      <c r="P259" s="419"/>
      <c r="Q259" s="401"/>
      <c r="R259" s="359"/>
      <c r="S259" s="359"/>
      <c r="T259" s="359"/>
      <c r="U259" s="359"/>
      <c r="V259" s="401"/>
      <c r="W259" s="401"/>
      <c r="X259" s="359"/>
      <c r="Y259" s="359"/>
      <c r="Z259" s="359"/>
    </row>
    <row r="260" spans="1:26">
      <c r="D260" s="405"/>
      <c r="E260" s="405"/>
      <c r="F260" s="406"/>
      <c r="G260" s="435"/>
      <c r="H260" s="433"/>
      <c r="I260" s="359"/>
      <c r="K260" s="373"/>
      <c r="L260" s="380"/>
      <c r="M260" s="381"/>
      <c r="N260" s="359"/>
      <c r="O260" s="409"/>
      <c r="P260" s="419"/>
      <c r="Q260" s="401"/>
      <c r="R260" s="359"/>
      <c r="S260" s="359"/>
      <c r="T260" s="359"/>
      <c r="U260" s="359"/>
      <c r="V260" s="401"/>
      <c r="W260" s="401"/>
      <c r="X260" s="359"/>
      <c r="Y260" s="359"/>
      <c r="Z260" s="359"/>
    </row>
    <row r="261" spans="1:26">
      <c r="D261" s="405"/>
      <c r="E261" s="405"/>
      <c r="F261" s="406"/>
      <c r="G261" s="435"/>
      <c r="H261" s="433"/>
      <c r="I261" s="359"/>
      <c r="K261" s="373"/>
      <c r="L261" s="380"/>
      <c r="M261" s="381"/>
      <c r="N261" s="359"/>
      <c r="O261" s="409"/>
      <c r="P261" s="419"/>
      <c r="Q261" s="401"/>
      <c r="R261" s="359"/>
      <c r="S261" s="359"/>
      <c r="T261" s="359"/>
      <c r="U261" s="359"/>
      <c r="V261" s="401"/>
      <c r="W261" s="401"/>
      <c r="X261" s="359"/>
      <c r="Y261" s="359"/>
      <c r="Z261" s="359"/>
    </row>
    <row r="262" spans="1:26">
      <c r="D262" s="405"/>
      <c r="E262" s="405"/>
      <c r="F262" s="406"/>
      <c r="G262" s="435"/>
      <c r="H262" s="433"/>
      <c r="I262" s="359"/>
      <c r="K262" s="373"/>
      <c r="L262" s="380"/>
      <c r="M262" s="381"/>
      <c r="N262" s="359"/>
      <c r="O262" s="409"/>
      <c r="P262" s="419"/>
      <c r="Q262" s="401"/>
      <c r="R262" s="359"/>
      <c r="S262" s="359"/>
      <c r="T262" s="359"/>
      <c r="U262" s="359"/>
      <c r="V262" s="401"/>
      <c r="W262" s="401"/>
      <c r="X262" s="359"/>
      <c r="Y262" s="359"/>
      <c r="Z262" s="359"/>
    </row>
    <row r="263" spans="1:26">
      <c r="D263" s="405"/>
      <c r="E263" s="405"/>
      <c r="F263" s="406"/>
      <c r="G263" s="435"/>
      <c r="H263" s="433"/>
      <c r="I263" s="359"/>
      <c r="K263" s="373"/>
      <c r="L263" s="380"/>
      <c r="M263" s="381"/>
      <c r="N263" s="359"/>
      <c r="O263" s="409"/>
      <c r="P263" s="419"/>
      <c r="Q263" s="401"/>
      <c r="R263" s="359"/>
      <c r="S263" s="359"/>
      <c r="T263" s="359"/>
      <c r="U263" s="359"/>
      <c r="V263" s="401"/>
      <c r="W263" s="401"/>
      <c r="X263" s="359"/>
      <c r="Y263" s="359"/>
      <c r="Z263" s="359"/>
    </row>
    <row r="264" spans="1:26">
      <c r="D264" s="405"/>
      <c r="E264" s="405"/>
      <c r="F264" s="406"/>
      <c r="G264" s="435"/>
      <c r="H264" s="433"/>
      <c r="I264" s="359"/>
      <c r="K264" s="373"/>
      <c r="L264" s="380"/>
      <c r="M264" s="381"/>
      <c r="N264" s="359"/>
      <c r="O264" s="409"/>
      <c r="P264" s="419"/>
      <c r="Q264" s="401"/>
      <c r="R264" s="359"/>
      <c r="S264" s="359"/>
      <c r="T264" s="359"/>
      <c r="U264" s="359"/>
      <c r="V264" s="401"/>
      <c r="W264" s="401"/>
      <c r="X264" s="359"/>
      <c r="Y264" s="359"/>
      <c r="Z264" s="359"/>
    </row>
    <row r="265" spans="1:26">
      <c r="D265" s="405"/>
      <c r="E265" s="405"/>
      <c r="F265" s="406"/>
      <c r="G265" s="435"/>
      <c r="H265" s="433"/>
      <c r="I265" s="359"/>
      <c r="K265" s="373"/>
      <c r="L265" s="380"/>
      <c r="M265" s="381"/>
      <c r="N265" s="359"/>
      <c r="O265" s="409"/>
      <c r="P265" s="419"/>
      <c r="Q265" s="401"/>
      <c r="R265" s="359"/>
      <c r="S265" s="359"/>
      <c r="T265" s="359"/>
      <c r="U265" s="359"/>
      <c r="V265" s="401"/>
      <c r="W265" s="401"/>
      <c r="X265" s="359"/>
      <c r="Y265" s="359"/>
      <c r="Z265" s="359"/>
    </row>
    <row r="266" spans="1:26">
      <c r="D266" s="405"/>
      <c r="E266" s="405"/>
      <c r="F266" s="406"/>
      <c r="G266" s="435"/>
      <c r="H266" s="433"/>
      <c r="I266" s="359"/>
      <c r="K266" s="373"/>
      <c r="L266" s="380"/>
      <c r="M266" s="381"/>
      <c r="N266" s="359"/>
      <c r="O266" s="409"/>
      <c r="P266" s="419"/>
      <c r="Q266" s="401"/>
      <c r="R266" s="359"/>
      <c r="S266" s="359"/>
      <c r="T266" s="359"/>
      <c r="U266" s="359"/>
      <c r="V266" s="401"/>
      <c r="W266" s="401"/>
      <c r="X266" s="359"/>
      <c r="Y266" s="359"/>
      <c r="Z266" s="359"/>
    </row>
    <row r="267" spans="1:26">
      <c r="D267" s="405"/>
      <c r="E267" s="405"/>
      <c r="F267" s="406"/>
      <c r="G267" s="435"/>
      <c r="H267" s="433"/>
      <c r="I267" s="359"/>
      <c r="K267" s="373"/>
      <c r="L267" s="380"/>
      <c r="M267" s="381"/>
      <c r="N267" s="359"/>
      <c r="O267" s="409"/>
      <c r="P267" s="419"/>
      <c r="Q267" s="401"/>
      <c r="R267" s="359"/>
      <c r="S267" s="359"/>
      <c r="T267" s="359"/>
      <c r="U267" s="359"/>
      <c r="V267" s="401"/>
      <c r="W267" s="401"/>
      <c r="X267" s="359"/>
      <c r="Y267" s="359"/>
      <c r="Z267" s="359"/>
    </row>
    <row r="268" spans="1:26">
      <c r="D268" s="405"/>
      <c r="E268" s="405"/>
      <c r="F268" s="406"/>
      <c r="G268" s="435"/>
      <c r="H268" s="433"/>
      <c r="I268" s="359"/>
      <c r="K268" s="373"/>
      <c r="L268" s="380"/>
      <c r="M268" s="381"/>
      <c r="N268" s="359"/>
      <c r="O268" s="409"/>
      <c r="P268" s="419"/>
      <c r="Q268" s="401"/>
      <c r="R268" s="359"/>
      <c r="S268" s="359"/>
      <c r="T268" s="359"/>
      <c r="U268" s="359"/>
      <c r="V268" s="401"/>
      <c r="W268" s="401"/>
      <c r="X268" s="359"/>
      <c r="Y268" s="359"/>
      <c r="Z268" s="359"/>
    </row>
    <row r="269" spans="1:26">
      <c r="D269" s="405"/>
      <c r="E269" s="405"/>
      <c r="F269" s="406"/>
      <c r="G269" s="435"/>
      <c r="H269" s="433"/>
      <c r="I269" s="359"/>
      <c r="K269" s="373"/>
      <c r="L269" s="380"/>
      <c r="M269" s="381"/>
      <c r="N269" s="359"/>
      <c r="O269" s="409"/>
      <c r="P269" s="419"/>
      <c r="Q269" s="401"/>
      <c r="R269" s="359"/>
      <c r="S269" s="359"/>
      <c r="T269" s="359"/>
      <c r="U269" s="359"/>
      <c r="V269" s="401"/>
      <c r="W269" s="401"/>
      <c r="X269" s="359"/>
      <c r="Y269" s="359"/>
      <c r="Z269" s="359"/>
    </row>
    <row r="270" spans="1:26">
      <c r="D270" s="405"/>
      <c r="E270" s="405"/>
      <c r="F270" s="406"/>
      <c r="G270" s="435"/>
      <c r="H270" s="433"/>
      <c r="I270" s="359"/>
      <c r="K270" s="373"/>
      <c r="L270" s="380"/>
      <c r="M270" s="381"/>
      <c r="N270" s="359"/>
      <c r="O270" s="409"/>
      <c r="P270" s="419"/>
      <c r="Q270" s="401"/>
      <c r="R270" s="359"/>
      <c r="S270" s="359"/>
      <c r="T270" s="359"/>
      <c r="U270" s="359"/>
      <c r="V270" s="401"/>
      <c r="W270" s="401"/>
      <c r="X270" s="359"/>
      <c r="Y270" s="359"/>
      <c r="Z270" s="359"/>
    </row>
    <row r="271" spans="1:26">
      <c r="D271" s="405"/>
      <c r="E271" s="405"/>
      <c r="F271" s="406"/>
      <c r="G271" s="435"/>
      <c r="H271" s="433"/>
      <c r="I271" s="359"/>
      <c r="K271" s="373"/>
      <c r="L271" s="380"/>
      <c r="M271" s="381"/>
      <c r="N271" s="359"/>
      <c r="O271" s="409"/>
      <c r="P271" s="419"/>
      <c r="Q271" s="401"/>
      <c r="R271" s="359"/>
      <c r="S271" s="359"/>
      <c r="T271" s="359"/>
      <c r="U271" s="359"/>
      <c r="V271" s="401"/>
      <c r="W271" s="401"/>
      <c r="X271" s="359"/>
      <c r="Y271" s="359"/>
      <c r="Z271" s="359"/>
    </row>
    <row r="272" spans="1:26">
      <c r="A272" s="410"/>
      <c r="B272" s="411"/>
      <c r="C272" s="410"/>
      <c r="D272" s="412"/>
      <c r="E272" s="412"/>
      <c r="F272" s="413"/>
      <c r="G272" s="435"/>
      <c r="H272" s="433"/>
      <c r="I272" s="359"/>
      <c r="J272" s="411"/>
      <c r="K272" s="410"/>
      <c r="L272" s="415"/>
      <c r="M272" s="416"/>
      <c r="N272" s="414"/>
      <c r="O272" s="417"/>
      <c r="P272" s="419"/>
      <c r="Q272" s="401"/>
      <c r="R272" s="359"/>
      <c r="S272" s="359"/>
      <c r="T272" s="359"/>
      <c r="U272" s="414"/>
      <c r="V272" s="401"/>
      <c r="W272" s="401"/>
      <c r="X272" s="359"/>
      <c r="Y272" s="359"/>
      <c r="Z272" s="359"/>
    </row>
    <row r="273" spans="1:26">
      <c r="A273" s="410"/>
      <c r="B273" s="411"/>
      <c r="C273" s="410"/>
      <c r="D273" s="412"/>
      <c r="E273" s="412"/>
      <c r="F273" s="413"/>
      <c r="G273" s="435"/>
      <c r="H273" s="433"/>
      <c r="I273" s="359"/>
      <c r="J273" s="411"/>
      <c r="K273" s="410"/>
      <c r="L273" s="415"/>
      <c r="M273" s="416"/>
      <c r="N273" s="414"/>
      <c r="O273" s="417"/>
      <c r="P273" s="419"/>
      <c r="Q273" s="401"/>
      <c r="R273" s="359"/>
      <c r="S273" s="359"/>
      <c r="T273" s="359"/>
      <c r="U273" s="414"/>
      <c r="V273" s="401"/>
      <c r="W273" s="401"/>
      <c r="X273" s="359"/>
      <c r="Y273" s="359"/>
      <c r="Z273" s="359"/>
    </row>
    <row r="274" spans="1:26">
      <c r="A274" s="410"/>
      <c r="B274" s="411"/>
      <c r="C274" s="410"/>
      <c r="D274" s="412"/>
      <c r="E274" s="412"/>
      <c r="F274" s="413"/>
      <c r="G274" s="435"/>
      <c r="H274" s="433"/>
      <c r="I274" s="359"/>
      <c r="J274" s="411"/>
      <c r="K274" s="410"/>
      <c r="L274" s="415"/>
      <c r="M274" s="416"/>
      <c r="N274" s="414"/>
      <c r="O274" s="417"/>
      <c r="P274" s="419"/>
      <c r="Q274" s="401"/>
      <c r="R274" s="359"/>
      <c r="S274" s="359"/>
      <c r="T274" s="359"/>
      <c r="U274" s="414"/>
      <c r="V274" s="401"/>
      <c r="W274" s="401"/>
      <c r="X274" s="359"/>
      <c r="Y274" s="359"/>
      <c r="Z274" s="359"/>
    </row>
    <row r="275" spans="1:26">
      <c r="D275" s="405"/>
      <c r="E275" s="405"/>
      <c r="F275" s="406"/>
      <c r="G275" s="435"/>
      <c r="H275" s="433"/>
      <c r="I275" s="359"/>
      <c r="K275" s="373"/>
      <c r="L275" s="380"/>
      <c r="M275" s="381"/>
      <c r="N275" s="359"/>
      <c r="O275" s="409"/>
      <c r="P275" s="419"/>
      <c r="Q275" s="401"/>
      <c r="R275" s="359"/>
      <c r="S275" s="359"/>
      <c r="T275" s="359"/>
      <c r="U275" s="359"/>
      <c r="V275" s="401"/>
      <c r="W275" s="401"/>
      <c r="X275" s="359"/>
      <c r="Y275" s="359"/>
      <c r="Z275" s="359"/>
    </row>
    <row r="276" spans="1:26">
      <c r="D276" s="405"/>
      <c r="E276" s="405"/>
      <c r="F276" s="406"/>
      <c r="G276" s="435"/>
      <c r="H276" s="433"/>
      <c r="I276" s="359"/>
      <c r="K276" s="373"/>
      <c r="L276" s="380"/>
      <c r="M276" s="381"/>
      <c r="N276" s="359"/>
      <c r="O276" s="409"/>
      <c r="P276" s="419"/>
      <c r="Q276" s="401"/>
      <c r="R276" s="359"/>
      <c r="S276" s="359"/>
      <c r="T276" s="359"/>
      <c r="U276" s="359"/>
      <c r="V276" s="401"/>
      <c r="W276" s="401"/>
      <c r="X276" s="359"/>
      <c r="Y276" s="359"/>
      <c r="Z276" s="359"/>
    </row>
    <row r="277" spans="1:26">
      <c r="D277" s="405"/>
      <c r="E277" s="405"/>
      <c r="F277" s="406"/>
      <c r="G277" s="435"/>
      <c r="H277" s="433"/>
      <c r="I277" s="359"/>
      <c r="K277" s="373"/>
      <c r="L277" s="380"/>
      <c r="M277" s="381"/>
      <c r="N277" s="359"/>
      <c r="O277" s="409"/>
      <c r="P277" s="419"/>
      <c r="Q277" s="401"/>
      <c r="R277" s="359"/>
      <c r="S277" s="359"/>
      <c r="T277" s="359"/>
      <c r="U277" s="359"/>
      <c r="V277" s="401"/>
      <c r="W277" s="401"/>
      <c r="X277" s="359"/>
      <c r="Y277" s="359"/>
      <c r="Z277" s="359"/>
    </row>
    <row r="278" spans="1:26">
      <c r="D278" s="405"/>
      <c r="E278" s="405"/>
      <c r="F278" s="406"/>
      <c r="G278" s="435"/>
      <c r="H278" s="433"/>
      <c r="I278" s="359"/>
      <c r="K278" s="373"/>
      <c r="L278" s="380"/>
      <c r="M278" s="381"/>
      <c r="N278" s="359"/>
      <c r="O278" s="409"/>
      <c r="P278" s="419"/>
      <c r="Q278" s="401"/>
      <c r="R278" s="359"/>
      <c r="S278" s="359"/>
      <c r="T278" s="359"/>
      <c r="U278" s="359"/>
      <c r="V278" s="401"/>
      <c r="W278" s="401"/>
      <c r="X278" s="359"/>
      <c r="Y278" s="359"/>
      <c r="Z278" s="359"/>
    </row>
    <row r="279" spans="1:26">
      <c r="D279" s="405"/>
      <c r="E279" s="405"/>
      <c r="F279" s="406"/>
      <c r="G279" s="435"/>
      <c r="H279" s="433"/>
      <c r="I279" s="359"/>
      <c r="K279" s="373"/>
      <c r="L279" s="380"/>
      <c r="M279" s="381"/>
      <c r="N279" s="359"/>
      <c r="O279" s="409"/>
      <c r="P279" s="419"/>
      <c r="Q279" s="401"/>
      <c r="R279" s="359"/>
      <c r="S279" s="359"/>
      <c r="T279" s="359"/>
      <c r="U279" s="359"/>
      <c r="V279" s="401"/>
      <c r="W279" s="401"/>
      <c r="X279" s="359"/>
      <c r="Y279" s="359"/>
      <c r="Z279" s="359"/>
    </row>
    <row r="280" spans="1:26">
      <c r="D280" s="405"/>
      <c r="E280" s="405"/>
      <c r="F280" s="406"/>
      <c r="G280" s="435"/>
      <c r="H280" s="433"/>
      <c r="I280" s="359"/>
      <c r="K280" s="373"/>
      <c r="L280" s="380"/>
      <c r="M280" s="381"/>
      <c r="N280" s="359"/>
      <c r="O280" s="409"/>
      <c r="P280" s="419"/>
      <c r="Q280" s="401"/>
      <c r="R280" s="359"/>
      <c r="S280" s="359"/>
      <c r="T280" s="359"/>
      <c r="U280" s="359"/>
      <c r="V280" s="401"/>
      <c r="W280" s="401"/>
      <c r="X280" s="359"/>
      <c r="Y280" s="359"/>
      <c r="Z280" s="359"/>
    </row>
    <row r="281" spans="1:26">
      <c r="D281" s="405"/>
      <c r="E281" s="405"/>
      <c r="F281" s="406"/>
      <c r="G281" s="435"/>
      <c r="H281" s="433"/>
      <c r="I281" s="359"/>
      <c r="K281" s="373"/>
      <c r="L281" s="380"/>
      <c r="M281" s="381"/>
      <c r="N281" s="359"/>
      <c r="O281" s="409"/>
      <c r="P281" s="419"/>
      <c r="Q281" s="401"/>
      <c r="R281" s="359"/>
      <c r="S281" s="359"/>
      <c r="T281" s="359"/>
      <c r="U281" s="359"/>
      <c r="V281" s="401"/>
      <c r="W281" s="401"/>
      <c r="X281" s="359"/>
      <c r="Y281" s="359"/>
      <c r="Z281" s="359"/>
    </row>
    <row r="282" spans="1:26">
      <c r="D282" s="405"/>
      <c r="E282" s="405"/>
      <c r="F282" s="406"/>
      <c r="G282" s="435"/>
      <c r="H282" s="433"/>
      <c r="I282" s="359"/>
      <c r="K282" s="373"/>
      <c r="L282" s="380"/>
      <c r="M282" s="381"/>
      <c r="N282" s="359"/>
      <c r="O282" s="409"/>
      <c r="P282" s="419"/>
      <c r="Q282" s="401"/>
      <c r="R282" s="359"/>
      <c r="S282" s="359"/>
      <c r="T282" s="359"/>
      <c r="U282" s="359"/>
      <c r="V282" s="401"/>
      <c r="W282" s="401"/>
      <c r="X282" s="359"/>
      <c r="Y282" s="359"/>
      <c r="Z282" s="359"/>
    </row>
    <row r="283" spans="1:26">
      <c r="D283" s="405"/>
      <c r="E283" s="405"/>
      <c r="F283" s="406"/>
      <c r="G283" s="435"/>
      <c r="H283" s="433"/>
      <c r="I283" s="359"/>
      <c r="K283" s="373"/>
      <c r="L283" s="380"/>
      <c r="M283" s="381"/>
      <c r="N283" s="359"/>
      <c r="O283" s="409"/>
      <c r="P283" s="419"/>
      <c r="Q283" s="401"/>
      <c r="R283" s="359"/>
      <c r="S283" s="359"/>
      <c r="T283" s="359"/>
      <c r="U283" s="359"/>
      <c r="V283" s="401"/>
      <c r="W283" s="401"/>
      <c r="X283" s="359"/>
      <c r="Y283" s="359"/>
      <c r="Z283" s="359"/>
    </row>
    <row r="284" spans="1:26">
      <c r="D284" s="405"/>
      <c r="E284" s="405"/>
      <c r="F284" s="406"/>
      <c r="G284" s="435"/>
      <c r="H284" s="433"/>
      <c r="I284" s="359"/>
      <c r="K284" s="373"/>
      <c r="L284" s="380"/>
      <c r="M284" s="381"/>
      <c r="N284" s="359"/>
      <c r="O284" s="409"/>
      <c r="P284" s="419"/>
      <c r="Q284" s="401"/>
      <c r="R284" s="359"/>
      <c r="S284" s="359"/>
      <c r="T284" s="359"/>
      <c r="U284" s="359"/>
      <c r="V284" s="401"/>
      <c r="W284" s="401"/>
      <c r="X284" s="359"/>
      <c r="Y284" s="359"/>
      <c r="Z284" s="359"/>
    </row>
    <row r="285" spans="1:26">
      <c r="D285" s="405"/>
      <c r="E285" s="405"/>
      <c r="F285" s="406"/>
      <c r="G285" s="435"/>
      <c r="H285" s="433"/>
      <c r="I285" s="359"/>
      <c r="K285" s="373"/>
      <c r="L285" s="380"/>
      <c r="M285" s="381"/>
      <c r="N285" s="359"/>
      <c r="O285" s="409"/>
      <c r="P285" s="419"/>
      <c r="Q285" s="401"/>
      <c r="R285" s="359"/>
      <c r="S285" s="359"/>
      <c r="T285" s="359"/>
      <c r="U285" s="359"/>
      <c r="V285" s="401"/>
      <c r="W285" s="401"/>
      <c r="X285" s="359"/>
      <c r="Y285" s="359"/>
      <c r="Z285" s="359"/>
    </row>
    <row r="286" spans="1:26">
      <c r="D286" s="405"/>
      <c r="E286" s="405"/>
      <c r="F286" s="406"/>
      <c r="G286" s="435"/>
      <c r="H286" s="433"/>
      <c r="I286" s="359"/>
      <c r="K286" s="373"/>
      <c r="L286" s="380"/>
      <c r="M286" s="381"/>
      <c r="N286" s="359"/>
      <c r="O286" s="409"/>
      <c r="P286" s="419"/>
      <c r="Q286" s="401"/>
      <c r="R286" s="359"/>
      <c r="S286" s="359"/>
      <c r="T286" s="359"/>
      <c r="U286" s="359"/>
      <c r="V286" s="401"/>
      <c r="W286" s="401"/>
      <c r="X286" s="359"/>
      <c r="Y286" s="359"/>
      <c r="Z286" s="359"/>
    </row>
    <row r="287" spans="1:26">
      <c r="D287" s="405"/>
      <c r="E287" s="405"/>
      <c r="F287" s="406"/>
      <c r="G287" s="435"/>
      <c r="H287" s="433"/>
      <c r="I287" s="359"/>
      <c r="K287" s="373"/>
      <c r="L287" s="380"/>
      <c r="M287" s="381"/>
      <c r="N287" s="359"/>
      <c r="O287" s="409"/>
      <c r="P287" s="419"/>
      <c r="Q287" s="401"/>
      <c r="R287" s="359"/>
      <c r="S287" s="359"/>
      <c r="T287" s="359"/>
      <c r="U287" s="359"/>
      <c r="V287" s="401"/>
      <c r="W287" s="401"/>
      <c r="X287" s="359"/>
      <c r="Y287" s="359"/>
      <c r="Z287" s="359"/>
    </row>
    <row r="288" spans="1:26">
      <c r="D288" s="405"/>
      <c r="E288" s="405"/>
      <c r="F288" s="406"/>
      <c r="G288" s="435"/>
      <c r="H288" s="433"/>
      <c r="I288" s="359"/>
      <c r="K288" s="373"/>
      <c r="L288" s="380"/>
      <c r="M288" s="381"/>
      <c r="N288" s="359"/>
      <c r="O288" s="409"/>
      <c r="P288" s="419"/>
      <c r="Q288" s="401"/>
      <c r="R288" s="359"/>
      <c r="S288" s="359"/>
      <c r="T288" s="359"/>
      <c r="U288" s="359"/>
      <c r="V288" s="401"/>
      <c r="W288" s="401"/>
      <c r="X288" s="359"/>
      <c r="Y288" s="359"/>
      <c r="Z288" s="359"/>
    </row>
    <row r="289" spans="1:26">
      <c r="A289" s="410"/>
      <c r="B289" s="411"/>
      <c r="C289" s="410"/>
      <c r="D289" s="412"/>
      <c r="E289" s="412"/>
      <c r="F289" s="413"/>
      <c r="G289" s="435"/>
      <c r="H289" s="433"/>
      <c r="I289" s="359"/>
      <c r="J289" s="411"/>
      <c r="K289" s="410"/>
      <c r="L289" s="415"/>
      <c r="M289" s="416"/>
      <c r="N289" s="414"/>
      <c r="O289" s="417"/>
      <c r="P289" s="419"/>
      <c r="Q289" s="401"/>
      <c r="R289" s="359"/>
      <c r="S289" s="359"/>
      <c r="T289" s="359"/>
      <c r="U289" s="414"/>
      <c r="V289" s="401"/>
      <c r="W289" s="401"/>
      <c r="X289" s="359"/>
      <c r="Y289" s="359"/>
      <c r="Z289" s="359"/>
    </row>
    <row r="290" spans="1:26">
      <c r="D290" s="405"/>
      <c r="E290" s="405"/>
      <c r="F290" s="406"/>
      <c r="G290" s="435"/>
      <c r="H290" s="433"/>
      <c r="I290" s="359"/>
      <c r="K290" s="373"/>
      <c r="L290" s="380"/>
      <c r="M290" s="381"/>
      <c r="N290" s="359"/>
      <c r="O290" s="409"/>
      <c r="P290" s="419"/>
      <c r="Q290" s="401"/>
      <c r="R290" s="359"/>
      <c r="S290" s="359"/>
      <c r="T290" s="359"/>
      <c r="U290" s="359"/>
      <c r="V290" s="401"/>
      <c r="W290" s="401"/>
      <c r="X290" s="359"/>
      <c r="Y290" s="359"/>
      <c r="Z290" s="359"/>
    </row>
    <row r="291" spans="1:26">
      <c r="D291" s="405"/>
      <c r="E291" s="405"/>
      <c r="F291" s="406"/>
      <c r="G291" s="435"/>
      <c r="H291" s="433"/>
      <c r="I291" s="359"/>
      <c r="K291" s="373"/>
      <c r="L291" s="380"/>
      <c r="M291" s="381"/>
      <c r="N291" s="359"/>
      <c r="O291" s="409"/>
      <c r="P291" s="419"/>
      <c r="Q291" s="401"/>
      <c r="R291" s="359"/>
      <c r="S291" s="359"/>
      <c r="T291" s="359"/>
      <c r="U291" s="359"/>
      <c r="V291" s="401"/>
      <c r="W291" s="401"/>
      <c r="X291" s="359"/>
      <c r="Y291" s="359"/>
      <c r="Z291" s="359"/>
    </row>
    <row r="292" spans="1:26">
      <c r="D292" s="405"/>
      <c r="E292" s="405"/>
      <c r="F292" s="406"/>
      <c r="G292" s="435"/>
      <c r="H292" s="433"/>
      <c r="I292" s="359"/>
      <c r="K292" s="373"/>
      <c r="L292" s="380"/>
      <c r="M292" s="381"/>
      <c r="N292" s="359"/>
      <c r="O292" s="409"/>
      <c r="P292" s="419"/>
      <c r="Q292" s="401"/>
      <c r="R292" s="359"/>
      <c r="S292" s="359"/>
      <c r="T292" s="359"/>
      <c r="U292" s="359"/>
      <c r="V292" s="401"/>
      <c r="W292" s="401"/>
      <c r="X292" s="359"/>
      <c r="Y292" s="359"/>
      <c r="Z292" s="359"/>
    </row>
    <row r="293" spans="1:26">
      <c r="D293" s="405"/>
      <c r="E293" s="405"/>
      <c r="F293" s="406"/>
      <c r="G293" s="435"/>
      <c r="H293" s="433"/>
      <c r="I293" s="359"/>
      <c r="K293" s="373"/>
      <c r="L293" s="380"/>
      <c r="M293" s="381"/>
      <c r="N293" s="359"/>
      <c r="O293" s="409"/>
      <c r="P293" s="419"/>
      <c r="Q293" s="401"/>
      <c r="R293" s="359"/>
      <c r="S293" s="359"/>
      <c r="T293" s="359"/>
      <c r="U293" s="359"/>
      <c r="V293" s="401"/>
      <c r="W293" s="401"/>
      <c r="X293" s="359"/>
      <c r="Y293" s="359"/>
      <c r="Z293" s="359"/>
    </row>
    <row r="294" spans="1:26">
      <c r="D294" s="405"/>
      <c r="E294" s="405"/>
      <c r="F294" s="406"/>
      <c r="G294" s="435"/>
      <c r="H294" s="433"/>
      <c r="I294" s="359"/>
      <c r="K294" s="373"/>
      <c r="L294" s="380"/>
      <c r="M294" s="381"/>
      <c r="N294" s="359"/>
      <c r="O294" s="409"/>
      <c r="P294" s="419"/>
      <c r="Q294" s="401"/>
      <c r="R294" s="359"/>
      <c r="S294" s="359"/>
      <c r="T294" s="359"/>
      <c r="U294" s="359"/>
      <c r="V294" s="401"/>
      <c r="W294" s="401"/>
      <c r="X294" s="359"/>
      <c r="Y294" s="359"/>
      <c r="Z294" s="359"/>
    </row>
    <row r="295" spans="1:26">
      <c r="D295" s="405"/>
      <c r="E295" s="405"/>
      <c r="F295" s="406"/>
      <c r="G295" s="435"/>
      <c r="H295" s="433"/>
      <c r="I295" s="359"/>
      <c r="K295" s="373"/>
      <c r="L295" s="380"/>
      <c r="M295" s="381"/>
      <c r="N295" s="359"/>
      <c r="O295" s="409"/>
      <c r="P295" s="419"/>
      <c r="Q295" s="401"/>
      <c r="R295" s="359"/>
      <c r="S295" s="359"/>
      <c r="T295" s="359"/>
      <c r="U295" s="359"/>
      <c r="V295" s="401"/>
      <c r="W295" s="401"/>
      <c r="X295" s="359"/>
      <c r="Y295" s="359"/>
      <c r="Z295" s="359"/>
    </row>
    <row r="296" spans="1:26">
      <c r="D296" s="405"/>
      <c r="E296" s="405"/>
      <c r="F296" s="406"/>
      <c r="G296" s="435"/>
      <c r="H296" s="433"/>
      <c r="I296" s="359"/>
      <c r="K296" s="373"/>
      <c r="L296" s="380"/>
      <c r="M296" s="381"/>
      <c r="N296" s="359"/>
      <c r="O296" s="409"/>
      <c r="P296" s="419"/>
      <c r="Q296" s="401"/>
      <c r="R296" s="359"/>
      <c r="S296" s="359"/>
      <c r="T296" s="359"/>
      <c r="U296" s="359"/>
      <c r="V296" s="401"/>
      <c r="W296" s="401"/>
      <c r="X296" s="359"/>
      <c r="Y296" s="359"/>
      <c r="Z296" s="359"/>
    </row>
    <row r="297" spans="1:26">
      <c r="D297" s="405"/>
      <c r="E297" s="405"/>
      <c r="F297" s="406"/>
      <c r="G297" s="435"/>
      <c r="H297" s="433"/>
      <c r="I297" s="359"/>
      <c r="K297" s="373"/>
      <c r="L297" s="380"/>
      <c r="M297" s="381"/>
      <c r="N297" s="359"/>
      <c r="O297" s="409"/>
      <c r="P297" s="419"/>
      <c r="Q297" s="401"/>
      <c r="R297" s="359"/>
      <c r="S297" s="359"/>
      <c r="T297" s="359"/>
      <c r="U297" s="359"/>
      <c r="V297" s="401"/>
      <c r="W297" s="401"/>
      <c r="X297" s="359"/>
      <c r="Y297" s="359"/>
      <c r="Z297" s="359"/>
    </row>
    <row r="298" spans="1:26">
      <c r="D298" s="405"/>
      <c r="E298" s="405"/>
      <c r="F298" s="406"/>
      <c r="G298" s="435"/>
      <c r="H298" s="433"/>
      <c r="I298" s="359"/>
      <c r="K298" s="373"/>
      <c r="L298" s="380"/>
      <c r="M298" s="381"/>
      <c r="N298" s="359"/>
      <c r="O298" s="409"/>
      <c r="P298" s="419"/>
      <c r="Q298" s="401"/>
      <c r="R298" s="359"/>
      <c r="S298" s="359"/>
      <c r="T298" s="359"/>
      <c r="U298" s="359"/>
      <c r="V298" s="401"/>
      <c r="W298" s="401"/>
      <c r="X298" s="359"/>
      <c r="Y298" s="359"/>
      <c r="Z298" s="359"/>
    </row>
    <row r="299" spans="1:26">
      <c r="D299" s="405"/>
      <c r="E299" s="405"/>
      <c r="F299" s="406"/>
      <c r="G299" s="435"/>
      <c r="H299" s="433"/>
      <c r="I299" s="359"/>
      <c r="K299" s="373"/>
      <c r="L299" s="380"/>
      <c r="M299" s="381"/>
      <c r="N299" s="359"/>
      <c r="O299" s="409"/>
      <c r="P299" s="419"/>
      <c r="Q299" s="401"/>
      <c r="R299" s="359"/>
      <c r="S299" s="359"/>
      <c r="T299" s="359"/>
      <c r="U299" s="359"/>
      <c r="V299" s="401"/>
      <c r="W299" s="401"/>
      <c r="X299" s="359"/>
      <c r="Y299" s="359"/>
      <c r="Z299" s="359"/>
    </row>
    <row r="300" spans="1:26">
      <c r="D300" s="405"/>
      <c r="E300" s="405"/>
      <c r="F300" s="406"/>
      <c r="G300" s="435"/>
      <c r="H300" s="433"/>
      <c r="I300" s="359"/>
      <c r="K300" s="373"/>
      <c r="L300" s="380"/>
      <c r="M300" s="381"/>
      <c r="N300" s="359"/>
      <c r="O300" s="409"/>
      <c r="P300" s="419"/>
      <c r="Q300" s="401"/>
      <c r="R300" s="359"/>
      <c r="S300" s="359"/>
      <c r="T300" s="359"/>
      <c r="U300" s="359"/>
      <c r="V300" s="401"/>
      <c r="W300" s="401"/>
      <c r="X300" s="359"/>
      <c r="Y300" s="359"/>
      <c r="Z300" s="359"/>
    </row>
    <row r="301" spans="1:26">
      <c r="D301" s="405"/>
      <c r="E301" s="405"/>
      <c r="F301" s="406"/>
      <c r="G301" s="435"/>
      <c r="H301" s="433"/>
      <c r="I301" s="359"/>
      <c r="K301" s="373"/>
      <c r="L301" s="380"/>
      <c r="M301" s="381"/>
      <c r="N301" s="359"/>
      <c r="O301" s="409"/>
      <c r="P301" s="419"/>
      <c r="Q301" s="401"/>
      <c r="R301" s="359"/>
      <c r="S301" s="359"/>
      <c r="T301" s="359"/>
      <c r="U301" s="359"/>
      <c r="V301" s="401"/>
      <c r="W301" s="401"/>
      <c r="X301" s="359"/>
      <c r="Y301" s="359"/>
      <c r="Z301" s="359"/>
    </row>
    <row r="302" spans="1:26">
      <c r="D302" s="405"/>
      <c r="E302" s="405"/>
      <c r="F302" s="406"/>
      <c r="G302" s="435"/>
      <c r="H302" s="433"/>
      <c r="I302" s="359"/>
      <c r="K302" s="373"/>
      <c r="L302" s="380"/>
      <c r="M302" s="381"/>
      <c r="N302" s="359"/>
      <c r="O302" s="409"/>
      <c r="P302" s="419"/>
      <c r="Q302" s="401"/>
      <c r="R302" s="359"/>
      <c r="S302" s="359"/>
      <c r="T302" s="359"/>
      <c r="U302" s="359"/>
      <c r="V302" s="401"/>
      <c r="W302" s="401"/>
      <c r="X302" s="359"/>
      <c r="Y302" s="359"/>
      <c r="Z302" s="359"/>
    </row>
    <row r="303" spans="1:26">
      <c r="D303" s="405"/>
      <c r="E303" s="405"/>
      <c r="F303" s="406"/>
      <c r="G303" s="435"/>
      <c r="H303" s="433"/>
      <c r="I303" s="359"/>
      <c r="K303" s="373"/>
      <c r="L303" s="380"/>
      <c r="M303" s="381"/>
      <c r="N303" s="359"/>
      <c r="O303" s="409"/>
      <c r="P303" s="419"/>
      <c r="Q303" s="401"/>
      <c r="R303" s="359"/>
      <c r="S303" s="359"/>
      <c r="T303" s="359"/>
      <c r="U303" s="359"/>
      <c r="V303" s="401"/>
      <c r="W303" s="401"/>
      <c r="X303" s="359"/>
      <c r="Y303" s="359"/>
      <c r="Z303" s="359"/>
    </row>
    <row r="304" spans="1:26">
      <c r="D304" s="405"/>
      <c r="E304" s="405"/>
      <c r="F304" s="406"/>
      <c r="G304" s="435"/>
      <c r="H304" s="433"/>
      <c r="I304" s="359"/>
      <c r="K304" s="373"/>
      <c r="L304" s="380"/>
      <c r="M304" s="381"/>
      <c r="N304" s="359"/>
      <c r="O304" s="409"/>
      <c r="P304" s="419"/>
      <c r="Q304" s="401"/>
      <c r="R304" s="359"/>
      <c r="S304" s="359"/>
      <c r="T304" s="359"/>
      <c r="U304" s="359"/>
      <c r="V304" s="401"/>
      <c r="W304" s="401"/>
      <c r="X304" s="359"/>
      <c r="Y304" s="359"/>
      <c r="Z304" s="359"/>
    </row>
    <row r="305" spans="4:26">
      <c r="D305" s="405"/>
      <c r="E305" s="405"/>
      <c r="F305" s="406"/>
      <c r="G305" s="435"/>
      <c r="H305" s="433"/>
      <c r="I305" s="359"/>
      <c r="K305" s="373"/>
      <c r="L305" s="380"/>
      <c r="M305" s="381"/>
      <c r="N305" s="359"/>
      <c r="O305" s="409"/>
      <c r="P305" s="419"/>
      <c r="Q305" s="401"/>
      <c r="R305" s="359"/>
      <c r="S305" s="359"/>
      <c r="T305" s="359"/>
      <c r="U305" s="359"/>
      <c r="V305" s="401"/>
      <c r="W305" s="401"/>
      <c r="X305" s="359"/>
      <c r="Y305" s="359"/>
      <c r="Z305" s="359"/>
    </row>
    <row r="306" spans="4:26">
      <c r="D306" s="405"/>
      <c r="E306" s="405"/>
      <c r="F306" s="406"/>
      <c r="G306" s="435"/>
      <c r="H306" s="433"/>
      <c r="I306" s="359"/>
      <c r="K306" s="373"/>
      <c r="L306" s="380"/>
      <c r="M306" s="381"/>
      <c r="N306" s="359"/>
      <c r="O306" s="409"/>
      <c r="P306" s="419"/>
      <c r="Q306" s="401"/>
      <c r="R306" s="359"/>
      <c r="S306" s="359"/>
      <c r="T306" s="359"/>
      <c r="U306" s="359"/>
      <c r="V306" s="401"/>
      <c r="W306" s="401"/>
      <c r="X306" s="359"/>
      <c r="Y306" s="359"/>
      <c r="Z306" s="359"/>
    </row>
    <row r="307" spans="4:26">
      <c r="D307" s="405"/>
      <c r="E307" s="405"/>
      <c r="F307" s="406"/>
      <c r="G307" s="435"/>
      <c r="H307" s="433"/>
      <c r="I307" s="359"/>
      <c r="K307" s="373"/>
      <c r="L307" s="380"/>
      <c r="M307" s="381"/>
      <c r="N307" s="359"/>
      <c r="O307" s="409"/>
      <c r="P307" s="419"/>
      <c r="Q307" s="401"/>
      <c r="R307" s="359"/>
      <c r="S307" s="359"/>
      <c r="T307" s="359"/>
      <c r="U307" s="359"/>
      <c r="V307" s="401"/>
      <c r="W307" s="401"/>
      <c r="X307" s="359"/>
      <c r="Y307" s="359"/>
      <c r="Z307" s="359"/>
    </row>
    <row r="308" spans="4:26">
      <c r="D308" s="405"/>
      <c r="E308" s="405"/>
      <c r="F308" s="406"/>
      <c r="G308" s="435"/>
      <c r="H308" s="433"/>
      <c r="I308" s="359"/>
      <c r="K308" s="373"/>
      <c r="L308" s="380"/>
      <c r="M308" s="381"/>
      <c r="N308" s="359"/>
      <c r="O308" s="409"/>
      <c r="P308" s="419"/>
      <c r="Q308" s="401"/>
      <c r="R308" s="359"/>
      <c r="S308" s="359"/>
      <c r="T308" s="359"/>
      <c r="U308" s="359"/>
      <c r="V308" s="401"/>
      <c r="W308" s="401"/>
      <c r="X308" s="359"/>
      <c r="Y308" s="359"/>
      <c r="Z308" s="359"/>
    </row>
    <row r="309" spans="4:26">
      <c r="D309" s="405"/>
      <c r="E309" s="405"/>
      <c r="F309" s="406"/>
      <c r="G309" s="435"/>
      <c r="H309" s="433"/>
      <c r="I309" s="359"/>
      <c r="K309" s="373"/>
      <c r="L309" s="380"/>
      <c r="M309" s="381"/>
      <c r="N309" s="359"/>
      <c r="O309" s="409"/>
      <c r="P309" s="419"/>
      <c r="Q309" s="401"/>
      <c r="R309" s="359"/>
      <c r="S309" s="359"/>
      <c r="T309" s="359"/>
      <c r="U309" s="359"/>
      <c r="V309" s="401"/>
      <c r="W309" s="401"/>
      <c r="X309" s="359"/>
      <c r="Y309" s="359"/>
      <c r="Z309" s="359"/>
    </row>
    <row r="310" spans="4:26">
      <c r="D310" s="405"/>
      <c r="E310" s="405"/>
      <c r="F310" s="406"/>
      <c r="G310" s="435"/>
      <c r="H310" s="433"/>
      <c r="I310" s="359"/>
      <c r="K310" s="373"/>
      <c r="L310" s="380"/>
      <c r="M310" s="381"/>
      <c r="N310" s="359"/>
      <c r="O310" s="409"/>
      <c r="P310" s="419"/>
      <c r="Q310" s="401"/>
      <c r="R310" s="359"/>
      <c r="S310" s="359"/>
      <c r="T310" s="359"/>
      <c r="U310" s="359"/>
      <c r="V310" s="401"/>
      <c r="W310" s="401"/>
      <c r="X310" s="359"/>
      <c r="Y310" s="359"/>
      <c r="Z310" s="359"/>
    </row>
    <row r="311" spans="4:26">
      <c r="D311" s="405"/>
      <c r="E311" s="405"/>
      <c r="F311" s="406"/>
      <c r="G311" s="435"/>
      <c r="H311" s="433"/>
      <c r="I311" s="359"/>
      <c r="K311" s="373"/>
      <c r="L311" s="380"/>
      <c r="M311" s="381"/>
      <c r="N311" s="359"/>
      <c r="O311" s="409"/>
      <c r="P311" s="419"/>
      <c r="Q311" s="401"/>
      <c r="R311" s="359"/>
      <c r="S311" s="359"/>
      <c r="T311" s="359"/>
      <c r="U311" s="359"/>
      <c r="V311" s="401"/>
      <c r="W311" s="401"/>
      <c r="X311" s="359"/>
      <c r="Y311" s="359"/>
      <c r="Z311" s="359"/>
    </row>
    <row r="312" spans="4:26">
      <c r="D312" s="405"/>
      <c r="E312" s="405"/>
      <c r="F312" s="406"/>
      <c r="G312" s="435"/>
      <c r="H312" s="433"/>
      <c r="I312" s="359"/>
      <c r="K312" s="373"/>
      <c r="L312" s="380"/>
      <c r="M312" s="381"/>
      <c r="N312" s="359"/>
      <c r="O312" s="409"/>
      <c r="P312" s="419"/>
      <c r="Q312" s="401"/>
      <c r="R312" s="359"/>
      <c r="S312" s="359"/>
      <c r="T312" s="359"/>
      <c r="U312" s="359"/>
      <c r="V312" s="401"/>
      <c r="W312" s="401"/>
      <c r="X312" s="359"/>
      <c r="Y312" s="359"/>
      <c r="Z312" s="359"/>
    </row>
    <row r="313" spans="4:26">
      <c r="D313" s="405"/>
      <c r="E313" s="405"/>
      <c r="F313" s="406"/>
      <c r="G313" s="435"/>
      <c r="H313" s="433"/>
      <c r="I313" s="359"/>
      <c r="K313" s="373"/>
      <c r="L313" s="380"/>
      <c r="M313" s="381"/>
      <c r="N313" s="359"/>
      <c r="O313" s="409"/>
      <c r="P313" s="419"/>
      <c r="Q313" s="401"/>
      <c r="R313" s="359"/>
      <c r="S313" s="359"/>
      <c r="T313" s="359"/>
      <c r="U313" s="359"/>
      <c r="V313" s="401"/>
      <c r="W313" s="401"/>
      <c r="X313" s="359"/>
      <c r="Y313" s="359"/>
      <c r="Z313" s="359"/>
    </row>
    <row r="314" spans="4:26">
      <c r="D314" s="405"/>
      <c r="E314" s="405"/>
      <c r="F314" s="406"/>
      <c r="G314" s="435"/>
      <c r="H314" s="433"/>
      <c r="I314" s="359"/>
      <c r="K314" s="373"/>
      <c r="L314" s="380"/>
      <c r="M314" s="381"/>
      <c r="N314" s="359"/>
      <c r="O314" s="409"/>
      <c r="P314" s="419"/>
      <c r="Q314" s="401"/>
      <c r="R314" s="359"/>
      <c r="S314" s="359"/>
      <c r="T314" s="359"/>
      <c r="U314" s="359"/>
      <c r="V314" s="401"/>
      <c r="W314" s="401"/>
      <c r="X314" s="359"/>
      <c r="Y314" s="359"/>
      <c r="Z314" s="359"/>
    </row>
    <row r="315" spans="4:26">
      <c r="D315" s="405"/>
      <c r="E315" s="405"/>
      <c r="F315" s="406"/>
      <c r="G315" s="435"/>
      <c r="H315" s="433"/>
      <c r="I315" s="359"/>
      <c r="K315" s="373"/>
      <c r="L315" s="380"/>
      <c r="M315" s="381"/>
      <c r="N315" s="359"/>
      <c r="O315" s="409"/>
      <c r="P315" s="419"/>
      <c r="Q315" s="401"/>
      <c r="R315" s="359"/>
      <c r="S315" s="359"/>
      <c r="T315" s="359"/>
      <c r="U315" s="359"/>
      <c r="V315" s="401"/>
      <c r="W315" s="401"/>
      <c r="X315" s="359"/>
      <c r="Y315" s="359"/>
      <c r="Z315" s="359"/>
    </row>
    <row r="316" spans="4:26">
      <c r="D316" s="405"/>
      <c r="E316" s="405"/>
      <c r="F316" s="406"/>
      <c r="G316" s="435"/>
      <c r="H316" s="433"/>
      <c r="I316" s="359"/>
      <c r="K316" s="373"/>
      <c r="L316" s="380"/>
      <c r="M316" s="381"/>
      <c r="N316" s="359"/>
      <c r="O316" s="409"/>
      <c r="P316" s="419"/>
      <c r="Q316" s="401"/>
      <c r="R316" s="359"/>
      <c r="S316" s="359"/>
      <c r="T316" s="359"/>
      <c r="U316" s="359"/>
      <c r="V316" s="401"/>
      <c r="W316" s="401"/>
      <c r="X316" s="359"/>
      <c r="Y316" s="359"/>
      <c r="Z316" s="359"/>
    </row>
    <row r="317" spans="4:26">
      <c r="D317" s="405"/>
      <c r="E317" s="405"/>
      <c r="F317" s="406"/>
      <c r="G317" s="435"/>
      <c r="H317" s="433"/>
      <c r="I317" s="359"/>
      <c r="K317" s="373"/>
      <c r="L317" s="380"/>
      <c r="M317" s="381"/>
      <c r="N317" s="359"/>
      <c r="O317" s="409"/>
      <c r="P317" s="419"/>
      <c r="Q317" s="401"/>
      <c r="R317" s="359"/>
      <c r="S317" s="359"/>
      <c r="T317" s="359"/>
      <c r="U317" s="359"/>
      <c r="V317" s="401"/>
      <c r="W317" s="401"/>
      <c r="X317" s="359"/>
      <c r="Y317" s="359"/>
      <c r="Z317" s="359"/>
    </row>
    <row r="318" spans="4:26">
      <c r="D318" s="405"/>
      <c r="E318" s="405"/>
      <c r="F318" s="406"/>
      <c r="G318" s="435"/>
      <c r="H318" s="433"/>
      <c r="I318" s="359"/>
      <c r="K318" s="373"/>
      <c r="L318" s="380"/>
      <c r="M318" s="381"/>
      <c r="N318" s="359"/>
      <c r="O318" s="409"/>
      <c r="P318" s="419"/>
      <c r="Q318" s="401"/>
      <c r="R318" s="359"/>
      <c r="S318" s="359"/>
      <c r="T318" s="359"/>
      <c r="U318" s="359"/>
      <c r="V318" s="401"/>
      <c r="W318" s="401"/>
      <c r="X318" s="359"/>
      <c r="Y318" s="359"/>
      <c r="Z318" s="359"/>
    </row>
    <row r="319" spans="4:26">
      <c r="D319" s="405"/>
      <c r="E319" s="405"/>
      <c r="F319" s="406"/>
      <c r="G319" s="435"/>
      <c r="H319" s="433"/>
      <c r="I319" s="359"/>
      <c r="K319" s="373"/>
      <c r="L319" s="380"/>
      <c r="M319" s="381"/>
      <c r="N319" s="359"/>
      <c r="O319" s="409"/>
      <c r="P319" s="419"/>
      <c r="Q319" s="401"/>
      <c r="R319" s="359"/>
      <c r="S319" s="359"/>
      <c r="T319" s="359"/>
      <c r="U319" s="359"/>
      <c r="V319" s="401"/>
      <c r="W319" s="401"/>
      <c r="X319" s="359"/>
      <c r="Y319" s="359"/>
      <c r="Z319" s="359"/>
    </row>
    <row r="320" spans="4:26">
      <c r="D320" s="405"/>
      <c r="E320" s="405"/>
      <c r="F320" s="406"/>
      <c r="G320" s="435"/>
      <c r="H320" s="433"/>
      <c r="I320" s="359"/>
      <c r="K320" s="373"/>
      <c r="L320" s="380"/>
      <c r="M320" s="381"/>
      <c r="N320" s="359"/>
      <c r="O320" s="409"/>
      <c r="P320" s="419"/>
      <c r="Q320" s="401"/>
      <c r="R320" s="359"/>
      <c r="S320" s="359"/>
      <c r="T320" s="359"/>
      <c r="U320" s="359"/>
      <c r="V320" s="401"/>
      <c r="W320" s="401"/>
      <c r="X320" s="359"/>
      <c r="Y320" s="359"/>
      <c r="Z320" s="359"/>
    </row>
    <row r="321" spans="4:26">
      <c r="D321" s="405"/>
      <c r="E321" s="405"/>
      <c r="F321" s="406"/>
      <c r="G321" s="435"/>
      <c r="H321" s="433"/>
      <c r="I321" s="359"/>
      <c r="K321" s="373"/>
      <c r="L321" s="380"/>
      <c r="M321" s="381"/>
      <c r="N321" s="359"/>
      <c r="O321" s="409"/>
      <c r="P321" s="419"/>
      <c r="Q321" s="401"/>
      <c r="R321" s="359"/>
      <c r="S321" s="359"/>
      <c r="T321" s="359"/>
      <c r="U321" s="359"/>
      <c r="V321" s="401"/>
      <c r="W321" s="401"/>
      <c r="X321" s="359"/>
      <c r="Y321" s="359"/>
      <c r="Z321" s="359"/>
    </row>
    <row r="322" spans="4:26">
      <c r="D322" s="405"/>
      <c r="E322" s="405"/>
      <c r="F322" s="406"/>
      <c r="G322" s="435"/>
      <c r="H322" s="433"/>
      <c r="I322" s="359"/>
      <c r="K322" s="373"/>
      <c r="L322" s="380"/>
      <c r="M322" s="381"/>
      <c r="N322" s="359"/>
      <c r="O322" s="409"/>
      <c r="P322" s="419"/>
      <c r="Q322" s="401"/>
      <c r="R322" s="359"/>
      <c r="S322" s="359"/>
      <c r="T322" s="359"/>
      <c r="U322" s="359"/>
      <c r="V322" s="401"/>
      <c r="W322" s="401"/>
      <c r="X322" s="359"/>
      <c r="Y322" s="359"/>
      <c r="Z322" s="359"/>
    </row>
    <row r="323" spans="4:26">
      <c r="D323" s="405"/>
      <c r="E323" s="405"/>
      <c r="F323" s="406"/>
      <c r="G323" s="435"/>
      <c r="H323" s="433"/>
      <c r="I323" s="359"/>
      <c r="K323" s="373"/>
      <c r="L323" s="380"/>
      <c r="M323" s="381"/>
      <c r="N323" s="359"/>
      <c r="O323" s="409"/>
      <c r="P323" s="419"/>
      <c r="Q323" s="401"/>
      <c r="R323" s="359"/>
      <c r="S323" s="359"/>
      <c r="T323" s="359"/>
      <c r="U323" s="359"/>
      <c r="V323" s="401"/>
      <c r="W323" s="401"/>
      <c r="X323" s="359"/>
      <c r="Y323" s="359"/>
      <c r="Z323" s="359"/>
    </row>
    <row r="324" spans="4:26">
      <c r="D324" s="405"/>
      <c r="E324" s="405"/>
      <c r="F324" s="406"/>
      <c r="G324" s="435"/>
      <c r="H324" s="433"/>
      <c r="I324" s="359"/>
      <c r="K324" s="373"/>
      <c r="L324" s="380"/>
      <c r="M324" s="381"/>
      <c r="N324" s="359"/>
      <c r="O324" s="409"/>
      <c r="P324" s="419"/>
      <c r="Q324" s="401"/>
      <c r="R324" s="359"/>
      <c r="S324" s="359"/>
      <c r="T324" s="359"/>
      <c r="U324" s="359"/>
      <c r="V324" s="401"/>
      <c r="W324" s="401"/>
      <c r="X324" s="359"/>
      <c r="Y324" s="359"/>
      <c r="Z324" s="359"/>
    </row>
    <row r="325" spans="4:26">
      <c r="D325" s="405"/>
      <c r="E325" s="405"/>
      <c r="F325" s="406"/>
      <c r="G325" s="435"/>
      <c r="H325" s="433"/>
      <c r="I325" s="359"/>
      <c r="K325" s="373"/>
      <c r="L325" s="380"/>
      <c r="M325" s="381"/>
      <c r="N325" s="359"/>
      <c r="O325" s="409"/>
      <c r="P325" s="419"/>
      <c r="Q325" s="401"/>
      <c r="R325" s="359"/>
      <c r="S325" s="359"/>
      <c r="T325" s="359"/>
      <c r="U325" s="359"/>
      <c r="V325" s="401"/>
      <c r="W325" s="401"/>
      <c r="X325" s="359"/>
      <c r="Y325" s="359"/>
      <c r="Z325" s="359"/>
    </row>
    <row r="326" spans="4:26">
      <c r="D326" s="405"/>
      <c r="E326" s="405"/>
      <c r="F326" s="406"/>
      <c r="G326" s="435"/>
      <c r="H326" s="433"/>
      <c r="I326" s="359"/>
      <c r="K326" s="373"/>
      <c r="L326" s="380"/>
      <c r="M326" s="381"/>
      <c r="N326" s="359"/>
      <c r="O326" s="409"/>
      <c r="P326" s="419"/>
      <c r="Q326" s="401"/>
      <c r="R326" s="359"/>
      <c r="S326" s="359"/>
      <c r="T326" s="359"/>
      <c r="U326" s="359"/>
      <c r="V326" s="401"/>
      <c r="W326" s="401"/>
      <c r="X326" s="359"/>
      <c r="Y326" s="359"/>
      <c r="Z326" s="359"/>
    </row>
    <row r="327" spans="4:26">
      <c r="D327" s="405"/>
      <c r="E327" s="405"/>
      <c r="F327" s="406"/>
      <c r="G327" s="435"/>
      <c r="H327" s="433"/>
      <c r="I327" s="359"/>
      <c r="K327" s="373"/>
      <c r="L327" s="380"/>
      <c r="M327" s="381"/>
      <c r="N327" s="359"/>
      <c r="O327" s="409"/>
      <c r="P327" s="419"/>
      <c r="Q327" s="401"/>
      <c r="R327" s="359"/>
      <c r="S327" s="359"/>
      <c r="T327" s="359"/>
      <c r="U327" s="359"/>
      <c r="V327" s="401"/>
      <c r="W327" s="401"/>
      <c r="X327" s="359"/>
      <c r="Y327" s="359"/>
      <c r="Z327" s="359"/>
    </row>
    <row r="328" spans="4:26">
      <c r="D328" s="405"/>
      <c r="E328" s="405"/>
      <c r="F328" s="406"/>
      <c r="G328" s="435"/>
      <c r="H328" s="433"/>
      <c r="I328" s="359"/>
      <c r="K328" s="373"/>
      <c r="L328" s="380"/>
      <c r="M328" s="381"/>
      <c r="N328" s="359"/>
      <c r="O328" s="409"/>
      <c r="P328" s="419"/>
      <c r="Q328" s="401"/>
      <c r="R328" s="359"/>
      <c r="S328" s="359"/>
      <c r="T328" s="359"/>
      <c r="U328" s="359"/>
      <c r="V328" s="401"/>
      <c r="W328" s="401"/>
      <c r="X328" s="359"/>
      <c r="Y328" s="359"/>
      <c r="Z328" s="359"/>
    </row>
    <row r="329" spans="4:26">
      <c r="D329" s="405"/>
      <c r="E329" s="405"/>
      <c r="F329" s="406"/>
      <c r="G329" s="435"/>
      <c r="H329" s="433"/>
      <c r="I329" s="359"/>
      <c r="K329" s="373"/>
      <c r="L329" s="380"/>
      <c r="M329" s="381"/>
      <c r="N329" s="359"/>
      <c r="O329" s="409"/>
      <c r="P329" s="419"/>
      <c r="Q329" s="401"/>
      <c r="R329" s="359"/>
      <c r="S329" s="359"/>
      <c r="T329" s="359"/>
      <c r="U329" s="359"/>
      <c r="V329" s="401"/>
      <c r="W329" s="401"/>
      <c r="X329" s="359"/>
      <c r="Y329" s="359"/>
      <c r="Z329" s="359"/>
    </row>
    <row r="330" spans="4:26">
      <c r="D330" s="405"/>
      <c r="E330" s="405"/>
      <c r="F330" s="406"/>
      <c r="G330" s="435"/>
      <c r="H330" s="433"/>
      <c r="I330" s="359"/>
      <c r="K330" s="373"/>
      <c r="L330" s="380"/>
      <c r="M330" s="381"/>
      <c r="N330" s="359"/>
      <c r="O330" s="409"/>
      <c r="P330" s="419"/>
      <c r="Q330" s="401"/>
      <c r="R330" s="359"/>
      <c r="S330" s="359"/>
      <c r="T330" s="359"/>
      <c r="U330" s="359"/>
      <c r="V330" s="401"/>
      <c r="W330" s="401"/>
      <c r="X330" s="359"/>
      <c r="Y330" s="359"/>
      <c r="Z330" s="359"/>
    </row>
    <row r="331" spans="4:26">
      <c r="D331" s="405"/>
      <c r="E331" s="405"/>
      <c r="F331" s="406"/>
      <c r="G331" s="435"/>
      <c r="H331" s="433"/>
      <c r="I331" s="359"/>
      <c r="K331" s="373"/>
      <c r="L331" s="380"/>
      <c r="M331" s="381"/>
      <c r="N331" s="359"/>
      <c r="O331" s="409"/>
      <c r="P331" s="419"/>
      <c r="Q331" s="401"/>
      <c r="R331" s="359"/>
      <c r="S331" s="359"/>
      <c r="T331" s="359"/>
      <c r="U331" s="359"/>
      <c r="V331" s="401"/>
      <c r="W331" s="401"/>
      <c r="X331" s="359"/>
      <c r="Y331" s="359"/>
      <c r="Z331" s="359"/>
    </row>
    <row r="332" spans="4:26">
      <c r="D332" s="405"/>
      <c r="E332" s="405"/>
      <c r="F332" s="406"/>
      <c r="G332" s="435"/>
      <c r="H332" s="433"/>
      <c r="I332" s="359"/>
      <c r="K332" s="373"/>
      <c r="L332" s="380"/>
      <c r="M332" s="381"/>
      <c r="N332" s="359"/>
      <c r="O332" s="409"/>
      <c r="P332" s="419"/>
      <c r="Q332" s="401"/>
      <c r="R332" s="359"/>
      <c r="S332" s="359"/>
      <c r="T332" s="359"/>
      <c r="U332" s="359"/>
      <c r="V332" s="401"/>
      <c r="W332" s="401"/>
      <c r="X332" s="359"/>
      <c r="Y332" s="359"/>
      <c r="Z332" s="359"/>
    </row>
    <row r="333" spans="4:26">
      <c r="D333" s="405"/>
      <c r="E333" s="405"/>
      <c r="F333" s="406"/>
      <c r="G333" s="435"/>
      <c r="H333" s="433"/>
      <c r="I333" s="359"/>
      <c r="K333" s="373"/>
      <c r="L333" s="380"/>
      <c r="M333" s="381"/>
      <c r="N333" s="359"/>
      <c r="O333" s="409"/>
      <c r="P333" s="419"/>
      <c r="Q333" s="401"/>
      <c r="R333" s="359"/>
      <c r="S333" s="359"/>
      <c r="T333" s="359"/>
      <c r="U333" s="359"/>
      <c r="V333" s="401"/>
      <c r="W333" s="401"/>
      <c r="X333" s="359"/>
      <c r="Y333" s="359"/>
      <c r="Z333" s="359"/>
    </row>
    <row r="334" spans="4:26">
      <c r="D334" s="405"/>
      <c r="E334" s="405"/>
      <c r="F334" s="406"/>
      <c r="G334" s="435"/>
      <c r="H334" s="433"/>
      <c r="I334" s="359"/>
      <c r="K334" s="373"/>
      <c r="L334" s="380"/>
      <c r="M334" s="381"/>
      <c r="N334" s="359"/>
      <c r="O334" s="409"/>
      <c r="P334" s="419"/>
      <c r="Q334" s="401"/>
      <c r="R334" s="359"/>
      <c r="S334" s="359"/>
      <c r="T334" s="359"/>
      <c r="U334" s="359"/>
      <c r="V334" s="401"/>
      <c r="W334" s="401"/>
      <c r="X334" s="359"/>
      <c r="Y334" s="359"/>
      <c r="Z334" s="359"/>
    </row>
    <row r="335" spans="4:26">
      <c r="D335" s="405"/>
      <c r="E335" s="405"/>
      <c r="F335" s="406"/>
      <c r="G335" s="435"/>
      <c r="H335" s="433"/>
      <c r="I335" s="359"/>
      <c r="K335" s="373"/>
      <c r="L335" s="380"/>
      <c r="M335" s="381"/>
      <c r="N335" s="359"/>
      <c r="O335" s="409"/>
      <c r="P335" s="419"/>
      <c r="Q335" s="401"/>
      <c r="R335" s="359"/>
      <c r="S335" s="359"/>
      <c r="T335" s="359"/>
      <c r="U335" s="359"/>
      <c r="V335" s="401"/>
      <c r="W335" s="401"/>
      <c r="X335" s="359"/>
      <c r="Y335" s="359"/>
      <c r="Z335" s="359"/>
    </row>
    <row r="336" spans="4:26">
      <c r="D336" s="405"/>
      <c r="E336" s="405"/>
      <c r="F336" s="406"/>
      <c r="G336" s="435"/>
      <c r="H336" s="433"/>
      <c r="I336" s="359"/>
      <c r="K336" s="373"/>
      <c r="L336" s="380"/>
      <c r="M336" s="381"/>
      <c r="N336" s="359"/>
      <c r="O336" s="409"/>
      <c r="P336" s="419"/>
      <c r="Q336" s="401"/>
      <c r="R336" s="359"/>
      <c r="S336" s="359"/>
      <c r="T336" s="359"/>
      <c r="U336" s="359"/>
      <c r="V336" s="401"/>
      <c r="W336" s="401"/>
      <c r="X336" s="359"/>
      <c r="Y336" s="359"/>
      <c r="Z336" s="359"/>
    </row>
    <row r="337" spans="4:26">
      <c r="D337" s="405"/>
      <c r="E337" s="405"/>
      <c r="F337" s="406"/>
      <c r="G337" s="435"/>
      <c r="H337" s="433"/>
      <c r="I337" s="359"/>
      <c r="K337" s="373"/>
      <c r="L337" s="380"/>
      <c r="M337" s="381"/>
      <c r="N337" s="359"/>
      <c r="O337" s="409"/>
      <c r="P337" s="419"/>
      <c r="Q337" s="401"/>
      <c r="R337" s="359"/>
      <c r="S337" s="359"/>
      <c r="T337" s="359"/>
      <c r="U337" s="359"/>
      <c r="V337" s="401"/>
      <c r="W337" s="401"/>
      <c r="X337" s="359"/>
      <c r="Y337" s="359"/>
      <c r="Z337" s="359"/>
    </row>
    <row r="338" spans="4:26">
      <c r="D338" s="405"/>
      <c r="E338" s="405"/>
      <c r="F338" s="406"/>
      <c r="G338" s="435"/>
      <c r="H338" s="433"/>
      <c r="I338" s="359"/>
      <c r="K338" s="373"/>
      <c r="L338" s="380"/>
      <c r="M338" s="381"/>
      <c r="N338" s="359"/>
      <c r="O338" s="409"/>
      <c r="P338" s="419"/>
      <c r="Q338" s="401"/>
      <c r="R338" s="359"/>
      <c r="S338" s="359"/>
      <c r="T338" s="359"/>
      <c r="U338" s="359"/>
      <c r="V338" s="401"/>
      <c r="W338" s="401"/>
      <c r="X338" s="359"/>
      <c r="Y338" s="359"/>
      <c r="Z338" s="359"/>
    </row>
    <row r="339" spans="4:26">
      <c r="D339" s="405"/>
      <c r="E339" s="405"/>
      <c r="F339" s="406"/>
      <c r="G339" s="435"/>
      <c r="H339" s="433"/>
      <c r="I339" s="359"/>
      <c r="K339" s="373"/>
      <c r="L339" s="380"/>
      <c r="M339" s="381"/>
      <c r="N339" s="359"/>
      <c r="O339" s="409"/>
      <c r="P339" s="419"/>
      <c r="Q339" s="401"/>
      <c r="R339" s="359"/>
      <c r="S339" s="359"/>
      <c r="T339" s="359"/>
      <c r="U339" s="359"/>
      <c r="V339" s="401"/>
      <c r="W339" s="401"/>
      <c r="X339" s="359"/>
      <c r="Y339" s="359"/>
      <c r="Z339" s="359"/>
    </row>
    <row r="340" spans="4:26">
      <c r="D340" s="405"/>
      <c r="E340" s="405"/>
      <c r="F340" s="406"/>
      <c r="G340" s="435"/>
      <c r="H340" s="433"/>
      <c r="I340" s="359"/>
      <c r="K340" s="373"/>
      <c r="L340" s="380"/>
      <c r="M340" s="381"/>
      <c r="N340" s="359"/>
      <c r="O340" s="409"/>
      <c r="P340" s="419"/>
      <c r="Q340" s="401"/>
      <c r="R340" s="359"/>
      <c r="S340" s="359"/>
      <c r="T340" s="359"/>
      <c r="U340" s="359"/>
      <c r="V340" s="401"/>
      <c r="W340" s="401"/>
      <c r="X340" s="359"/>
      <c r="Y340" s="359"/>
      <c r="Z340" s="359"/>
    </row>
    <row r="341" spans="4:26">
      <c r="D341" s="405"/>
      <c r="E341" s="405"/>
      <c r="F341" s="406"/>
      <c r="G341" s="435"/>
      <c r="H341" s="433"/>
      <c r="I341" s="359"/>
      <c r="K341" s="373"/>
      <c r="L341" s="380"/>
      <c r="M341" s="381"/>
      <c r="N341" s="359"/>
      <c r="O341" s="409"/>
      <c r="P341" s="419"/>
      <c r="Q341" s="401"/>
      <c r="R341" s="359"/>
      <c r="S341" s="359"/>
      <c r="T341" s="359"/>
      <c r="U341" s="359"/>
      <c r="V341" s="401"/>
      <c r="W341" s="401"/>
      <c r="X341" s="359"/>
      <c r="Y341" s="359"/>
      <c r="Z341" s="359"/>
    </row>
    <row r="342" spans="4:26">
      <c r="D342" s="405"/>
      <c r="E342" s="405"/>
      <c r="F342" s="406"/>
      <c r="G342" s="435"/>
      <c r="H342" s="433"/>
      <c r="I342" s="359"/>
      <c r="K342" s="373"/>
      <c r="L342" s="380"/>
      <c r="M342" s="381"/>
      <c r="N342" s="359"/>
      <c r="O342" s="409"/>
      <c r="P342" s="419"/>
      <c r="Q342" s="401"/>
      <c r="R342" s="359"/>
      <c r="S342" s="359"/>
      <c r="T342" s="359"/>
      <c r="U342" s="359"/>
      <c r="V342" s="401"/>
      <c r="W342" s="401"/>
      <c r="X342" s="359"/>
      <c r="Y342" s="359"/>
      <c r="Z342" s="359"/>
    </row>
    <row r="343" spans="4:26">
      <c r="D343" s="405"/>
      <c r="E343" s="405"/>
      <c r="F343" s="406"/>
      <c r="G343" s="435"/>
      <c r="H343" s="433"/>
      <c r="I343" s="359"/>
      <c r="K343" s="373"/>
      <c r="L343" s="380"/>
      <c r="M343" s="381"/>
      <c r="N343" s="359"/>
      <c r="O343" s="409"/>
      <c r="P343" s="419"/>
      <c r="Q343" s="401"/>
      <c r="R343" s="359"/>
      <c r="S343" s="359"/>
      <c r="T343" s="359"/>
      <c r="U343" s="359"/>
      <c r="V343" s="401"/>
      <c r="W343" s="401"/>
      <c r="X343" s="359"/>
      <c r="Y343" s="359"/>
      <c r="Z343" s="359"/>
    </row>
    <row r="344" spans="4:26">
      <c r="D344" s="405"/>
      <c r="E344" s="405"/>
      <c r="F344" s="406"/>
      <c r="G344" s="435"/>
      <c r="H344" s="433"/>
      <c r="I344" s="359"/>
      <c r="K344" s="373"/>
      <c r="L344" s="380"/>
      <c r="M344" s="381"/>
      <c r="N344" s="359"/>
      <c r="O344" s="409"/>
      <c r="P344" s="419"/>
      <c r="Q344" s="401"/>
      <c r="R344" s="359"/>
      <c r="S344" s="359"/>
      <c r="T344" s="359"/>
      <c r="U344" s="359"/>
      <c r="V344" s="401"/>
      <c r="W344" s="401"/>
      <c r="X344" s="359"/>
      <c r="Y344" s="359"/>
      <c r="Z344" s="359"/>
    </row>
    <row r="345" spans="4:26">
      <c r="D345" s="405"/>
      <c r="E345" s="405"/>
      <c r="F345" s="406"/>
      <c r="G345" s="435"/>
      <c r="H345" s="433"/>
      <c r="I345" s="359"/>
      <c r="K345" s="373"/>
      <c r="L345" s="380"/>
      <c r="M345" s="381"/>
      <c r="N345" s="359"/>
      <c r="O345" s="409"/>
      <c r="P345" s="419"/>
      <c r="Q345" s="401"/>
      <c r="R345" s="359"/>
      <c r="S345" s="359"/>
      <c r="T345" s="359"/>
      <c r="U345" s="359"/>
      <c r="V345" s="401"/>
      <c r="W345" s="401"/>
      <c r="X345" s="359"/>
      <c r="Y345" s="359"/>
      <c r="Z345" s="359"/>
    </row>
    <row r="346" spans="4:26">
      <c r="D346" s="405"/>
      <c r="E346" s="405"/>
      <c r="F346" s="406"/>
      <c r="G346" s="435"/>
      <c r="H346" s="433"/>
      <c r="I346" s="359"/>
      <c r="K346" s="373"/>
      <c r="L346" s="380"/>
      <c r="M346" s="381"/>
      <c r="N346" s="359"/>
      <c r="O346" s="409"/>
      <c r="P346" s="419"/>
      <c r="Q346" s="401"/>
      <c r="R346" s="359"/>
      <c r="S346" s="359"/>
      <c r="T346" s="359"/>
      <c r="U346" s="359"/>
      <c r="V346" s="401"/>
      <c r="W346" s="401"/>
      <c r="X346" s="359"/>
      <c r="Y346" s="359"/>
      <c r="Z346" s="359"/>
    </row>
    <row r="347" spans="4:26">
      <c r="D347" s="405"/>
      <c r="E347" s="405"/>
      <c r="F347" s="406"/>
      <c r="G347" s="435"/>
      <c r="H347" s="433"/>
      <c r="I347" s="359"/>
      <c r="K347" s="373"/>
      <c r="L347" s="380"/>
      <c r="M347" s="381"/>
      <c r="N347" s="359"/>
      <c r="O347" s="409"/>
      <c r="P347" s="419"/>
      <c r="Q347" s="401"/>
      <c r="R347" s="359"/>
      <c r="S347" s="359"/>
      <c r="T347" s="359"/>
      <c r="U347" s="359"/>
      <c r="V347" s="401"/>
      <c r="W347" s="401"/>
      <c r="X347" s="359"/>
      <c r="Y347" s="359"/>
      <c r="Z347" s="359"/>
    </row>
    <row r="348" spans="4:26">
      <c r="D348" s="405"/>
      <c r="E348" s="405"/>
      <c r="F348" s="406"/>
      <c r="G348" s="435"/>
      <c r="H348" s="433"/>
      <c r="I348" s="359"/>
      <c r="K348" s="373"/>
      <c r="L348" s="380"/>
      <c r="M348" s="381"/>
      <c r="N348" s="359"/>
      <c r="O348" s="409"/>
      <c r="P348" s="419"/>
      <c r="Q348" s="401"/>
      <c r="R348" s="359"/>
      <c r="S348" s="359"/>
      <c r="T348" s="359"/>
      <c r="U348" s="359"/>
      <c r="V348" s="401"/>
      <c r="W348" s="401"/>
      <c r="X348" s="359"/>
      <c r="Y348" s="359"/>
      <c r="Z348" s="359"/>
    </row>
    <row r="349" spans="4:26">
      <c r="D349" s="405"/>
      <c r="E349" s="405"/>
      <c r="F349" s="406"/>
      <c r="G349" s="435"/>
      <c r="H349" s="433"/>
      <c r="I349" s="359"/>
      <c r="K349" s="373"/>
      <c r="L349" s="380"/>
      <c r="M349" s="381"/>
      <c r="N349" s="359"/>
      <c r="O349" s="409"/>
      <c r="P349" s="419"/>
      <c r="Q349" s="401"/>
      <c r="R349" s="359"/>
      <c r="S349" s="359"/>
      <c r="T349" s="359"/>
      <c r="U349" s="359"/>
      <c r="V349" s="401"/>
      <c r="W349" s="401"/>
      <c r="X349" s="359"/>
      <c r="Y349" s="359"/>
      <c r="Z349" s="359"/>
    </row>
    <row r="350" spans="4:26">
      <c r="D350" s="405"/>
      <c r="E350" s="405"/>
      <c r="F350" s="406"/>
      <c r="G350" s="435"/>
      <c r="H350" s="433"/>
      <c r="I350" s="359"/>
      <c r="K350" s="373"/>
      <c r="L350" s="380"/>
      <c r="M350" s="381"/>
      <c r="N350" s="359"/>
      <c r="O350" s="409"/>
      <c r="P350" s="419"/>
      <c r="Q350" s="401"/>
      <c r="R350" s="359"/>
      <c r="S350" s="359"/>
      <c r="T350" s="359"/>
      <c r="U350" s="359"/>
      <c r="V350" s="401"/>
      <c r="W350" s="401"/>
      <c r="X350" s="359"/>
      <c r="Y350" s="359"/>
      <c r="Z350" s="359"/>
    </row>
    <row r="351" spans="4:26">
      <c r="D351" s="405"/>
      <c r="E351" s="405"/>
      <c r="F351" s="406"/>
      <c r="G351" s="435"/>
      <c r="H351" s="433"/>
      <c r="I351" s="359"/>
      <c r="K351" s="373"/>
      <c r="L351" s="380"/>
      <c r="M351" s="381"/>
      <c r="N351" s="359"/>
      <c r="O351" s="409"/>
      <c r="P351" s="419"/>
      <c r="Q351" s="401"/>
      <c r="R351" s="359"/>
      <c r="S351" s="359"/>
      <c r="T351" s="359"/>
      <c r="U351" s="359"/>
      <c r="V351" s="401"/>
      <c r="W351" s="401"/>
      <c r="X351" s="359"/>
      <c r="Y351" s="359"/>
      <c r="Z351" s="359"/>
    </row>
    <row r="352" spans="4:26">
      <c r="D352" s="405"/>
      <c r="E352" s="405"/>
      <c r="F352" s="406"/>
      <c r="G352" s="435"/>
      <c r="H352" s="433"/>
      <c r="I352" s="359"/>
      <c r="K352" s="373"/>
      <c r="L352" s="380"/>
      <c r="M352" s="381"/>
      <c r="N352" s="359"/>
      <c r="O352" s="409"/>
      <c r="P352" s="419"/>
      <c r="Q352" s="401"/>
      <c r="R352" s="359"/>
      <c r="S352" s="359"/>
      <c r="T352" s="359"/>
      <c r="U352" s="359"/>
      <c r="V352" s="401"/>
      <c r="W352" s="401"/>
      <c r="X352" s="359"/>
      <c r="Y352" s="359"/>
      <c r="Z352" s="359"/>
    </row>
    <row r="353" spans="4:26">
      <c r="D353" s="405"/>
      <c r="E353" s="405"/>
      <c r="F353" s="406"/>
      <c r="G353" s="435"/>
      <c r="H353" s="433"/>
      <c r="I353" s="359"/>
      <c r="K353" s="373"/>
      <c r="L353" s="380"/>
      <c r="M353" s="381"/>
      <c r="N353" s="359"/>
      <c r="O353" s="409"/>
      <c r="P353" s="419"/>
      <c r="Q353" s="401"/>
      <c r="R353" s="359"/>
      <c r="S353" s="359"/>
      <c r="T353" s="359"/>
      <c r="U353" s="359"/>
      <c r="V353" s="401"/>
      <c r="W353" s="401"/>
      <c r="X353" s="359"/>
      <c r="Y353" s="359"/>
      <c r="Z353" s="359"/>
    </row>
    <row r="354" spans="4:26">
      <c r="D354" s="405"/>
      <c r="E354" s="405"/>
      <c r="F354" s="406"/>
      <c r="G354" s="435"/>
      <c r="H354" s="433"/>
      <c r="I354" s="359"/>
      <c r="K354" s="373"/>
      <c r="L354" s="380"/>
      <c r="M354" s="381"/>
      <c r="N354" s="359"/>
      <c r="O354" s="409"/>
      <c r="P354" s="419"/>
      <c r="Q354" s="401"/>
      <c r="R354" s="359"/>
      <c r="S354" s="359"/>
      <c r="T354" s="359"/>
      <c r="U354" s="359"/>
      <c r="V354" s="401"/>
      <c r="W354" s="401"/>
      <c r="X354" s="359"/>
      <c r="Y354" s="359"/>
      <c r="Z354" s="359"/>
    </row>
    <row r="355" spans="4:26">
      <c r="D355" s="405"/>
      <c r="E355" s="405"/>
      <c r="F355" s="406"/>
      <c r="G355" s="435"/>
      <c r="H355" s="433"/>
      <c r="I355" s="359"/>
      <c r="K355" s="373"/>
      <c r="L355" s="380"/>
      <c r="M355" s="381"/>
      <c r="N355" s="359"/>
      <c r="O355" s="409"/>
      <c r="P355" s="419"/>
      <c r="Q355" s="401"/>
      <c r="R355" s="359"/>
      <c r="S355" s="359"/>
      <c r="T355" s="359"/>
      <c r="U355" s="359"/>
      <c r="V355" s="401"/>
      <c r="W355" s="401"/>
      <c r="X355" s="359"/>
      <c r="Y355" s="359"/>
      <c r="Z355" s="359"/>
    </row>
    <row r="356" spans="4:26">
      <c r="D356" s="405"/>
      <c r="E356" s="405"/>
      <c r="F356" s="406"/>
      <c r="G356" s="435"/>
      <c r="H356" s="433"/>
      <c r="I356" s="359"/>
      <c r="K356" s="373"/>
      <c r="L356" s="380"/>
      <c r="M356" s="381"/>
      <c r="N356" s="359"/>
      <c r="O356" s="409"/>
      <c r="P356" s="419"/>
      <c r="Q356" s="401"/>
      <c r="R356" s="359"/>
      <c r="S356" s="359"/>
      <c r="T356" s="359"/>
      <c r="U356" s="359"/>
      <c r="V356" s="401"/>
      <c r="W356" s="401"/>
      <c r="X356" s="359"/>
      <c r="Y356" s="359"/>
      <c r="Z356" s="359"/>
    </row>
    <row r="357" spans="4:26">
      <c r="D357" s="405"/>
      <c r="E357" s="405"/>
      <c r="F357" s="406"/>
      <c r="G357" s="435"/>
      <c r="H357" s="433"/>
      <c r="I357" s="359"/>
      <c r="K357" s="373"/>
      <c r="L357" s="380"/>
      <c r="M357" s="381"/>
      <c r="N357" s="359"/>
      <c r="O357" s="409"/>
      <c r="P357" s="419"/>
      <c r="Q357" s="401"/>
      <c r="R357" s="359"/>
      <c r="S357" s="359"/>
      <c r="T357" s="359"/>
      <c r="U357" s="359"/>
      <c r="V357" s="401"/>
      <c r="W357" s="401"/>
      <c r="X357" s="359"/>
      <c r="Y357" s="359"/>
      <c r="Z357" s="359"/>
    </row>
    <row r="358" spans="4:26">
      <c r="D358" s="405"/>
      <c r="E358" s="405"/>
      <c r="F358" s="406"/>
      <c r="G358" s="435"/>
      <c r="H358" s="433"/>
      <c r="I358" s="359"/>
      <c r="K358" s="373"/>
      <c r="L358" s="380"/>
      <c r="M358" s="381"/>
      <c r="N358" s="359"/>
      <c r="O358" s="409"/>
      <c r="P358" s="419"/>
      <c r="Q358" s="401"/>
      <c r="R358" s="359"/>
      <c r="S358" s="359"/>
      <c r="T358" s="359"/>
      <c r="U358" s="359"/>
      <c r="V358" s="401"/>
      <c r="W358" s="401"/>
      <c r="X358" s="359"/>
      <c r="Y358" s="359"/>
      <c r="Z358" s="359"/>
    </row>
    <row r="359" spans="4:26">
      <c r="D359" s="405"/>
      <c r="E359" s="405"/>
      <c r="F359" s="406"/>
      <c r="G359" s="435"/>
      <c r="H359" s="433"/>
      <c r="I359" s="359"/>
      <c r="K359" s="373"/>
      <c r="L359" s="380"/>
      <c r="M359" s="381"/>
      <c r="N359" s="359"/>
      <c r="O359" s="409"/>
      <c r="P359" s="419"/>
      <c r="Q359" s="401"/>
      <c r="R359" s="359"/>
      <c r="S359" s="359"/>
      <c r="T359" s="359"/>
      <c r="U359" s="359"/>
      <c r="V359" s="401"/>
      <c r="W359" s="401"/>
      <c r="X359" s="359"/>
      <c r="Y359" s="359"/>
      <c r="Z359" s="359"/>
    </row>
    <row r="360" spans="4:26">
      <c r="D360" s="405"/>
      <c r="E360" s="405"/>
      <c r="F360" s="406"/>
      <c r="G360" s="435"/>
      <c r="H360" s="433"/>
      <c r="I360" s="359"/>
      <c r="K360" s="373"/>
      <c r="L360" s="380"/>
      <c r="M360" s="381"/>
      <c r="N360" s="359"/>
      <c r="O360" s="409"/>
      <c r="P360" s="419"/>
      <c r="Q360" s="401"/>
      <c r="R360" s="359"/>
      <c r="S360" s="359"/>
      <c r="T360" s="359"/>
      <c r="U360" s="359"/>
      <c r="V360" s="401"/>
      <c r="W360" s="401"/>
      <c r="X360" s="359"/>
      <c r="Y360" s="359"/>
      <c r="Z360" s="359"/>
    </row>
    <row r="361" spans="4:26">
      <c r="D361" s="405"/>
      <c r="E361" s="405"/>
      <c r="F361" s="406"/>
      <c r="G361" s="435"/>
      <c r="H361" s="433"/>
      <c r="I361" s="359"/>
      <c r="K361" s="373"/>
      <c r="L361" s="380"/>
      <c r="M361" s="381"/>
      <c r="N361" s="359"/>
      <c r="O361" s="409"/>
      <c r="P361" s="419"/>
      <c r="Q361" s="401"/>
      <c r="R361" s="359"/>
      <c r="S361" s="359"/>
      <c r="T361" s="359"/>
      <c r="U361" s="359"/>
      <c r="V361" s="401"/>
      <c r="W361" s="401"/>
      <c r="X361" s="359"/>
      <c r="Y361" s="359"/>
      <c r="Z361" s="359"/>
    </row>
    <row r="362" spans="4:26">
      <c r="D362" s="405"/>
      <c r="E362" s="405"/>
      <c r="F362" s="406"/>
      <c r="G362" s="435"/>
      <c r="H362" s="433"/>
      <c r="I362" s="359"/>
      <c r="K362" s="373"/>
      <c r="L362" s="380"/>
      <c r="M362" s="381"/>
      <c r="N362" s="359"/>
      <c r="O362" s="409"/>
      <c r="P362" s="419"/>
      <c r="Q362" s="401"/>
      <c r="R362" s="359"/>
      <c r="S362" s="359"/>
      <c r="T362" s="359"/>
      <c r="U362" s="359"/>
      <c r="V362" s="401"/>
      <c r="W362" s="401"/>
      <c r="X362" s="359"/>
      <c r="Y362" s="359"/>
      <c r="Z362" s="359"/>
    </row>
    <row r="363" spans="4:26">
      <c r="D363" s="405"/>
      <c r="E363" s="405"/>
      <c r="F363" s="406"/>
      <c r="G363" s="435"/>
      <c r="H363" s="433"/>
      <c r="I363" s="359"/>
      <c r="K363" s="373"/>
      <c r="L363" s="380"/>
      <c r="M363" s="381"/>
      <c r="N363" s="359"/>
      <c r="O363" s="409"/>
      <c r="P363" s="419"/>
      <c r="Q363" s="401"/>
      <c r="R363" s="359"/>
      <c r="S363" s="359"/>
      <c r="T363" s="359"/>
      <c r="U363" s="359"/>
      <c r="V363" s="401"/>
      <c r="W363" s="401"/>
      <c r="X363" s="359"/>
      <c r="Y363" s="359"/>
      <c r="Z363" s="359"/>
    </row>
    <row r="364" spans="4:26">
      <c r="D364" s="405"/>
      <c r="E364" s="405"/>
      <c r="F364" s="406"/>
      <c r="G364" s="435"/>
      <c r="H364" s="433"/>
      <c r="I364" s="359"/>
      <c r="K364" s="373"/>
      <c r="L364" s="380"/>
      <c r="M364" s="381"/>
      <c r="N364" s="359"/>
      <c r="O364" s="409"/>
      <c r="P364" s="419"/>
      <c r="Q364" s="401"/>
      <c r="R364" s="359"/>
      <c r="S364" s="359"/>
      <c r="T364" s="359"/>
      <c r="U364" s="359"/>
      <c r="V364" s="401"/>
      <c r="W364" s="401"/>
      <c r="X364" s="359"/>
      <c r="Y364" s="359"/>
      <c r="Z364" s="359"/>
    </row>
    <row r="365" spans="4:26">
      <c r="D365" s="405"/>
      <c r="E365" s="405"/>
      <c r="F365" s="406"/>
      <c r="G365" s="435"/>
      <c r="H365" s="433"/>
      <c r="I365" s="359"/>
      <c r="K365" s="373"/>
      <c r="L365" s="380"/>
      <c r="M365" s="381"/>
      <c r="N365" s="359"/>
      <c r="O365" s="409"/>
      <c r="P365" s="419"/>
      <c r="Q365" s="401"/>
      <c r="R365" s="359"/>
      <c r="S365" s="359"/>
      <c r="T365" s="359"/>
      <c r="U365" s="359"/>
      <c r="V365" s="401"/>
      <c r="W365" s="401"/>
      <c r="X365" s="359"/>
      <c r="Y365" s="359"/>
      <c r="Z365" s="359"/>
    </row>
    <row r="366" spans="4:26">
      <c r="D366" s="405"/>
      <c r="E366" s="405"/>
      <c r="F366" s="406"/>
      <c r="G366" s="435"/>
      <c r="H366" s="433"/>
      <c r="I366" s="359"/>
      <c r="K366" s="373"/>
      <c r="L366" s="380"/>
      <c r="M366" s="381"/>
      <c r="N366" s="359"/>
      <c r="O366" s="409"/>
      <c r="P366" s="419"/>
      <c r="Q366" s="401"/>
      <c r="R366" s="359"/>
      <c r="S366" s="359"/>
      <c r="T366" s="359"/>
      <c r="U366" s="359"/>
      <c r="V366" s="401"/>
      <c r="W366" s="401"/>
      <c r="X366" s="359"/>
      <c r="Y366" s="359"/>
      <c r="Z366" s="359"/>
    </row>
    <row r="367" spans="4:26">
      <c r="D367" s="405"/>
      <c r="E367" s="405"/>
      <c r="F367" s="406"/>
      <c r="G367" s="435"/>
      <c r="H367" s="433"/>
      <c r="I367" s="359"/>
      <c r="K367" s="373"/>
      <c r="L367" s="380"/>
      <c r="M367" s="381"/>
      <c r="N367" s="359"/>
      <c r="O367" s="409"/>
      <c r="P367" s="419"/>
      <c r="Q367" s="401"/>
      <c r="R367" s="359"/>
      <c r="S367" s="359"/>
      <c r="T367" s="359"/>
      <c r="U367" s="359"/>
      <c r="V367" s="401"/>
      <c r="W367" s="401"/>
      <c r="X367" s="359"/>
      <c r="Y367" s="359"/>
      <c r="Z367" s="359"/>
    </row>
    <row r="368" spans="4:26">
      <c r="D368" s="405"/>
      <c r="E368" s="405"/>
      <c r="F368" s="406"/>
      <c r="G368" s="435"/>
      <c r="H368" s="433"/>
      <c r="I368" s="359"/>
      <c r="K368" s="373"/>
      <c r="L368" s="380"/>
      <c r="M368" s="381"/>
      <c r="N368" s="359"/>
      <c r="O368" s="409"/>
      <c r="P368" s="419"/>
      <c r="Q368" s="401"/>
      <c r="R368" s="359"/>
      <c r="S368" s="359"/>
      <c r="T368" s="359"/>
      <c r="U368" s="359"/>
      <c r="V368" s="401"/>
      <c r="W368" s="401"/>
      <c r="X368" s="359"/>
      <c r="Y368" s="359"/>
      <c r="Z368" s="359"/>
    </row>
    <row r="369" spans="4:26">
      <c r="D369" s="405"/>
      <c r="E369" s="405"/>
      <c r="F369" s="406"/>
      <c r="G369" s="435"/>
      <c r="H369" s="433"/>
      <c r="I369" s="359"/>
      <c r="K369" s="373"/>
      <c r="L369" s="380"/>
      <c r="M369" s="381"/>
      <c r="N369" s="359"/>
      <c r="O369" s="409"/>
      <c r="P369" s="419"/>
      <c r="Q369" s="401"/>
      <c r="R369" s="359"/>
      <c r="S369" s="359"/>
      <c r="T369" s="359"/>
      <c r="U369" s="359"/>
      <c r="V369" s="401"/>
      <c r="W369" s="401"/>
      <c r="X369" s="359"/>
      <c r="Y369" s="359"/>
      <c r="Z369" s="359"/>
    </row>
    <row r="370" spans="4:26">
      <c r="D370" s="405"/>
      <c r="E370" s="405"/>
      <c r="F370" s="406"/>
      <c r="G370" s="435"/>
      <c r="H370" s="433"/>
      <c r="I370" s="359"/>
      <c r="K370" s="373"/>
      <c r="L370" s="380"/>
      <c r="M370" s="381"/>
      <c r="N370" s="359"/>
      <c r="O370" s="409"/>
      <c r="P370" s="419"/>
      <c r="Q370" s="401"/>
      <c r="R370" s="359"/>
      <c r="S370" s="359"/>
      <c r="T370" s="359"/>
      <c r="U370" s="359"/>
      <c r="V370" s="401"/>
      <c r="W370" s="401"/>
      <c r="X370" s="359"/>
      <c r="Y370" s="359"/>
      <c r="Z370" s="359"/>
    </row>
    <row r="371" spans="4:26">
      <c r="D371" s="405"/>
      <c r="E371" s="405"/>
      <c r="F371" s="406"/>
      <c r="G371" s="435"/>
      <c r="H371" s="433"/>
      <c r="I371" s="359"/>
      <c r="K371" s="373"/>
      <c r="L371" s="380"/>
      <c r="M371" s="381"/>
      <c r="N371" s="359"/>
      <c r="O371" s="409"/>
      <c r="P371" s="419"/>
      <c r="Q371" s="401"/>
      <c r="R371" s="359"/>
      <c r="S371" s="359"/>
      <c r="T371" s="359"/>
      <c r="U371" s="359"/>
      <c r="V371" s="401"/>
      <c r="W371" s="401"/>
      <c r="X371" s="359"/>
      <c r="Y371" s="359"/>
      <c r="Z371" s="359"/>
    </row>
    <row r="372" spans="4:26">
      <c r="D372" s="405"/>
      <c r="E372" s="405"/>
      <c r="F372" s="406"/>
      <c r="G372" s="435"/>
      <c r="H372" s="433"/>
      <c r="I372" s="359"/>
      <c r="K372" s="373"/>
      <c r="L372" s="380"/>
      <c r="M372" s="381"/>
      <c r="N372" s="359"/>
      <c r="O372" s="409"/>
      <c r="P372" s="419"/>
      <c r="Q372" s="401"/>
      <c r="R372" s="359"/>
      <c r="S372" s="359"/>
      <c r="T372" s="359"/>
      <c r="U372" s="359"/>
      <c r="V372" s="401"/>
      <c r="W372" s="401"/>
      <c r="X372" s="359"/>
      <c r="Y372" s="359"/>
      <c r="Z372" s="359"/>
    </row>
    <row r="373" spans="4:26">
      <c r="D373" s="405"/>
      <c r="E373" s="405"/>
      <c r="F373" s="406"/>
      <c r="G373" s="435"/>
      <c r="H373" s="433"/>
      <c r="I373" s="359"/>
      <c r="K373" s="373"/>
      <c r="L373" s="380"/>
      <c r="M373" s="381"/>
      <c r="N373" s="359"/>
      <c r="O373" s="409"/>
      <c r="P373" s="419"/>
      <c r="Q373" s="401"/>
      <c r="R373" s="359"/>
      <c r="S373" s="359"/>
      <c r="T373" s="359"/>
      <c r="U373" s="359"/>
      <c r="V373" s="401"/>
      <c r="W373" s="401"/>
      <c r="X373" s="359"/>
      <c r="Y373" s="359"/>
      <c r="Z373" s="359"/>
    </row>
    <row r="374" spans="4:26">
      <c r="D374" s="405"/>
      <c r="E374" s="405"/>
      <c r="F374" s="406"/>
      <c r="G374" s="435"/>
      <c r="H374" s="433"/>
      <c r="I374" s="359"/>
      <c r="K374" s="373"/>
      <c r="L374" s="380"/>
      <c r="M374" s="381"/>
      <c r="N374" s="359"/>
      <c r="O374" s="409"/>
      <c r="P374" s="419"/>
      <c r="Q374" s="401"/>
      <c r="R374" s="359"/>
      <c r="S374" s="359"/>
      <c r="T374" s="359"/>
      <c r="U374" s="359"/>
      <c r="V374" s="401"/>
      <c r="W374" s="401"/>
      <c r="X374" s="359"/>
      <c r="Y374" s="359"/>
      <c r="Z374" s="359"/>
    </row>
    <row r="375" spans="4:26">
      <c r="D375" s="405"/>
      <c r="E375" s="405"/>
      <c r="F375" s="406"/>
      <c r="G375" s="435"/>
      <c r="H375" s="433"/>
      <c r="I375" s="359"/>
      <c r="K375" s="373"/>
      <c r="L375" s="380"/>
      <c r="M375" s="381"/>
      <c r="N375" s="359"/>
      <c r="O375" s="409"/>
      <c r="P375" s="419"/>
      <c r="Q375" s="401"/>
      <c r="R375" s="359"/>
      <c r="S375" s="359"/>
      <c r="T375" s="359"/>
      <c r="U375" s="359"/>
      <c r="V375" s="401"/>
      <c r="W375" s="401"/>
      <c r="X375" s="359"/>
      <c r="Y375" s="359"/>
      <c r="Z375" s="359"/>
    </row>
    <row r="376" spans="4:26">
      <c r="D376" s="405"/>
      <c r="E376" s="405"/>
      <c r="F376" s="406"/>
      <c r="G376" s="435"/>
      <c r="H376" s="433"/>
      <c r="I376" s="359"/>
      <c r="K376" s="373"/>
      <c r="L376" s="380"/>
      <c r="M376" s="381"/>
      <c r="N376" s="359"/>
      <c r="O376" s="409"/>
      <c r="P376" s="419"/>
      <c r="Q376" s="401"/>
      <c r="R376" s="359"/>
      <c r="S376" s="359"/>
      <c r="T376" s="359"/>
      <c r="U376" s="359"/>
      <c r="V376" s="401"/>
      <c r="W376" s="401"/>
      <c r="X376" s="359"/>
      <c r="Y376" s="359"/>
      <c r="Z376" s="359"/>
    </row>
    <row r="377" spans="4:26">
      <c r="D377" s="405"/>
      <c r="E377" s="405"/>
      <c r="F377" s="406"/>
      <c r="G377" s="435"/>
      <c r="H377" s="433"/>
      <c r="I377" s="359"/>
      <c r="K377" s="373"/>
      <c r="L377" s="380"/>
      <c r="M377" s="381"/>
      <c r="N377" s="359"/>
      <c r="O377" s="409"/>
      <c r="P377" s="419"/>
      <c r="Q377" s="401"/>
      <c r="R377" s="359"/>
      <c r="S377" s="359"/>
      <c r="T377" s="359"/>
      <c r="U377" s="359"/>
      <c r="V377" s="401"/>
      <c r="W377" s="401"/>
      <c r="X377" s="359"/>
      <c r="Y377" s="359"/>
      <c r="Z377" s="359"/>
    </row>
    <row r="378" spans="4:26">
      <c r="D378" s="405"/>
      <c r="E378" s="405"/>
      <c r="F378" s="406"/>
      <c r="G378" s="435"/>
      <c r="H378" s="433"/>
      <c r="I378" s="359"/>
      <c r="K378" s="373"/>
      <c r="L378" s="380"/>
      <c r="M378" s="381"/>
      <c r="N378" s="359"/>
      <c r="O378" s="409"/>
      <c r="P378" s="419"/>
      <c r="Q378" s="401"/>
      <c r="R378" s="359"/>
      <c r="S378" s="359"/>
      <c r="T378" s="359"/>
      <c r="U378" s="359"/>
      <c r="V378" s="401"/>
      <c r="W378" s="401"/>
      <c r="X378" s="359"/>
      <c r="Y378" s="359"/>
      <c r="Z378" s="359"/>
    </row>
    <row r="379" spans="4:26">
      <c r="D379" s="405"/>
      <c r="E379" s="405"/>
      <c r="F379" s="406"/>
      <c r="G379" s="435"/>
      <c r="H379" s="433"/>
      <c r="I379" s="359"/>
      <c r="K379" s="373"/>
      <c r="L379" s="380"/>
      <c r="M379" s="381"/>
      <c r="N379" s="359"/>
      <c r="O379" s="409"/>
      <c r="P379" s="419"/>
      <c r="Q379" s="401"/>
      <c r="R379" s="359"/>
      <c r="S379" s="359"/>
      <c r="T379" s="359"/>
      <c r="U379" s="359"/>
      <c r="V379" s="401"/>
      <c r="W379" s="401"/>
      <c r="X379" s="359"/>
      <c r="Y379" s="359"/>
      <c r="Z379" s="359"/>
    </row>
    <row r="380" spans="4:26">
      <c r="D380" s="405"/>
      <c r="E380" s="405"/>
      <c r="F380" s="406"/>
      <c r="G380" s="435"/>
      <c r="H380" s="433"/>
      <c r="I380" s="359"/>
      <c r="K380" s="373"/>
      <c r="L380" s="380"/>
      <c r="M380" s="381"/>
      <c r="N380" s="359"/>
      <c r="O380" s="409"/>
      <c r="P380" s="419"/>
      <c r="Q380" s="401"/>
      <c r="R380" s="359"/>
      <c r="S380" s="359"/>
      <c r="T380" s="359"/>
      <c r="U380" s="359"/>
      <c r="V380" s="401"/>
      <c r="W380" s="401"/>
      <c r="X380" s="359"/>
      <c r="Y380" s="359"/>
      <c r="Z380" s="359"/>
    </row>
    <row r="381" spans="4:26">
      <c r="D381" s="405"/>
      <c r="E381" s="405"/>
      <c r="F381" s="406"/>
      <c r="G381" s="435"/>
      <c r="H381" s="433"/>
      <c r="I381" s="359"/>
      <c r="K381" s="373"/>
      <c r="L381" s="380"/>
      <c r="M381" s="381"/>
      <c r="N381" s="359"/>
      <c r="O381" s="409"/>
      <c r="P381" s="419"/>
      <c r="Q381" s="401"/>
      <c r="R381" s="359"/>
      <c r="S381" s="359"/>
      <c r="T381" s="359"/>
      <c r="U381" s="359"/>
      <c r="V381" s="401"/>
      <c r="W381" s="401"/>
      <c r="X381" s="359"/>
      <c r="Y381" s="359"/>
      <c r="Z381" s="359"/>
    </row>
    <row r="382" spans="4:26">
      <c r="D382" s="405"/>
      <c r="E382" s="405"/>
      <c r="F382" s="406"/>
      <c r="G382" s="435"/>
      <c r="H382" s="433"/>
      <c r="I382" s="359"/>
      <c r="K382" s="373"/>
      <c r="L382" s="380"/>
      <c r="M382" s="381"/>
      <c r="N382" s="359"/>
      <c r="O382" s="409"/>
      <c r="P382" s="419"/>
      <c r="Q382" s="401"/>
      <c r="R382" s="359"/>
      <c r="S382" s="359"/>
      <c r="T382" s="359"/>
      <c r="U382" s="359"/>
      <c r="V382" s="401"/>
      <c r="W382" s="401"/>
      <c r="X382" s="359"/>
      <c r="Y382" s="359"/>
      <c r="Z382" s="359"/>
    </row>
    <row r="383" spans="4:26">
      <c r="D383" s="405"/>
      <c r="E383" s="405"/>
      <c r="F383" s="406"/>
      <c r="G383" s="435"/>
      <c r="H383" s="433"/>
      <c r="I383" s="359"/>
      <c r="K383" s="373"/>
      <c r="L383" s="380"/>
      <c r="M383" s="381"/>
      <c r="N383" s="359"/>
      <c r="O383" s="409"/>
      <c r="P383" s="419"/>
      <c r="Q383" s="401"/>
      <c r="R383" s="359"/>
      <c r="S383" s="359"/>
      <c r="T383" s="359"/>
      <c r="U383" s="359"/>
      <c r="V383" s="401"/>
      <c r="W383" s="401"/>
      <c r="X383" s="359"/>
      <c r="Y383" s="359"/>
      <c r="Z383" s="359"/>
    </row>
    <row r="384" spans="4:26">
      <c r="D384" s="405"/>
      <c r="E384" s="405"/>
      <c r="F384" s="406"/>
      <c r="G384" s="435"/>
      <c r="H384" s="433"/>
      <c r="I384" s="359"/>
      <c r="K384" s="373"/>
      <c r="L384" s="380"/>
      <c r="M384" s="381"/>
      <c r="N384" s="359"/>
      <c r="O384" s="409"/>
      <c r="P384" s="419"/>
      <c r="Q384" s="401"/>
      <c r="R384" s="359"/>
      <c r="S384" s="359"/>
      <c r="T384" s="359"/>
      <c r="U384" s="359"/>
      <c r="V384" s="401"/>
      <c r="W384" s="401"/>
      <c r="X384" s="359"/>
      <c r="Y384" s="359"/>
      <c r="Z384" s="359"/>
    </row>
    <row r="385" spans="4:26">
      <c r="D385" s="405"/>
      <c r="E385" s="405"/>
      <c r="F385" s="406"/>
      <c r="G385" s="435"/>
      <c r="H385" s="433"/>
      <c r="I385" s="359"/>
      <c r="K385" s="373"/>
      <c r="L385" s="380"/>
      <c r="M385" s="381"/>
      <c r="N385" s="359"/>
      <c r="O385" s="409"/>
      <c r="P385" s="419"/>
      <c r="Q385" s="401"/>
      <c r="R385" s="359"/>
      <c r="S385" s="359"/>
      <c r="T385" s="359"/>
      <c r="U385" s="359"/>
      <c r="V385" s="401"/>
      <c r="W385" s="401"/>
      <c r="X385" s="359"/>
      <c r="Y385" s="359"/>
      <c r="Z385" s="359"/>
    </row>
    <row r="386" spans="4:26">
      <c r="D386" s="405"/>
      <c r="E386" s="405"/>
      <c r="F386" s="406"/>
      <c r="G386" s="435"/>
      <c r="H386" s="433"/>
      <c r="I386" s="359"/>
      <c r="K386" s="373"/>
      <c r="L386" s="380"/>
      <c r="M386" s="381"/>
      <c r="N386" s="359"/>
      <c r="O386" s="409"/>
      <c r="P386" s="419"/>
      <c r="Q386" s="401"/>
      <c r="R386" s="359"/>
      <c r="S386" s="359"/>
      <c r="T386" s="359"/>
      <c r="U386" s="359"/>
      <c r="V386" s="401"/>
      <c r="W386" s="401"/>
      <c r="X386" s="359"/>
      <c r="Y386" s="359"/>
      <c r="Z386" s="359"/>
    </row>
    <row r="387" spans="4:26">
      <c r="D387" s="405"/>
      <c r="E387" s="405"/>
      <c r="F387" s="406"/>
      <c r="G387" s="435"/>
      <c r="H387" s="433"/>
      <c r="I387" s="359"/>
      <c r="K387" s="373"/>
      <c r="L387" s="380"/>
      <c r="M387" s="381"/>
      <c r="N387" s="359"/>
      <c r="O387" s="409"/>
      <c r="P387" s="419"/>
      <c r="Q387" s="401"/>
      <c r="R387" s="359"/>
      <c r="S387" s="359"/>
      <c r="T387" s="359"/>
      <c r="U387" s="359"/>
      <c r="V387" s="401"/>
      <c r="W387" s="401"/>
      <c r="X387" s="359"/>
      <c r="Y387" s="359"/>
      <c r="Z387" s="359"/>
    </row>
    <row r="388" spans="4:26">
      <c r="D388" s="405"/>
      <c r="E388" s="405"/>
      <c r="F388" s="406"/>
      <c r="G388" s="435"/>
      <c r="H388" s="433"/>
      <c r="I388" s="359"/>
      <c r="K388" s="373"/>
      <c r="L388" s="380"/>
      <c r="M388" s="381"/>
      <c r="N388" s="359"/>
      <c r="O388" s="409"/>
      <c r="P388" s="419"/>
      <c r="Q388" s="401"/>
      <c r="R388" s="359"/>
      <c r="S388" s="359"/>
      <c r="T388" s="359"/>
      <c r="U388" s="359"/>
      <c r="V388" s="401"/>
      <c r="W388" s="401"/>
      <c r="X388" s="359"/>
      <c r="Y388" s="359"/>
      <c r="Z388" s="359"/>
    </row>
    <row r="389" spans="4:26">
      <c r="D389" s="405"/>
      <c r="E389" s="405"/>
      <c r="F389" s="406"/>
      <c r="G389" s="435"/>
      <c r="H389" s="433"/>
      <c r="I389" s="359"/>
      <c r="K389" s="373"/>
      <c r="L389" s="380"/>
      <c r="M389" s="381"/>
      <c r="N389" s="359"/>
      <c r="O389" s="409"/>
      <c r="P389" s="419"/>
      <c r="Q389" s="401"/>
      <c r="R389" s="359"/>
      <c r="S389" s="359"/>
      <c r="T389" s="359"/>
      <c r="U389" s="359"/>
      <c r="V389" s="401"/>
      <c r="W389" s="401"/>
      <c r="X389" s="359"/>
      <c r="Y389" s="359"/>
      <c r="Z389" s="359"/>
    </row>
    <row r="390" spans="4:26">
      <c r="D390" s="405"/>
      <c r="E390" s="405"/>
      <c r="F390" s="406"/>
      <c r="G390" s="435"/>
      <c r="H390" s="433"/>
      <c r="I390" s="359"/>
      <c r="K390" s="373"/>
      <c r="L390" s="380"/>
      <c r="M390" s="381"/>
      <c r="N390" s="359"/>
      <c r="O390" s="409"/>
      <c r="P390" s="419"/>
      <c r="Q390" s="401"/>
      <c r="R390" s="359"/>
      <c r="S390" s="359"/>
      <c r="T390" s="359"/>
      <c r="U390" s="359"/>
      <c r="V390" s="401"/>
      <c r="W390" s="401"/>
      <c r="X390" s="359"/>
      <c r="Y390" s="359"/>
      <c r="Z390" s="359"/>
    </row>
    <row r="391" spans="4:26">
      <c r="D391" s="405"/>
      <c r="E391" s="405"/>
      <c r="F391" s="406"/>
      <c r="G391" s="435"/>
      <c r="H391" s="433"/>
      <c r="I391" s="359"/>
      <c r="K391" s="373"/>
      <c r="L391" s="380"/>
      <c r="M391" s="381"/>
      <c r="N391" s="359"/>
      <c r="O391" s="409"/>
      <c r="P391" s="419"/>
      <c r="Q391" s="401"/>
      <c r="R391" s="359"/>
      <c r="S391" s="359"/>
      <c r="T391" s="359"/>
      <c r="U391" s="359"/>
      <c r="V391" s="401"/>
      <c r="W391" s="401"/>
      <c r="X391" s="359"/>
      <c r="Y391" s="359"/>
      <c r="Z391" s="359"/>
    </row>
    <row r="392" spans="4:26">
      <c r="D392" s="405"/>
      <c r="E392" s="405"/>
      <c r="F392" s="406"/>
      <c r="G392" s="435"/>
      <c r="H392" s="433"/>
      <c r="I392" s="359"/>
      <c r="K392" s="373"/>
      <c r="L392" s="380"/>
      <c r="M392" s="381"/>
      <c r="N392" s="359"/>
      <c r="O392" s="409"/>
      <c r="P392" s="419"/>
      <c r="Q392" s="401"/>
      <c r="R392" s="359"/>
      <c r="S392" s="359"/>
      <c r="T392" s="359"/>
      <c r="U392" s="359"/>
      <c r="V392" s="401"/>
      <c r="W392" s="401"/>
      <c r="X392" s="359"/>
      <c r="Y392" s="359"/>
      <c r="Z392" s="359"/>
    </row>
    <row r="393" spans="4:26">
      <c r="D393" s="405"/>
      <c r="E393" s="405"/>
      <c r="F393" s="406"/>
      <c r="G393" s="435"/>
      <c r="H393" s="433"/>
      <c r="I393" s="359"/>
      <c r="K393" s="373"/>
      <c r="L393" s="380"/>
      <c r="M393" s="381"/>
      <c r="N393" s="359"/>
      <c r="O393" s="409"/>
      <c r="P393" s="419"/>
      <c r="Q393" s="401"/>
      <c r="R393" s="359"/>
      <c r="S393" s="359"/>
      <c r="T393" s="359"/>
      <c r="U393" s="359"/>
      <c r="V393" s="401"/>
      <c r="W393" s="401"/>
      <c r="X393" s="359"/>
      <c r="Y393" s="359"/>
      <c r="Z393" s="359"/>
    </row>
    <row r="394" spans="4:26">
      <c r="D394" s="405"/>
      <c r="E394" s="405"/>
      <c r="F394" s="406"/>
      <c r="G394" s="435"/>
      <c r="H394" s="433"/>
      <c r="I394" s="359"/>
      <c r="K394" s="373"/>
      <c r="L394" s="380"/>
      <c r="M394" s="381"/>
      <c r="N394" s="359"/>
      <c r="O394" s="409"/>
      <c r="P394" s="419"/>
      <c r="Q394" s="401"/>
      <c r="R394" s="359"/>
      <c r="S394" s="359"/>
      <c r="T394" s="359"/>
      <c r="U394" s="359"/>
      <c r="V394" s="401"/>
      <c r="W394" s="401"/>
      <c r="X394" s="359"/>
      <c r="Y394" s="359"/>
      <c r="Z394" s="359"/>
    </row>
    <row r="395" spans="4:26">
      <c r="D395" s="405"/>
      <c r="E395" s="405"/>
      <c r="F395" s="406"/>
      <c r="G395" s="435"/>
      <c r="H395" s="433"/>
      <c r="I395" s="359"/>
      <c r="K395" s="373"/>
      <c r="L395" s="380"/>
      <c r="M395" s="381"/>
      <c r="N395" s="359"/>
      <c r="O395" s="409"/>
      <c r="P395" s="419"/>
      <c r="Q395" s="401"/>
      <c r="R395" s="359"/>
      <c r="S395" s="359"/>
      <c r="T395" s="359"/>
      <c r="U395" s="359"/>
      <c r="V395" s="401"/>
      <c r="W395" s="401"/>
      <c r="X395" s="359"/>
      <c r="Y395" s="359"/>
      <c r="Z395" s="359"/>
    </row>
    <row r="396" spans="4:26">
      <c r="D396" s="405"/>
      <c r="E396" s="405"/>
      <c r="F396" s="406"/>
      <c r="G396" s="435"/>
      <c r="H396" s="433"/>
      <c r="I396" s="359"/>
      <c r="K396" s="373"/>
      <c r="L396" s="380"/>
      <c r="M396" s="381"/>
      <c r="N396" s="359"/>
      <c r="O396" s="409"/>
      <c r="P396" s="419"/>
      <c r="Q396" s="401"/>
      <c r="R396" s="359"/>
      <c r="S396" s="359"/>
      <c r="T396" s="359"/>
      <c r="U396" s="359"/>
      <c r="V396" s="401"/>
      <c r="W396" s="401"/>
      <c r="X396" s="359"/>
      <c r="Y396" s="359"/>
      <c r="Z396" s="359"/>
    </row>
    <row r="397" spans="4:26">
      <c r="D397" s="405"/>
      <c r="E397" s="405"/>
      <c r="F397" s="406"/>
      <c r="G397" s="435"/>
      <c r="H397" s="433"/>
      <c r="I397" s="359"/>
      <c r="K397" s="373"/>
      <c r="L397" s="380"/>
      <c r="M397" s="381"/>
      <c r="N397" s="359"/>
      <c r="O397" s="409"/>
      <c r="P397" s="419"/>
      <c r="Q397" s="401"/>
      <c r="R397" s="359"/>
      <c r="S397" s="359"/>
      <c r="T397" s="359"/>
      <c r="U397" s="359"/>
      <c r="V397" s="401"/>
      <c r="W397" s="401"/>
      <c r="X397" s="359"/>
      <c r="Y397" s="359"/>
      <c r="Z397" s="359"/>
    </row>
    <row r="398" spans="4:26">
      <c r="D398" s="405"/>
      <c r="E398" s="405"/>
      <c r="F398" s="406"/>
      <c r="G398" s="435"/>
      <c r="H398" s="433"/>
      <c r="I398" s="359"/>
      <c r="K398" s="373"/>
      <c r="L398" s="380"/>
      <c r="M398" s="381"/>
      <c r="N398" s="359"/>
      <c r="O398" s="409"/>
      <c r="P398" s="419"/>
      <c r="Q398" s="401"/>
      <c r="R398" s="359"/>
      <c r="S398" s="359"/>
      <c r="T398" s="359"/>
      <c r="U398" s="359"/>
      <c r="V398" s="401"/>
      <c r="W398" s="401"/>
      <c r="X398" s="359"/>
      <c r="Y398" s="359"/>
      <c r="Z398" s="359"/>
    </row>
    <row r="399" spans="4:26">
      <c r="D399" s="405"/>
      <c r="E399" s="405"/>
      <c r="F399" s="406"/>
      <c r="G399" s="435"/>
      <c r="H399" s="433"/>
      <c r="I399" s="359"/>
      <c r="K399" s="373"/>
      <c r="L399" s="380"/>
      <c r="M399" s="381"/>
      <c r="N399" s="359"/>
      <c r="O399" s="409"/>
      <c r="P399" s="419"/>
      <c r="Q399" s="401"/>
      <c r="R399" s="359"/>
      <c r="S399" s="359"/>
      <c r="T399" s="359"/>
      <c r="U399" s="359"/>
      <c r="V399" s="401"/>
      <c r="W399" s="401"/>
      <c r="X399" s="359"/>
      <c r="Y399" s="359"/>
      <c r="Z399" s="359"/>
    </row>
    <row r="400" spans="4:26">
      <c r="D400" s="405"/>
      <c r="E400" s="405"/>
      <c r="F400" s="406"/>
      <c r="G400" s="435"/>
      <c r="H400" s="433"/>
      <c r="I400" s="359"/>
      <c r="K400" s="373"/>
      <c r="L400" s="380"/>
      <c r="M400" s="381"/>
      <c r="N400" s="359"/>
      <c r="O400" s="409"/>
      <c r="P400" s="419"/>
      <c r="Q400" s="401"/>
      <c r="R400" s="359"/>
      <c r="S400" s="359"/>
      <c r="T400" s="359"/>
      <c r="U400" s="359"/>
      <c r="V400" s="401"/>
      <c r="W400" s="401"/>
      <c r="X400" s="359"/>
      <c r="Y400" s="359"/>
      <c r="Z400" s="359"/>
    </row>
    <row r="401" spans="1:26">
      <c r="D401" s="405"/>
      <c r="E401" s="405"/>
      <c r="F401" s="406"/>
      <c r="G401" s="435"/>
      <c r="H401" s="433"/>
      <c r="I401" s="359"/>
      <c r="K401" s="373"/>
      <c r="L401" s="380"/>
      <c r="M401" s="381"/>
      <c r="N401" s="359"/>
      <c r="O401" s="409"/>
      <c r="P401" s="419"/>
      <c r="Q401" s="401"/>
      <c r="R401" s="359"/>
      <c r="S401" s="359"/>
      <c r="T401" s="359"/>
      <c r="U401" s="359"/>
      <c r="V401" s="401"/>
      <c r="W401" s="401"/>
      <c r="X401" s="359"/>
      <c r="Y401" s="359"/>
      <c r="Z401" s="359"/>
    </row>
    <row r="402" spans="1:26">
      <c r="D402" s="405"/>
      <c r="E402" s="405"/>
      <c r="F402" s="406"/>
      <c r="G402" s="435"/>
      <c r="H402" s="433"/>
      <c r="I402" s="359"/>
      <c r="K402" s="373"/>
      <c r="L402" s="380"/>
      <c r="M402" s="381"/>
      <c r="N402" s="359"/>
      <c r="O402" s="409"/>
      <c r="P402" s="419"/>
      <c r="Q402" s="401"/>
      <c r="R402" s="359"/>
      <c r="S402" s="359"/>
      <c r="T402" s="359"/>
      <c r="U402" s="359"/>
      <c r="V402" s="401"/>
      <c r="W402" s="401"/>
      <c r="X402" s="359"/>
      <c r="Y402" s="359"/>
      <c r="Z402" s="359"/>
    </row>
    <row r="403" spans="1:26">
      <c r="D403" s="405"/>
      <c r="E403" s="405"/>
      <c r="F403" s="406"/>
      <c r="G403" s="435"/>
      <c r="H403" s="433"/>
      <c r="I403" s="359"/>
      <c r="K403" s="373"/>
      <c r="L403" s="380"/>
      <c r="M403" s="381"/>
      <c r="N403" s="359"/>
      <c r="O403" s="409"/>
      <c r="P403" s="419"/>
      <c r="Q403" s="401"/>
      <c r="R403" s="359"/>
      <c r="S403" s="359"/>
      <c r="T403" s="359"/>
      <c r="U403" s="359"/>
      <c r="V403" s="401"/>
      <c r="W403" s="401"/>
      <c r="X403" s="359"/>
      <c r="Y403" s="359"/>
      <c r="Z403" s="359"/>
    </row>
    <row r="404" spans="1:26">
      <c r="D404" s="405"/>
      <c r="E404" s="405"/>
      <c r="F404" s="406"/>
      <c r="G404" s="435"/>
      <c r="H404" s="433"/>
      <c r="I404" s="359"/>
      <c r="K404" s="373"/>
      <c r="L404" s="380"/>
      <c r="M404" s="381"/>
      <c r="N404" s="359"/>
      <c r="O404" s="409"/>
      <c r="P404" s="419"/>
      <c r="Q404" s="401"/>
      <c r="R404" s="359"/>
      <c r="S404" s="359"/>
      <c r="T404" s="359"/>
      <c r="U404" s="359"/>
      <c r="V404" s="401"/>
      <c r="W404" s="401"/>
      <c r="X404" s="359"/>
      <c r="Y404" s="359"/>
      <c r="Z404" s="359"/>
    </row>
    <row r="405" spans="1:26">
      <c r="D405" s="405"/>
      <c r="E405" s="405"/>
      <c r="F405" s="406"/>
      <c r="G405" s="435"/>
      <c r="H405" s="433"/>
      <c r="I405" s="359"/>
      <c r="K405" s="373"/>
      <c r="L405" s="380"/>
      <c r="M405" s="381"/>
      <c r="N405" s="359"/>
      <c r="O405" s="409"/>
      <c r="P405" s="419"/>
      <c r="Q405" s="401"/>
      <c r="R405" s="359"/>
      <c r="S405" s="359"/>
      <c r="T405" s="359"/>
      <c r="U405" s="359"/>
      <c r="V405" s="401"/>
      <c r="W405" s="401"/>
      <c r="X405" s="359"/>
      <c r="Y405" s="359"/>
      <c r="Z405" s="359"/>
    </row>
    <row r="406" spans="1:26">
      <c r="D406" s="405"/>
      <c r="E406" s="405"/>
      <c r="F406" s="406"/>
      <c r="G406" s="435"/>
      <c r="H406" s="433"/>
      <c r="I406" s="359"/>
      <c r="K406" s="373"/>
      <c r="L406" s="380"/>
      <c r="M406" s="381"/>
      <c r="N406" s="359"/>
      <c r="O406" s="409"/>
      <c r="P406" s="419"/>
      <c r="Q406" s="401"/>
      <c r="R406" s="359"/>
      <c r="S406" s="359"/>
      <c r="T406" s="359"/>
      <c r="U406" s="359"/>
      <c r="V406" s="401"/>
      <c r="W406" s="401"/>
      <c r="X406" s="359"/>
      <c r="Y406" s="359"/>
      <c r="Z406" s="359"/>
    </row>
    <row r="407" spans="1:26">
      <c r="D407" s="405"/>
      <c r="E407" s="405"/>
      <c r="F407" s="406"/>
      <c r="G407" s="435"/>
      <c r="H407" s="433"/>
      <c r="I407" s="359"/>
      <c r="K407" s="373"/>
      <c r="L407" s="380"/>
      <c r="M407" s="381"/>
      <c r="N407" s="359"/>
      <c r="O407" s="409"/>
      <c r="P407" s="419"/>
      <c r="Q407" s="401"/>
      <c r="R407" s="359"/>
      <c r="S407" s="359"/>
      <c r="T407" s="359"/>
      <c r="U407" s="359"/>
      <c r="V407" s="401"/>
      <c r="W407" s="401"/>
      <c r="X407" s="359"/>
      <c r="Y407" s="359"/>
      <c r="Z407" s="359"/>
    </row>
    <row r="408" spans="1:26">
      <c r="D408" s="405"/>
      <c r="E408" s="405"/>
      <c r="F408" s="406"/>
      <c r="G408" s="435"/>
      <c r="H408" s="433"/>
      <c r="I408" s="359"/>
      <c r="K408" s="373"/>
      <c r="L408" s="380"/>
      <c r="M408" s="381"/>
      <c r="N408" s="359"/>
      <c r="O408" s="409"/>
      <c r="P408" s="419"/>
      <c r="Q408" s="401"/>
      <c r="R408" s="359"/>
      <c r="S408" s="359"/>
      <c r="T408" s="359"/>
      <c r="U408" s="359"/>
      <c r="V408" s="401"/>
      <c r="W408" s="401"/>
      <c r="X408" s="359"/>
      <c r="Y408" s="359"/>
      <c r="Z408" s="359"/>
    </row>
    <row r="409" spans="1:26">
      <c r="D409" s="405"/>
      <c r="E409" s="405"/>
      <c r="F409" s="406"/>
      <c r="G409" s="435"/>
      <c r="H409" s="433"/>
      <c r="I409" s="359"/>
      <c r="K409" s="373"/>
      <c r="L409" s="380"/>
      <c r="M409" s="381"/>
      <c r="N409" s="359"/>
      <c r="O409" s="409"/>
      <c r="P409" s="419"/>
      <c r="Q409" s="401"/>
      <c r="R409" s="359"/>
      <c r="S409" s="359"/>
      <c r="T409" s="359"/>
      <c r="U409" s="359"/>
      <c r="V409" s="401"/>
      <c r="W409" s="401"/>
      <c r="X409" s="359"/>
      <c r="Y409" s="359"/>
      <c r="Z409" s="359"/>
    </row>
    <row r="410" spans="1:26">
      <c r="D410" s="405"/>
      <c r="E410" s="405"/>
      <c r="F410" s="406"/>
      <c r="G410" s="435"/>
      <c r="H410" s="433"/>
      <c r="I410" s="359"/>
      <c r="K410" s="373"/>
      <c r="L410" s="380"/>
      <c r="M410" s="381"/>
      <c r="N410" s="359"/>
      <c r="O410" s="409"/>
      <c r="P410" s="419"/>
      <c r="Q410" s="401"/>
      <c r="R410" s="359"/>
      <c r="S410" s="359"/>
      <c r="T410" s="359"/>
      <c r="U410" s="359"/>
      <c r="V410" s="401"/>
      <c r="W410" s="401"/>
      <c r="X410" s="359"/>
      <c r="Y410" s="359"/>
      <c r="Z410" s="359"/>
    </row>
    <row r="411" spans="1:26">
      <c r="D411" s="405"/>
      <c r="E411" s="405"/>
      <c r="F411" s="406"/>
      <c r="G411" s="435"/>
      <c r="H411" s="433"/>
      <c r="I411" s="359"/>
      <c r="K411" s="373"/>
      <c r="L411" s="380"/>
      <c r="M411" s="381"/>
      <c r="N411" s="359"/>
      <c r="O411" s="409"/>
      <c r="P411" s="419"/>
      <c r="Q411" s="401"/>
      <c r="R411" s="359"/>
      <c r="S411" s="359"/>
      <c r="T411" s="359"/>
      <c r="U411" s="359"/>
      <c r="V411" s="401"/>
      <c r="W411" s="401"/>
      <c r="X411" s="359"/>
      <c r="Y411" s="359"/>
      <c r="Z411" s="359"/>
    </row>
    <row r="412" spans="1:26">
      <c r="Q412" s="401"/>
      <c r="S412" s="359"/>
      <c r="T412" s="359"/>
      <c r="V412" s="401"/>
      <c r="W412" s="401"/>
      <c r="X412" s="359"/>
      <c r="Y412" s="359"/>
      <c r="Z412" s="359">
        <f>COUNTIF(Z4:Z411,1)</f>
        <v>33</v>
      </c>
    </row>
    <row r="413" spans="1:26">
      <c r="A413" s="373">
        <v>1</v>
      </c>
      <c r="B413" s="356">
        <v>2</v>
      </c>
      <c r="C413" s="373">
        <v>3</v>
      </c>
      <c r="D413" s="356">
        <v>4</v>
      </c>
      <c r="E413" s="373">
        <v>5</v>
      </c>
      <c r="F413" s="356">
        <v>6</v>
      </c>
      <c r="G413" s="373">
        <v>7</v>
      </c>
      <c r="I413" s="373"/>
      <c r="J413" s="356">
        <v>10</v>
      </c>
      <c r="K413" s="373">
        <v>11</v>
      </c>
      <c r="L413" s="356">
        <v>12</v>
      </c>
      <c r="M413" s="373">
        <v>13</v>
      </c>
      <c r="N413" s="356">
        <v>14</v>
      </c>
      <c r="O413" s="373">
        <v>15</v>
      </c>
      <c r="P413" s="356"/>
      <c r="Q413" s="373"/>
      <c r="R413" s="356"/>
      <c r="S413" s="373"/>
      <c r="T413" s="356"/>
      <c r="U413" s="373">
        <v>21</v>
      </c>
      <c r="V413" s="356">
        <v>22</v>
      </c>
      <c r="W413" s="373">
        <v>23</v>
      </c>
      <c r="X413" s="356">
        <v>24</v>
      </c>
      <c r="Y413" s="373">
        <v>25</v>
      </c>
      <c r="Z413" s="356">
        <v>26</v>
      </c>
    </row>
  </sheetData>
  <autoFilter ref="V1:AB92" xr:uid="{00000000-0009-0000-0000-00000B000000}"/>
  <mergeCells count="4">
    <mergeCell ref="K1:M1"/>
    <mergeCell ref="D1:G1"/>
    <mergeCell ref="R3:S3"/>
    <mergeCell ref="X3:Y3"/>
  </mergeCells>
  <pageMargins left="0.7" right="0.7" top="0.75" bottom="0.75" header="0.3" footer="0.3"/>
  <pageSetup paperSize="9" orientation="portrait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L176"/>
  <sheetViews>
    <sheetView zoomScale="80" zoomScaleNormal="8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F15" sqref="F15"/>
    </sheetView>
  </sheetViews>
  <sheetFormatPr defaultColWidth="8.7265625" defaultRowHeight="24"/>
  <cols>
    <col min="1" max="1" width="6.7265625" style="2" customWidth="1"/>
    <col min="2" max="2" width="8.7265625" style="1"/>
    <col min="3" max="3" width="6" style="2" customWidth="1"/>
    <col min="4" max="4" width="12.7265625" style="1" customWidth="1"/>
    <col min="5" max="5" width="11.36328125" style="128" customWidth="1"/>
    <col min="6" max="6" width="10.36328125" style="128" bestFit="1" customWidth="1"/>
    <col min="7" max="7" width="9.36328125" style="128" customWidth="1"/>
    <col min="8" max="8" width="11.7265625" style="237" customWidth="1"/>
    <col min="9" max="9" width="8.7265625" style="2"/>
    <col min="10" max="10" width="8" style="2" customWidth="1"/>
    <col min="11" max="16384" width="8.7265625" style="1"/>
  </cols>
  <sheetData>
    <row r="1" spans="1:11">
      <c r="A1" s="495" t="s">
        <v>2978</v>
      </c>
      <c r="B1" s="495"/>
      <c r="C1" s="495"/>
      <c r="D1" s="495"/>
      <c r="E1" s="495"/>
      <c r="F1" s="495"/>
      <c r="G1" s="495"/>
      <c r="H1" s="495"/>
      <c r="I1" s="495"/>
    </row>
    <row r="2" spans="1:11">
      <c r="A2" s="2" t="s">
        <v>9</v>
      </c>
      <c r="B2" s="1" t="s">
        <v>1</v>
      </c>
      <c r="C2" s="2" t="s">
        <v>2</v>
      </c>
      <c r="D2" s="1" t="s">
        <v>928</v>
      </c>
      <c r="E2" s="128" t="s">
        <v>2958</v>
      </c>
      <c r="H2" s="237" t="s">
        <v>2959</v>
      </c>
    </row>
    <row r="3" spans="1:11">
      <c r="E3" s="128" t="s">
        <v>3171</v>
      </c>
      <c r="F3" s="128" t="s">
        <v>3172</v>
      </c>
      <c r="G3" s="128" t="s">
        <v>3173</v>
      </c>
    </row>
    <row r="4" spans="1:11">
      <c r="A4" s="2">
        <v>8</v>
      </c>
      <c r="B4" s="1" t="s">
        <v>1519</v>
      </c>
      <c r="C4" s="2" t="s">
        <v>536</v>
      </c>
      <c r="D4" s="1" t="s">
        <v>1520</v>
      </c>
      <c r="E4" s="128">
        <v>100</v>
      </c>
      <c r="F4" s="128">
        <v>100</v>
      </c>
      <c r="G4" s="128">
        <v>100</v>
      </c>
      <c r="H4" s="237">
        <v>300</v>
      </c>
      <c r="J4" s="2">
        <f t="shared" ref="J4:J24" si="0">IF(H4=300,1,0)</f>
        <v>1</v>
      </c>
      <c r="K4" s="4"/>
    </row>
    <row r="5" spans="1:11">
      <c r="A5" s="2">
        <v>8</v>
      </c>
      <c r="B5" s="1" t="s">
        <v>1519</v>
      </c>
      <c r="C5" s="2" t="s">
        <v>537</v>
      </c>
      <c r="D5" s="1" t="s">
        <v>1521</v>
      </c>
      <c r="E5" s="128">
        <v>100</v>
      </c>
      <c r="F5" s="128">
        <v>100</v>
      </c>
      <c r="G5" s="128">
        <v>100</v>
      </c>
      <c r="H5" s="237">
        <v>300</v>
      </c>
      <c r="J5" s="2">
        <f t="shared" si="0"/>
        <v>1</v>
      </c>
      <c r="K5" s="4"/>
    </row>
    <row r="6" spans="1:11">
      <c r="A6" s="2">
        <v>8</v>
      </c>
      <c r="B6" s="1" t="s">
        <v>1519</v>
      </c>
      <c r="C6" s="2" t="s">
        <v>538</v>
      </c>
      <c r="D6" s="1" t="s">
        <v>1522</v>
      </c>
      <c r="E6" s="128">
        <v>100</v>
      </c>
      <c r="F6" s="128">
        <v>100</v>
      </c>
      <c r="G6" s="128">
        <v>100</v>
      </c>
      <c r="H6" s="237">
        <v>300</v>
      </c>
      <c r="J6" s="2">
        <f t="shared" si="0"/>
        <v>1</v>
      </c>
      <c r="K6" s="4"/>
    </row>
    <row r="7" spans="1:11">
      <c r="A7" s="2">
        <v>8</v>
      </c>
      <c r="B7" s="1" t="s">
        <v>1519</v>
      </c>
      <c r="C7" s="2" t="s">
        <v>539</v>
      </c>
      <c r="D7" s="1" t="s">
        <v>1523</v>
      </c>
      <c r="E7" s="128">
        <v>100</v>
      </c>
      <c r="F7" s="128">
        <v>100</v>
      </c>
      <c r="G7" s="128">
        <v>100</v>
      </c>
      <c r="H7" s="237">
        <v>300</v>
      </c>
      <c r="J7" s="2">
        <f t="shared" si="0"/>
        <v>1</v>
      </c>
      <c r="K7" s="4"/>
    </row>
    <row r="8" spans="1:11">
      <c r="A8" s="2">
        <v>8</v>
      </c>
      <c r="B8" s="1" t="s">
        <v>1519</v>
      </c>
      <c r="C8" s="2" t="s">
        <v>540</v>
      </c>
      <c r="D8" s="1" t="s">
        <v>1524</v>
      </c>
      <c r="E8" s="128">
        <v>100</v>
      </c>
      <c r="F8" s="128">
        <v>100</v>
      </c>
      <c r="G8" s="128">
        <v>100</v>
      </c>
      <c r="H8" s="237">
        <v>300</v>
      </c>
      <c r="J8" s="2">
        <f t="shared" si="0"/>
        <v>1</v>
      </c>
      <c r="K8" s="4"/>
    </row>
    <row r="9" spans="1:11">
      <c r="A9" s="2">
        <v>8</v>
      </c>
      <c r="B9" s="1" t="s">
        <v>1519</v>
      </c>
      <c r="C9" s="2" t="s">
        <v>541</v>
      </c>
      <c r="D9" s="1" t="s">
        <v>1525</v>
      </c>
      <c r="E9" s="128">
        <v>100</v>
      </c>
      <c r="F9" s="128">
        <v>100</v>
      </c>
      <c r="G9" s="128">
        <v>100</v>
      </c>
      <c r="H9" s="237">
        <v>300</v>
      </c>
      <c r="J9" s="2">
        <f t="shared" si="0"/>
        <v>1</v>
      </c>
      <c r="K9" s="4"/>
    </row>
    <row r="10" spans="1:11">
      <c r="A10" s="2">
        <v>8</v>
      </c>
      <c r="B10" s="1" t="s">
        <v>1519</v>
      </c>
      <c r="C10" s="2" t="s">
        <v>542</v>
      </c>
      <c r="D10" s="1" t="s">
        <v>1526</v>
      </c>
      <c r="E10" s="128">
        <v>100</v>
      </c>
      <c r="F10" s="128">
        <v>100</v>
      </c>
      <c r="G10" s="128">
        <v>100</v>
      </c>
      <c r="H10" s="237">
        <v>300</v>
      </c>
      <c r="J10" s="2">
        <f t="shared" si="0"/>
        <v>1</v>
      </c>
      <c r="K10" s="4"/>
    </row>
    <row r="11" spans="1:11">
      <c r="A11" s="2">
        <v>8</v>
      </c>
      <c r="B11" s="1" t="s">
        <v>1519</v>
      </c>
      <c r="C11" s="2" t="s">
        <v>543</v>
      </c>
      <c r="D11" s="1" t="s">
        <v>1527</v>
      </c>
      <c r="E11" s="128">
        <v>100</v>
      </c>
      <c r="F11" s="128">
        <v>100</v>
      </c>
      <c r="G11" s="128">
        <v>100</v>
      </c>
      <c r="H11" s="237">
        <v>300</v>
      </c>
      <c r="J11" s="2">
        <f t="shared" si="0"/>
        <v>1</v>
      </c>
      <c r="K11" s="4"/>
    </row>
    <row r="12" spans="1:11">
      <c r="A12" s="2">
        <v>8</v>
      </c>
      <c r="B12" s="1" t="s">
        <v>1519</v>
      </c>
      <c r="C12" s="2" t="s">
        <v>544</v>
      </c>
      <c r="D12" s="1" t="s">
        <v>1528</v>
      </c>
      <c r="E12" s="128">
        <v>100</v>
      </c>
      <c r="F12" s="128">
        <v>100</v>
      </c>
      <c r="G12" s="128">
        <v>100</v>
      </c>
      <c r="H12" s="237">
        <v>300</v>
      </c>
      <c r="J12" s="2">
        <f t="shared" si="0"/>
        <v>1</v>
      </c>
      <c r="K12" s="4"/>
    </row>
    <row r="13" spans="1:11">
      <c r="A13" s="2">
        <v>8</v>
      </c>
      <c r="B13" s="1" t="s">
        <v>1519</v>
      </c>
      <c r="C13" s="2" t="s">
        <v>545</v>
      </c>
      <c r="D13" s="1" t="s">
        <v>1529</v>
      </c>
      <c r="E13" s="128">
        <v>95</v>
      </c>
      <c r="F13" s="128">
        <v>100</v>
      </c>
      <c r="G13" s="128">
        <v>100</v>
      </c>
      <c r="H13" s="237">
        <v>295</v>
      </c>
      <c r="J13" s="2">
        <f t="shared" si="0"/>
        <v>0</v>
      </c>
      <c r="K13" s="4"/>
    </row>
    <row r="14" spans="1:11">
      <c r="A14" s="2">
        <v>8</v>
      </c>
      <c r="B14" s="1" t="s">
        <v>1519</v>
      </c>
      <c r="C14" s="2" t="s">
        <v>546</v>
      </c>
      <c r="D14" s="1" t="s">
        <v>1530</v>
      </c>
      <c r="E14" s="128">
        <v>100</v>
      </c>
      <c r="F14" s="128">
        <v>100</v>
      </c>
      <c r="G14" s="128">
        <v>100</v>
      </c>
      <c r="H14" s="237">
        <v>300</v>
      </c>
      <c r="J14" s="2">
        <f t="shared" si="0"/>
        <v>1</v>
      </c>
      <c r="K14" s="4"/>
    </row>
    <row r="15" spans="1:11">
      <c r="A15" s="2">
        <v>8</v>
      </c>
      <c r="B15" s="1" t="s">
        <v>1519</v>
      </c>
      <c r="C15" s="2" t="s">
        <v>547</v>
      </c>
      <c r="D15" s="1" t="s">
        <v>1531</v>
      </c>
      <c r="E15" s="128">
        <v>100</v>
      </c>
      <c r="F15" s="128">
        <v>100</v>
      </c>
      <c r="G15" s="128">
        <v>100</v>
      </c>
      <c r="H15" s="237">
        <v>300</v>
      </c>
      <c r="J15" s="2">
        <f t="shared" si="0"/>
        <v>1</v>
      </c>
      <c r="K15" s="4"/>
    </row>
    <row r="16" spans="1:11">
      <c r="A16" s="2">
        <v>8</v>
      </c>
      <c r="B16" s="1" t="s">
        <v>1519</v>
      </c>
      <c r="C16" s="2" t="s">
        <v>548</v>
      </c>
      <c r="D16" s="1" t="s">
        <v>1532</v>
      </c>
      <c r="E16" s="128">
        <v>100</v>
      </c>
      <c r="F16" s="128">
        <v>100</v>
      </c>
      <c r="G16" s="128">
        <v>100</v>
      </c>
      <c r="H16" s="237">
        <v>300</v>
      </c>
      <c r="J16" s="2">
        <f t="shared" si="0"/>
        <v>1</v>
      </c>
      <c r="K16" s="4"/>
    </row>
    <row r="17" spans="1:11">
      <c r="A17" s="2">
        <v>8</v>
      </c>
      <c r="B17" s="1" t="s">
        <v>1519</v>
      </c>
      <c r="C17" s="2" t="s">
        <v>549</v>
      </c>
      <c r="D17" s="1" t="s">
        <v>1533</v>
      </c>
      <c r="E17" s="128">
        <v>100</v>
      </c>
      <c r="F17" s="128">
        <v>100</v>
      </c>
      <c r="G17" s="128">
        <v>100</v>
      </c>
      <c r="H17" s="237">
        <v>300</v>
      </c>
      <c r="J17" s="2">
        <f t="shared" si="0"/>
        <v>1</v>
      </c>
      <c r="K17" s="4"/>
    </row>
    <row r="18" spans="1:11">
      <c r="A18" s="2">
        <v>8</v>
      </c>
      <c r="B18" s="1" t="s">
        <v>1497</v>
      </c>
      <c r="C18" s="2" t="s">
        <v>516</v>
      </c>
      <c r="D18" s="1" t="s">
        <v>1498</v>
      </c>
      <c r="E18" s="128">
        <v>100</v>
      </c>
      <c r="F18" s="128">
        <v>100</v>
      </c>
      <c r="G18" s="128">
        <v>100</v>
      </c>
      <c r="H18" s="237">
        <v>300</v>
      </c>
      <c r="J18" s="2">
        <f t="shared" si="0"/>
        <v>1</v>
      </c>
      <c r="K18" s="4"/>
    </row>
    <row r="19" spans="1:11">
      <c r="A19" s="2">
        <v>8</v>
      </c>
      <c r="B19" s="1" t="s">
        <v>1497</v>
      </c>
      <c r="C19" s="2" t="s">
        <v>517</v>
      </c>
      <c r="D19" s="1" t="s">
        <v>1499</v>
      </c>
      <c r="E19" s="128">
        <v>100</v>
      </c>
      <c r="F19" s="128">
        <v>100</v>
      </c>
      <c r="G19" s="128">
        <v>100</v>
      </c>
      <c r="H19" s="237">
        <v>300</v>
      </c>
      <c r="J19" s="2">
        <f t="shared" si="0"/>
        <v>1</v>
      </c>
      <c r="K19" s="4"/>
    </row>
    <row r="20" spans="1:11">
      <c r="A20" s="2">
        <v>8</v>
      </c>
      <c r="B20" s="1" t="s">
        <v>1497</v>
      </c>
      <c r="C20" s="2" t="s">
        <v>518</v>
      </c>
      <c r="D20" s="1" t="s">
        <v>1500</v>
      </c>
      <c r="E20" s="128">
        <v>100</v>
      </c>
      <c r="F20" s="128">
        <v>100</v>
      </c>
      <c r="G20" s="128">
        <v>100</v>
      </c>
      <c r="H20" s="237">
        <v>300</v>
      </c>
      <c r="J20" s="2">
        <f t="shared" si="0"/>
        <v>1</v>
      </c>
      <c r="K20" s="4"/>
    </row>
    <row r="21" spans="1:11">
      <c r="A21" s="2">
        <v>8</v>
      </c>
      <c r="B21" s="1" t="s">
        <v>1497</v>
      </c>
      <c r="C21" s="2" t="s">
        <v>519</v>
      </c>
      <c r="D21" s="1" t="s">
        <v>1501</v>
      </c>
      <c r="E21" s="128">
        <v>100</v>
      </c>
      <c r="F21" s="128">
        <v>100</v>
      </c>
      <c r="G21" s="128">
        <v>100</v>
      </c>
      <c r="H21" s="237">
        <v>300</v>
      </c>
      <c r="J21" s="2">
        <f t="shared" si="0"/>
        <v>1</v>
      </c>
      <c r="K21" s="4"/>
    </row>
    <row r="22" spans="1:11">
      <c r="A22" s="2">
        <v>8</v>
      </c>
      <c r="B22" s="1" t="s">
        <v>1497</v>
      </c>
      <c r="C22" s="2" t="s">
        <v>520</v>
      </c>
      <c r="D22" s="1" t="s">
        <v>1502</v>
      </c>
      <c r="E22" s="128">
        <v>100</v>
      </c>
      <c r="F22" s="128">
        <v>95</v>
      </c>
      <c r="G22" s="128">
        <v>95</v>
      </c>
      <c r="H22" s="237">
        <v>290</v>
      </c>
      <c r="J22" s="2">
        <f t="shared" si="0"/>
        <v>0</v>
      </c>
      <c r="K22" s="4"/>
    </row>
    <row r="23" spans="1:11">
      <c r="A23" s="2">
        <v>8</v>
      </c>
      <c r="B23" s="1" t="s">
        <v>1497</v>
      </c>
      <c r="C23" s="2" t="s">
        <v>521</v>
      </c>
      <c r="D23" s="1" t="s">
        <v>1503</v>
      </c>
      <c r="E23" s="128">
        <v>100</v>
      </c>
      <c r="F23" s="128">
        <v>100</v>
      </c>
      <c r="G23" s="128">
        <v>100</v>
      </c>
      <c r="H23" s="237">
        <v>300</v>
      </c>
      <c r="J23" s="2">
        <f t="shared" si="0"/>
        <v>1</v>
      </c>
      <c r="K23" s="4"/>
    </row>
    <row r="24" spans="1:11">
      <c r="A24" s="2">
        <v>8</v>
      </c>
      <c r="B24" s="1" t="s">
        <v>1497</v>
      </c>
      <c r="C24" s="2" t="s">
        <v>522</v>
      </c>
      <c r="D24" s="1" t="s">
        <v>1504</v>
      </c>
      <c r="E24" s="128">
        <v>100</v>
      </c>
      <c r="F24" s="128">
        <v>100</v>
      </c>
      <c r="G24" s="128">
        <v>100</v>
      </c>
      <c r="H24" s="237">
        <v>300</v>
      </c>
      <c r="J24" s="2">
        <f t="shared" si="0"/>
        <v>1</v>
      </c>
      <c r="K24" s="4"/>
    </row>
    <row r="25" spans="1:11">
      <c r="A25" s="2">
        <v>8</v>
      </c>
      <c r="B25" s="1" t="s">
        <v>1497</v>
      </c>
      <c r="C25" s="2" t="s">
        <v>523</v>
      </c>
      <c r="D25" s="1" t="s">
        <v>1505</v>
      </c>
      <c r="E25" s="128">
        <v>100</v>
      </c>
      <c r="F25" s="128">
        <v>100</v>
      </c>
      <c r="G25" s="128">
        <v>100</v>
      </c>
      <c r="H25" s="237">
        <v>300</v>
      </c>
      <c r="J25" s="2">
        <f t="shared" ref="J25:J88" si="1">IF(H25=300,1,0)</f>
        <v>1</v>
      </c>
      <c r="K25" s="4"/>
    </row>
    <row r="26" spans="1:11">
      <c r="A26" s="2">
        <v>8</v>
      </c>
      <c r="B26" s="1" t="s">
        <v>1497</v>
      </c>
      <c r="C26" s="2" t="s">
        <v>524</v>
      </c>
      <c r="D26" s="1" t="s">
        <v>1506</v>
      </c>
      <c r="E26" s="128">
        <v>100</v>
      </c>
      <c r="F26" s="128">
        <v>100</v>
      </c>
      <c r="G26" s="128">
        <v>100</v>
      </c>
      <c r="H26" s="237">
        <v>300</v>
      </c>
      <c r="J26" s="2">
        <f t="shared" si="1"/>
        <v>1</v>
      </c>
      <c r="K26" s="4"/>
    </row>
    <row r="27" spans="1:11">
      <c r="A27" s="2">
        <v>8</v>
      </c>
      <c r="B27" s="1" t="s">
        <v>1497</v>
      </c>
      <c r="C27" s="2" t="s">
        <v>525</v>
      </c>
      <c r="D27" s="1" t="s">
        <v>1507</v>
      </c>
      <c r="E27" s="128">
        <v>100</v>
      </c>
      <c r="F27" s="128">
        <v>100</v>
      </c>
      <c r="G27" s="128">
        <v>100</v>
      </c>
      <c r="H27" s="237">
        <v>300</v>
      </c>
      <c r="J27" s="2">
        <f t="shared" si="1"/>
        <v>1</v>
      </c>
      <c r="K27" s="4"/>
    </row>
    <row r="28" spans="1:11">
      <c r="A28" s="2">
        <v>8</v>
      </c>
      <c r="B28" s="1" t="s">
        <v>1497</v>
      </c>
      <c r="C28" s="2" t="s">
        <v>526</v>
      </c>
      <c r="D28" s="1" t="s">
        <v>1508</v>
      </c>
      <c r="E28" s="128">
        <v>100</v>
      </c>
      <c r="F28" s="128">
        <v>100</v>
      </c>
      <c r="G28" s="128">
        <v>100</v>
      </c>
      <c r="H28" s="237">
        <v>300</v>
      </c>
      <c r="J28" s="2">
        <f t="shared" si="1"/>
        <v>1</v>
      </c>
      <c r="K28" s="4"/>
    </row>
    <row r="29" spans="1:11">
      <c r="A29" s="2">
        <v>8</v>
      </c>
      <c r="B29" s="1" t="s">
        <v>1497</v>
      </c>
      <c r="C29" s="2" t="s">
        <v>527</v>
      </c>
      <c r="D29" s="1" t="s">
        <v>1509</v>
      </c>
      <c r="E29" s="128">
        <v>100</v>
      </c>
      <c r="F29" s="128">
        <v>100</v>
      </c>
      <c r="G29" s="128">
        <v>100</v>
      </c>
      <c r="H29" s="237">
        <v>300</v>
      </c>
      <c r="J29" s="2">
        <f t="shared" si="1"/>
        <v>1</v>
      </c>
      <c r="K29" s="4"/>
    </row>
    <row r="30" spans="1:11">
      <c r="A30" s="2">
        <v>8</v>
      </c>
      <c r="B30" s="1" t="s">
        <v>1510</v>
      </c>
      <c r="C30" s="2" t="s">
        <v>528</v>
      </c>
      <c r="D30" s="1" t="s">
        <v>1511</v>
      </c>
      <c r="E30" s="128">
        <v>100</v>
      </c>
      <c r="F30" s="128">
        <v>100</v>
      </c>
      <c r="G30" s="128">
        <v>100</v>
      </c>
      <c r="H30" s="237">
        <v>300</v>
      </c>
      <c r="J30" s="2">
        <f t="shared" si="1"/>
        <v>1</v>
      </c>
      <c r="K30" s="4"/>
    </row>
    <row r="31" spans="1:11">
      <c r="A31" s="2">
        <v>8</v>
      </c>
      <c r="B31" s="1" t="s">
        <v>1510</v>
      </c>
      <c r="C31" s="2" t="s">
        <v>529</v>
      </c>
      <c r="D31" s="1" t="s">
        <v>1512</v>
      </c>
      <c r="E31" s="128">
        <v>100</v>
      </c>
      <c r="F31" s="128">
        <v>100</v>
      </c>
      <c r="G31" s="128">
        <v>100</v>
      </c>
      <c r="H31" s="237">
        <v>300</v>
      </c>
      <c r="J31" s="2">
        <f t="shared" si="1"/>
        <v>1</v>
      </c>
      <c r="K31" s="4"/>
    </row>
    <row r="32" spans="1:11">
      <c r="A32" s="2">
        <v>8</v>
      </c>
      <c r="B32" s="1" t="s">
        <v>1510</v>
      </c>
      <c r="C32" s="2" t="s">
        <v>530</v>
      </c>
      <c r="D32" s="1" t="s">
        <v>1513</v>
      </c>
      <c r="E32" s="128">
        <v>100</v>
      </c>
      <c r="F32" s="128">
        <v>100</v>
      </c>
      <c r="G32" s="128">
        <v>100</v>
      </c>
      <c r="H32" s="237">
        <v>300</v>
      </c>
      <c r="J32" s="2">
        <f t="shared" si="1"/>
        <v>1</v>
      </c>
      <c r="K32" s="4"/>
    </row>
    <row r="33" spans="1:11">
      <c r="A33" s="2">
        <v>8</v>
      </c>
      <c r="B33" s="1" t="s">
        <v>1510</v>
      </c>
      <c r="C33" s="2" t="s">
        <v>531</v>
      </c>
      <c r="D33" s="1" t="s">
        <v>1514</v>
      </c>
      <c r="E33" s="128">
        <v>100</v>
      </c>
      <c r="F33" s="128">
        <v>100</v>
      </c>
      <c r="G33" s="128">
        <v>100</v>
      </c>
      <c r="H33" s="237">
        <v>300</v>
      </c>
      <c r="J33" s="2">
        <f t="shared" si="1"/>
        <v>1</v>
      </c>
      <c r="K33" s="4"/>
    </row>
    <row r="34" spans="1:11">
      <c r="A34" s="2">
        <v>8</v>
      </c>
      <c r="B34" s="1" t="s">
        <v>1510</v>
      </c>
      <c r="C34" s="2" t="s">
        <v>532</v>
      </c>
      <c r="D34" s="1" t="s">
        <v>1515</v>
      </c>
      <c r="E34" s="128">
        <v>100</v>
      </c>
      <c r="F34" s="128">
        <v>100</v>
      </c>
      <c r="G34" s="128">
        <v>100</v>
      </c>
      <c r="H34" s="237">
        <v>300</v>
      </c>
      <c r="J34" s="2">
        <f t="shared" si="1"/>
        <v>1</v>
      </c>
      <c r="K34" s="4"/>
    </row>
    <row r="35" spans="1:11">
      <c r="A35" s="2">
        <v>8</v>
      </c>
      <c r="B35" s="1" t="s">
        <v>1510</v>
      </c>
      <c r="C35" s="2" t="s">
        <v>533</v>
      </c>
      <c r="D35" s="1" t="s">
        <v>1516</v>
      </c>
      <c r="E35" s="128">
        <v>100</v>
      </c>
      <c r="F35" s="128">
        <v>100</v>
      </c>
      <c r="G35" s="128">
        <v>100</v>
      </c>
      <c r="H35" s="237">
        <v>300</v>
      </c>
      <c r="J35" s="2">
        <f t="shared" si="1"/>
        <v>1</v>
      </c>
      <c r="K35" s="4"/>
    </row>
    <row r="36" spans="1:11">
      <c r="A36" s="2">
        <v>8</v>
      </c>
      <c r="B36" s="1" t="s">
        <v>1510</v>
      </c>
      <c r="C36" s="2" t="s">
        <v>534</v>
      </c>
      <c r="D36" s="1" t="s">
        <v>1517</v>
      </c>
      <c r="E36" s="128">
        <v>100</v>
      </c>
      <c r="F36" s="128">
        <v>100</v>
      </c>
      <c r="G36" s="128">
        <v>100</v>
      </c>
      <c r="H36" s="237">
        <v>300</v>
      </c>
      <c r="J36" s="2">
        <f t="shared" si="1"/>
        <v>1</v>
      </c>
      <c r="K36" s="4"/>
    </row>
    <row r="37" spans="1:11">
      <c r="A37" s="2">
        <v>8</v>
      </c>
      <c r="B37" s="1" t="s">
        <v>1510</v>
      </c>
      <c r="C37" s="2" t="s">
        <v>535</v>
      </c>
      <c r="D37" s="1" t="s">
        <v>1518</v>
      </c>
      <c r="E37" s="128">
        <v>100</v>
      </c>
      <c r="F37" s="128">
        <v>100</v>
      </c>
      <c r="G37" s="128">
        <v>100</v>
      </c>
      <c r="H37" s="237">
        <v>300</v>
      </c>
      <c r="J37" s="2">
        <f t="shared" si="1"/>
        <v>1</v>
      </c>
      <c r="K37" s="4"/>
    </row>
    <row r="38" spans="1:11">
      <c r="A38" s="2">
        <v>8</v>
      </c>
      <c r="B38" s="1" t="s">
        <v>1534</v>
      </c>
      <c r="C38" s="2" t="s">
        <v>550</v>
      </c>
      <c r="D38" s="1" t="s">
        <v>1535</v>
      </c>
      <c r="E38" s="128">
        <v>100</v>
      </c>
      <c r="F38" s="128">
        <v>100</v>
      </c>
      <c r="G38" s="128">
        <v>100</v>
      </c>
      <c r="H38" s="237">
        <v>300</v>
      </c>
      <c r="J38" s="2">
        <f t="shared" si="1"/>
        <v>1</v>
      </c>
      <c r="K38" s="4"/>
    </row>
    <row r="39" spans="1:11">
      <c r="A39" s="2">
        <v>8</v>
      </c>
      <c r="B39" s="1" t="s">
        <v>1534</v>
      </c>
      <c r="C39" s="2" t="s">
        <v>551</v>
      </c>
      <c r="D39" s="1" t="s">
        <v>1536</v>
      </c>
      <c r="E39" s="128">
        <v>100</v>
      </c>
      <c r="F39" s="128">
        <v>100</v>
      </c>
      <c r="G39" s="128">
        <v>100</v>
      </c>
      <c r="H39" s="237">
        <v>300</v>
      </c>
      <c r="J39" s="2">
        <f t="shared" si="1"/>
        <v>1</v>
      </c>
      <c r="K39" s="4"/>
    </row>
    <row r="40" spans="1:11">
      <c r="A40" s="2">
        <v>8</v>
      </c>
      <c r="B40" s="1" t="s">
        <v>1534</v>
      </c>
      <c r="C40" s="2" t="s">
        <v>552</v>
      </c>
      <c r="D40" s="1" t="s">
        <v>1537</v>
      </c>
      <c r="E40" s="128">
        <v>100</v>
      </c>
      <c r="F40" s="128">
        <v>100</v>
      </c>
      <c r="G40" s="128">
        <v>100</v>
      </c>
      <c r="H40" s="237">
        <v>300</v>
      </c>
      <c r="J40" s="2">
        <f t="shared" si="1"/>
        <v>1</v>
      </c>
      <c r="K40" s="4"/>
    </row>
    <row r="41" spans="1:11">
      <c r="A41" s="2">
        <v>8</v>
      </c>
      <c r="B41" s="1" t="s">
        <v>1534</v>
      </c>
      <c r="C41" s="2" t="s">
        <v>553</v>
      </c>
      <c r="D41" s="1" t="s">
        <v>1538</v>
      </c>
      <c r="E41" s="128">
        <v>100</v>
      </c>
      <c r="F41" s="128">
        <v>100</v>
      </c>
      <c r="G41" s="128">
        <v>100</v>
      </c>
      <c r="H41" s="237">
        <v>300</v>
      </c>
      <c r="J41" s="2">
        <f t="shared" si="1"/>
        <v>1</v>
      </c>
      <c r="K41" s="4"/>
    </row>
    <row r="42" spans="1:11">
      <c r="A42" s="2">
        <v>8</v>
      </c>
      <c r="B42" s="1" t="s">
        <v>1534</v>
      </c>
      <c r="C42" s="2" t="s">
        <v>554</v>
      </c>
      <c r="D42" s="1" t="s">
        <v>1539</v>
      </c>
      <c r="E42" s="128">
        <v>100</v>
      </c>
      <c r="F42" s="128">
        <v>100</v>
      </c>
      <c r="G42" s="128">
        <v>100</v>
      </c>
      <c r="H42" s="237">
        <v>300</v>
      </c>
      <c r="J42" s="2">
        <f t="shared" si="1"/>
        <v>1</v>
      </c>
      <c r="K42" s="4"/>
    </row>
    <row r="43" spans="1:11">
      <c r="A43" s="2">
        <v>8</v>
      </c>
      <c r="B43" s="1" t="s">
        <v>1534</v>
      </c>
      <c r="C43" s="2" t="s">
        <v>555</v>
      </c>
      <c r="D43" s="1" t="s">
        <v>1540</v>
      </c>
      <c r="E43" s="128">
        <v>100</v>
      </c>
      <c r="F43" s="128">
        <v>100</v>
      </c>
      <c r="G43" s="128">
        <v>100</v>
      </c>
      <c r="H43" s="237">
        <v>300</v>
      </c>
      <c r="J43" s="2">
        <f t="shared" si="1"/>
        <v>1</v>
      </c>
      <c r="K43" s="4"/>
    </row>
    <row r="44" spans="1:11">
      <c r="A44" s="2">
        <v>8</v>
      </c>
      <c r="B44" s="1" t="s">
        <v>1534</v>
      </c>
      <c r="C44" s="2" t="s">
        <v>556</v>
      </c>
      <c r="D44" s="1" t="s">
        <v>1541</v>
      </c>
      <c r="E44" s="128">
        <v>100</v>
      </c>
      <c r="F44" s="128">
        <v>100</v>
      </c>
      <c r="G44" s="128">
        <v>100</v>
      </c>
      <c r="H44" s="237">
        <v>300</v>
      </c>
      <c r="J44" s="2">
        <f t="shared" si="1"/>
        <v>1</v>
      </c>
      <c r="K44" s="4"/>
    </row>
    <row r="45" spans="1:11">
      <c r="A45" s="2">
        <v>8</v>
      </c>
      <c r="B45" s="1" t="s">
        <v>1534</v>
      </c>
      <c r="C45" s="2" t="s">
        <v>557</v>
      </c>
      <c r="D45" s="1" t="s">
        <v>1542</v>
      </c>
      <c r="E45" s="128">
        <v>100</v>
      </c>
      <c r="F45" s="128">
        <v>100</v>
      </c>
      <c r="G45" s="128">
        <v>100</v>
      </c>
      <c r="H45" s="237">
        <v>300</v>
      </c>
      <c r="J45" s="2">
        <f t="shared" si="1"/>
        <v>1</v>
      </c>
      <c r="K45" s="4"/>
    </row>
    <row r="46" spans="1:11">
      <c r="A46" s="2">
        <v>8</v>
      </c>
      <c r="B46" s="1" t="s">
        <v>1534</v>
      </c>
      <c r="C46" s="2" t="s">
        <v>558</v>
      </c>
      <c r="D46" s="1" t="s">
        <v>1543</v>
      </c>
      <c r="E46" s="128">
        <v>100</v>
      </c>
      <c r="F46" s="128">
        <v>100</v>
      </c>
      <c r="G46" s="128">
        <v>100</v>
      </c>
      <c r="H46" s="237">
        <v>300</v>
      </c>
      <c r="J46" s="2">
        <f t="shared" si="1"/>
        <v>1</v>
      </c>
      <c r="K46" s="4"/>
    </row>
    <row r="47" spans="1:11">
      <c r="A47" s="2">
        <v>8</v>
      </c>
      <c r="B47" s="1" t="s">
        <v>1534</v>
      </c>
      <c r="C47" s="2" t="s">
        <v>559</v>
      </c>
      <c r="D47" s="1" t="s">
        <v>1544</v>
      </c>
      <c r="E47" s="128">
        <v>100</v>
      </c>
      <c r="F47" s="128">
        <v>100</v>
      </c>
      <c r="G47" s="128">
        <v>100</v>
      </c>
      <c r="H47" s="237">
        <v>300</v>
      </c>
      <c r="J47" s="2">
        <f t="shared" si="1"/>
        <v>1</v>
      </c>
      <c r="K47" s="4"/>
    </row>
    <row r="48" spans="1:11">
      <c r="A48" s="2">
        <v>8</v>
      </c>
      <c r="B48" s="1" t="s">
        <v>1534</v>
      </c>
      <c r="C48" s="2" t="s">
        <v>560</v>
      </c>
      <c r="D48" s="1" t="s">
        <v>1545</v>
      </c>
      <c r="E48" s="128">
        <v>100</v>
      </c>
      <c r="F48" s="128">
        <v>100</v>
      </c>
      <c r="G48" s="128">
        <v>100</v>
      </c>
      <c r="H48" s="237">
        <v>300</v>
      </c>
      <c r="J48" s="2">
        <f t="shared" si="1"/>
        <v>1</v>
      </c>
      <c r="K48" s="4"/>
    </row>
    <row r="49" spans="1:11">
      <c r="A49" s="2">
        <v>8</v>
      </c>
      <c r="B49" s="1" t="s">
        <v>1534</v>
      </c>
      <c r="C49" s="2" t="s">
        <v>561</v>
      </c>
      <c r="D49" s="1" t="s">
        <v>1546</v>
      </c>
      <c r="E49" s="128">
        <v>100</v>
      </c>
      <c r="F49" s="128">
        <v>100</v>
      </c>
      <c r="G49" s="128">
        <v>100</v>
      </c>
      <c r="H49" s="237">
        <v>300</v>
      </c>
      <c r="J49" s="2">
        <f t="shared" si="1"/>
        <v>1</v>
      </c>
      <c r="K49" s="4"/>
    </row>
    <row r="50" spans="1:11">
      <c r="A50" s="2">
        <v>8</v>
      </c>
      <c r="B50" s="1" t="s">
        <v>1534</v>
      </c>
      <c r="C50" s="2" t="s">
        <v>562</v>
      </c>
      <c r="D50" s="1" t="s">
        <v>1547</v>
      </c>
      <c r="E50" s="128">
        <v>100</v>
      </c>
      <c r="F50" s="128">
        <v>100</v>
      </c>
      <c r="G50" s="128">
        <v>100</v>
      </c>
      <c r="H50" s="237">
        <v>300</v>
      </c>
      <c r="J50" s="2">
        <f t="shared" si="1"/>
        <v>1</v>
      </c>
      <c r="K50" s="4"/>
    </row>
    <row r="51" spans="1:11">
      <c r="A51" s="2">
        <v>8</v>
      </c>
      <c r="B51" s="1" t="s">
        <v>1534</v>
      </c>
      <c r="C51" s="2" t="s">
        <v>563</v>
      </c>
      <c r="D51" s="1" t="s">
        <v>1548</v>
      </c>
      <c r="E51" s="128">
        <v>100</v>
      </c>
      <c r="F51" s="128">
        <v>100</v>
      </c>
      <c r="G51" s="128">
        <v>100</v>
      </c>
      <c r="H51" s="237">
        <v>300</v>
      </c>
      <c r="J51" s="2">
        <f t="shared" si="1"/>
        <v>1</v>
      </c>
      <c r="K51" s="4"/>
    </row>
    <row r="52" spans="1:11">
      <c r="A52" s="2">
        <v>8</v>
      </c>
      <c r="B52" s="1" t="s">
        <v>1534</v>
      </c>
      <c r="C52" s="2" t="s">
        <v>564</v>
      </c>
      <c r="D52" s="1" t="s">
        <v>1549</v>
      </c>
      <c r="E52" s="128">
        <v>100</v>
      </c>
      <c r="F52" s="128">
        <v>100</v>
      </c>
      <c r="G52" s="128">
        <v>100</v>
      </c>
      <c r="H52" s="237">
        <v>300</v>
      </c>
      <c r="J52" s="2">
        <f t="shared" si="1"/>
        <v>1</v>
      </c>
      <c r="K52" s="4"/>
    </row>
    <row r="53" spans="1:11">
      <c r="A53" s="2">
        <v>8</v>
      </c>
      <c r="B53" s="1" t="s">
        <v>1534</v>
      </c>
      <c r="C53" s="2" t="s">
        <v>565</v>
      </c>
      <c r="D53" s="1" t="s">
        <v>1550</v>
      </c>
      <c r="E53" s="128">
        <v>100</v>
      </c>
      <c r="F53" s="128">
        <v>100</v>
      </c>
      <c r="G53" s="128">
        <v>100</v>
      </c>
      <c r="H53" s="237">
        <v>300</v>
      </c>
      <c r="J53" s="2">
        <f t="shared" si="1"/>
        <v>1</v>
      </c>
      <c r="K53" s="4"/>
    </row>
    <row r="54" spans="1:11">
      <c r="A54" s="2">
        <v>8</v>
      </c>
      <c r="B54" s="1" t="s">
        <v>1534</v>
      </c>
      <c r="C54" s="2" t="s">
        <v>566</v>
      </c>
      <c r="D54" s="1" t="s">
        <v>1551</v>
      </c>
      <c r="E54" s="128">
        <v>100</v>
      </c>
      <c r="F54" s="128">
        <v>100</v>
      </c>
      <c r="G54" s="128">
        <v>100</v>
      </c>
      <c r="H54" s="237">
        <v>300</v>
      </c>
      <c r="J54" s="2">
        <f t="shared" si="1"/>
        <v>1</v>
      </c>
      <c r="K54" s="4"/>
    </row>
    <row r="55" spans="1:11">
      <c r="A55" s="2">
        <v>8</v>
      </c>
      <c r="B55" s="1" t="s">
        <v>1534</v>
      </c>
      <c r="C55" s="2" t="s">
        <v>567</v>
      </c>
      <c r="D55" s="1" t="s">
        <v>1552</v>
      </c>
      <c r="E55" s="128">
        <v>100</v>
      </c>
      <c r="F55" s="128">
        <v>100</v>
      </c>
      <c r="G55" s="128">
        <v>100</v>
      </c>
      <c r="H55" s="237">
        <v>300</v>
      </c>
      <c r="J55" s="2">
        <f t="shared" si="1"/>
        <v>1</v>
      </c>
      <c r="K55" s="4"/>
    </row>
    <row r="56" spans="1:11">
      <c r="A56" s="2">
        <v>8</v>
      </c>
      <c r="B56" s="1" t="s">
        <v>1553</v>
      </c>
      <c r="C56" s="2" t="s">
        <v>568</v>
      </c>
      <c r="D56" s="1" t="s">
        <v>1554</v>
      </c>
      <c r="E56" s="128">
        <v>100</v>
      </c>
      <c r="F56" s="128">
        <v>100</v>
      </c>
      <c r="G56" s="128">
        <v>100</v>
      </c>
      <c r="H56" s="237">
        <v>300</v>
      </c>
      <c r="J56" s="2">
        <f t="shared" si="1"/>
        <v>1</v>
      </c>
      <c r="K56" s="4"/>
    </row>
    <row r="57" spans="1:11">
      <c r="A57" s="2">
        <v>8</v>
      </c>
      <c r="B57" s="1" t="s">
        <v>1553</v>
      </c>
      <c r="C57" s="2" t="s">
        <v>569</v>
      </c>
      <c r="D57" s="1" t="s">
        <v>1555</v>
      </c>
      <c r="E57" s="128">
        <v>100</v>
      </c>
      <c r="F57" s="128">
        <v>100</v>
      </c>
      <c r="G57" s="128">
        <v>100</v>
      </c>
      <c r="H57" s="237">
        <v>300</v>
      </c>
      <c r="J57" s="2">
        <f t="shared" si="1"/>
        <v>1</v>
      </c>
      <c r="K57" s="4"/>
    </row>
    <row r="58" spans="1:11">
      <c r="A58" s="2">
        <v>8</v>
      </c>
      <c r="B58" s="1" t="s">
        <v>1553</v>
      </c>
      <c r="C58" s="2" t="s">
        <v>570</v>
      </c>
      <c r="D58" s="1" t="s">
        <v>1556</v>
      </c>
      <c r="E58" s="128">
        <v>100</v>
      </c>
      <c r="F58" s="128">
        <v>100</v>
      </c>
      <c r="G58" s="128">
        <v>100</v>
      </c>
      <c r="H58" s="237">
        <v>300</v>
      </c>
      <c r="J58" s="2">
        <f t="shared" si="1"/>
        <v>1</v>
      </c>
      <c r="K58" s="4"/>
    </row>
    <row r="59" spans="1:11">
      <c r="A59" s="2">
        <v>8</v>
      </c>
      <c r="B59" s="1" t="s">
        <v>1553</v>
      </c>
      <c r="C59" s="2" t="s">
        <v>571</v>
      </c>
      <c r="D59" s="1" t="s">
        <v>1557</v>
      </c>
      <c r="E59" s="128">
        <v>100</v>
      </c>
      <c r="F59" s="128">
        <v>100</v>
      </c>
      <c r="G59" s="128">
        <v>100</v>
      </c>
      <c r="H59" s="237">
        <v>300</v>
      </c>
      <c r="J59" s="2">
        <f t="shared" si="1"/>
        <v>1</v>
      </c>
      <c r="K59" s="4"/>
    </row>
    <row r="60" spans="1:11">
      <c r="A60" s="2">
        <v>8</v>
      </c>
      <c r="B60" s="1" t="s">
        <v>1553</v>
      </c>
      <c r="C60" s="2" t="s">
        <v>572</v>
      </c>
      <c r="D60" s="1" t="s">
        <v>1558</v>
      </c>
      <c r="E60" s="128">
        <v>100</v>
      </c>
      <c r="F60" s="128">
        <v>100</v>
      </c>
      <c r="G60" s="128">
        <v>100</v>
      </c>
      <c r="H60" s="237">
        <v>300</v>
      </c>
      <c r="J60" s="2">
        <f t="shared" si="1"/>
        <v>1</v>
      </c>
      <c r="K60" s="4"/>
    </row>
    <row r="61" spans="1:11">
      <c r="A61" s="2">
        <v>8</v>
      </c>
      <c r="B61" s="1" t="s">
        <v>1553</v>
      </c>
      <c r="C61" s="2" t="s">
        <v>573</v>
      </c>
      <c r="D61" s="1" t="s">
        <v>1559</v>
      </c>
      <c r="E61" s="128">
        <v>100</v>
      </c>
      <c r="F61" s="128">
        <v>100</v>
      </c>
      <c r="G61" s="128">
        <v>100</v>
      </c>
      <c r="H61" s="237">
        <v>300</v>
      </c>
      <c r="J61" s="2">
        <f t="shared" si="1"/>
        <v>1</v>
      </c>
      <c r="K61" s="4"/>
    </row>
    <row r="62" spans="1:11">
      <c r="A62" s="2">
        <v>8</v>
      </c>
      <c r="B62" s="1" t="s">
        <v>1553</v>
      </c>
      <c r="C62" s="2" t="s">
        <v>574</v>
      </c>
      <c r="D62" s="1" t="s">
        <v>1560</v>
      </c>
      <c r="E62" s="128">
        <v>100</v>
      </c>
      <c r="F62" s="128">
        <v>100</v>
      </c>
      <c r="G62" s="128">
        <v>100</v>
      </c>
      <c r="H62" s="237">
        <v>300</v>
      </c>
      <c r="J62" s="2">
        <f t="shared" si="1"/>
        <v>1</v>
      </c>
      <c r="K62" s="4"/>
    </row>
    <row r="63" spans="1:11">
      <c r="A63" s="2">
        <v>8</v>
      </c>
      <c r="B63" s="1" t="s">
        <v>1553</v>
      </c>
      <c r="C63" s="2" t="s">
        <v>575</v>
      </c>
      <c r="D63" s="1" t="s">
        <v>1561</v>
      </c>
      <c r="E63" s="128">
        <v>100</v>
      </c>
      <c r="F63" s="128">
        <v>100</v>
      </c>
      <c r="G63" s="128">
        <v>100</v>
      </c>
      <c r="H63" s="237">
        <v>300</v>
      </c>
      <c r="J63" s="2">
        <f t="shared" si="1"/>
        <v>1</v>
      </c>
      <c r="K63" s="4"/>
    </row>
    <row r="64" spans="1:11">
      <c r="A64" s="2">
        <v>8</v>
      </c>
      <c r="B64" s="1" t="s">
        <v>1553</v>
      </c>
      <c r="C64" s="2" t="s">
        <v>576</v>
      </c>
      <c r="D64" s="1" t="s">
        <v>1562</v>
      </c>
      <c r="E64" s="128">
        <v>100</v>
      </c>
      <c r="F64" s="128">
        <v>100</v>
      </c>
      <c r="G64" s="128">
        <v>100</v>
      </c>
      <c r="H64" s="237">
        <v>300</v>
      </c>
      <c r="J64" s="2">
        <f t="shared" si="1"/>
        <v>1</v>
      </c>
      <c r="K64" s="4"/>
    </row>
    <row r="65" spans="1:11">
      <c r="A65" s="2">
        <v>8</v>
      </c>
      <c r="B65" s="1" t="s">
        <v>1563</v>
      </c>
      <c r="C65" s="2" t="s">
        <v>577</v>
      </c>
      <c r="D65" s="1" t="s">
        <v>1564</v>
      </c>
      <c r="E65" s="128">
        <v>100</v>
      </c>
      <c r="F65" s="128">
        <v>100</v>
      </c>
      <c r="G65" s="128">
        <v>100</v>
      </c>
      <c r="H65" s="237">
        <v>300</v>
      </c>
      <c r="J65" s="2">
        <f t="shared" si="1"/>
        <v>1</v>
      </c>
      <c r="K65" s="4"/>
    </row>
    <row r="66" spans="1:11">
      <c r="A66" s="2">
        <v>8</v>
      </c>
      <c r="B66" s="1" t="s">
        <v>1563</v>
      </c>
      <c r="C66" s="2" t="s">
        <v>578</v>
      </c>
      <c r="D66" s="1" t="s">
        <v>1565</v>
      </c>
      <c r="E66" s="128">
        <v>100</v>
      </c>
      <c r="F66" s="128">
        <v>100</v>
      </c>
      <c r="G66" s="128">
        <v>100</v>
      </c>
      <c r="H66" s="237">
        <v>300</v>
      </c>
      <c r="J66" s="2">
        <f t="shared" si="1"/>
        <v>1</v>
      </c>
      <c r="K66" s="4"/>
    </row>
    <row r="67" spans="1:11">
      <c r="A67" s="2">
        <v>8</v>
      </c>
      <c r="B67" s="1" t="s">
        <v>1563</v>
      </c>
      <c r="C67" s="2" t="s">
        <v>579</v>
      </c>
      <c r="D67" s="1" t="s">
        <v>1566</v>
      </c>
      <c r="E67" s="128">
        <v>100</v>
      </c>
      <c r="F67" s="128">
        <v>100</v>
      </c>
      <c r="G67" s="128">
        <v>100</v>
      </c>
      <c r="H67" s="237">
        <v>300</v>
      </c>
      <c r="J67" s="2">
        <f t="shared" si="1"/>
        <v>1</v>
      </c>
      <c r="K67" s="4"/>
    </row>
    <row r="68" spans="1:11">
      <c r="A68" s="2">
        <v>8</v>
      </c>
      <c r="B68" s="1" t="s">
        <v>1563</v>
      </c>
      <c r="C68" s="2" t="s">
        <v>580</v>
      </c>
      <c r="D68" s="1" t="s">
        <v>1567</v>
      </c>
      <c r="E68" s="128">
        <v>100</v>
      </c>
      <c r="F68" s="128">
        <v>100</v>
      </c>
      <c r="G68" s="128">
        <v>100</v>
      </c>
      <c r="H68" s="237">
        <v>300</v>
      </c>
      <c r="J68" s="2">
        <f t="shared" si="1"/>
        <v>1</v>
      </c>
      <c r="K68" s="4"/>
    </row>
    <row r="69" spans="1:11">
      <c r="A69" s="2">
        <v>8</v>
      </c>
      <c r="B69" s="1" t="s">
        <v>1563</v>
      </c>
      <c r="C69" s="2" t="s">
        <v>581</v>
      </c>
      <c r="D69" s="1" t="s">
        <v>1568</v>
      </c>
      <c r="E69" s="128">
        <v>100</v>
      </c>
      <c r="F69" s="128">
        <v>100</v>
      </c>
      <c r="G69" s="128">
        <v>100</v>
      </c>
      <c r="H69" s="237">
        <v>300</v>
      </c>
      <c r="J69" s="2">
        <f t="shared" si="1"/>
        <v>1</v>
      </c>
      <c r="K69" s="4"/>
    </row>
    <row r="70" spans="1:11">
      <c r="A70" s="2">
        <v>8</v>
      </c>
      <c r="B70" s="1" t="s">
        <v>1563</v>
      </c>
      <c r="C70" s="2" t="s">
        <v>582</v>
      </c>
      <c r="D70" s="1" t="s">
        <v>1569</v>
      </c>
      <c r="E70" s="128">
        <v>100</v>
      </c>
      <c r="F70" s="128">
        <v>100</v>
      </c>
      <c r="G70" s="128">
        <v>100</v>
      </c>
      <c r="H70" s="237">
        <v>300</v>
      </c>
      <c r="J70" s="2">
        <f t="shared" si="1"/>
        <v>1</v>
      </c>
      <c r="K70" s="4"/>
    </row>
    <row r="71" spans="1:11">
      <c r="A71" s="2">
        <v>8</v>
      </c>
      <c r="B71" s="1" t="s">
        <v>1570</v>
      </c>
      <c r="C71" s="2" t="s">
        <v>583</v>
      </c>
      <c r="D71" s="1" t="s">
        <v>1571</v>
      </c>
      <c r="E71" s="128">
        <v>100</v>
      </c>
      <c r="F71" s="128">
        <v>100</v>
      </c>
      <c r="G71" s="128">
        <v>100</v>
      </c>
      <c r="H71" s="237">
        <v>300</v>
      </c>
      <c r="J71" s="2">
        <f t="shared" si="1"/>
        <v>1</v>
      </c>
      <c r="K71" s="4"/>
    </row>
    <row r="72" spans="1:11">
      <c r="A72" s="2">
        <v>8</v>
      </c>
      <c r="B72" s="1" t="s">
        <v>1570</v>
      </c>
      <c r="C72" s="2" t="s">
        <v>584</v>
      </c>
      <c r="D72" s="1" t="s">
        <v>1572</v>
      </c>
      <c r="E72" s="128">
        <v>100</v>
      </c>
      <c r="F72" s="128">
        <v>100</v>
      </c>
      <c r="G72" s="128">
        <v>100</v>
      </c>
      <c r="H72" s="237">
        <v>300</v>
      </c>
      <c r="J72" s="2">
        <f t="shared" si="1"/>
        <v>1</v>
      </c>
      <c r="K72" s="4"/>
    </row>
    <row r="73" spans="1:11">
      <c r="A73" s="2">
        <v>8</v>
      </c>
      <c r="B73" s="1" t="s">
        <v>1570</v>
      </c>
      <c r="C73" s="2" t="s">
        <v>585</v>
      </c>
      <c r="D73" s="1" t="s">
        <v>1573</v>
      </c>
      <c r="E73" s="128">
        <v>100</v>
      </c>
      <c r="F73" s="128">
        <v>100</v>
      </c>
      <c r="G73" s="128">
        <v>100</v>
      </c>
      <c r="H73" s="237">
        <v>300</v>
      </c>
      <c r="J73" s="2">
        <f t="shared" si="1"/>
        <v>1</v>
      </c>
      <c r="K73" s="4"/>
    </row>
    <row r="74" spans="1:11">
      <c r="A74" s="2">
        <v>8</v>
      </c>
      <c r="B74" s="1" t="s">
        <v>1570</v>
      </c>
      <c r="C74" s="2" t="s">
        <v>586</v>
      </c>
      <c r="D74" s="1" t="s">
        <v>1574</v>
      </c>
      <c r="E74" s="128">
        <v>100</v>
      </c>
      <c r="F74" s="128">
        <v>100</v>
      </c>
      <c r="G74" s="128">
        <v>100</v>
      </c>
      <c r="H74" s="237">
        <v>300</v>
      </c>
      <c r="J74" s="2">
        <f t="shared" si="1"/>
        <v>1</v>
      </c>
      <c r="K74" s="4"/>
    </row>
    <row r="75" spans="1:11">
      <c r="A75" s="2">
        <v>8</v>
      </c>
      <c r="B75" s="1" t="s">
        <v>1570</v>
      </c>
      <c r="C75" s="2" t="s">
        <v>587</v>
      </c>
      <c r="D75" s="1" t="s">
        <v>1575</v>
      </c>
      <c r="E75" s="128">
        <v>100</v>
      </c>
      <c r="F75" s="128">
        <v>100</v>
      </c>
      <c r="G75" s="128">
        <v>100</v>
      </c>
      <c r="H75" s="237">
        <v>300</v>
      </c>
      <c r="J75" s="2">
        <f t="shared" si="1"/>
        <v>1</v>
      </c>
      <c r="K75" s="4"/>
    </row>
    <row r="76" spans="1:11">
      <c r="A76" s="2">
        <v>8</v>
      </c>
      <c r="B76" s="1" t="s">
        <v>1570</v>
      </c>
      <c r="C76" s="2" t="s">
        <v>588</v>
      </c>
      <c r="D76" s="1" t="s">
        <v>1576</v>
      </c>
      <c r="E76" s="128">
        <v>100</v>
      </c>
      <c r="F76" s="128">
        <v>100</v>
      </c>
      <c r="G76" s="128">
        <v>100</v>
      </c>
      <c r="H76" s="237">
        <v>300</v>
      </c>
      <c r="J76" s="2">
        <f t="shared" si="1"/>
        <v>1</v>
      </c>
      <c r="K76" s="4"/>
    </row>
    <row r="77" spans="1:11">
      <c r="A77" s="2">
        <v>8</v>
      </c>
      <c r="B77" s="1" t="s">
        <v>1570</v>
      </c>
      <c r="C77" s="2" t="s">
        <v>589</v>
      </c>
      <c r="D77" s="1" t="s">
        <v>1577</v>
      </c>
      <c r="E77" s="128">
        <v>100</v>
      </c>
      <c r="F77" s="128">
        <v>100</v>
      </c>
      <c r="G77" s="128">
        <v>100</v>
      </c>
      <c r="H77" s="237">
        <v>300</v>
      </c>
      <c r="J77" s="2">
        <f t="shared" si="1"/>
        <v>1</v>
      </c>
      <c r="K77" s="4"/>
    </row>
    <row r="78" spans="1:11">
      <c r="A78" s="2">
        <v>8</v>
      </c>
      <c r="B78" s="1" t="s">
        <v>1570</v>
      </c>
      <c r="C78" s="2" t="s">
        <v>590</v>
      </c>
      <c r="D78" s="1" t="s">
        <v>1578</v>
      </c>
      <c r="E78" s="128">
        <v>100</v>
      </c>
      <c r="F78" s="128">
        <v>100</v>
      </c>
      <c r="G78" s="128">
        <v>100</v>
      </c>
      <c r="H78" s="237">
        <v>300</v>
      </c>
      <c r="J78" s="2">
        <f t="shared" si="1"/>
        <v>1</v>
      </c>
      <c r="K78" s="4"/>
    </row>
    <row r="79" spans="1:11">
      <c r="A79" s="2">
        <v>8</v>
      </c>
      <c r="B79" s="1" t="s">
        <v>1570</v>
      </c>
      <c r="C79" s="2" t="s">
        <v>591</v>
      </c>
      <c r="D79" s="1" t="s">
        <v>1579</v>
      </c>
      <c r="E79" s="128">
        <v>100</v>
      </c>
      <c r="F79" s="128">
        <v>100</v>
      </c>
      <c r="G79" s="128">
        <v>100</v>
      </c>
      <c r="H79" s="237">
        <v>300</v>
      </c>
      <c r="J79" s="2">
        <f t="shared" si="1"/>
        <v>1</v>
      </c>
      <c r="K79" s="4"/>
    </row>
    <row r="80" spans="1:11">
      <c r="A80" s="2">
        <v>8</v>
      </c>
      <c r="B80" s="1" t="s">
        <v>1570</v>
      </c>
      <c r="C80" s="2" t="s">
        <v>592</v>
      </c>
      <c r="D80" s="1" t="s">
        <v>1580</v>
      </c>
      <c r="E80" s="128">
        <v>100</v>
      </c>
      <c r="F80" s="128">
        <v>100</v>
      </c>
      <c r="G80" s="128">
        <v>100</v>
      </c>
      <c r="H80" s="237">
        <v>300</v>
      </c>
      <c r="J80" s="2">
        <f t="shared" si="1"/>
        <v>1</v>
      </c>
      <c r="K80" s="4"/>
    </row>
    <row r="81" spans="1:11">
      <c r="A81" s="2">
        <v>8</v>
      </c>
      <c r="B81" s="1" t="s">
        <v>1570</v>
      </c>
      <c r="C81" s="2" t="s">
        <v>593</v>
      </c>
      <c r="D81" s="1" t="s">
        <v>1581</v>
      </c>
      <c r="E81" s="128">
        <v>100</v>
      </c>
      <c r="F81" s="128">
        <v>100</v>
      </c>
      <c r="G81" s="128">
        <v>100</v>
      </c>
      <c r="H81" s="237">
        <v>300</v>
      </c>
      <c r="J81" s="2">
        <f t="shared" si="1"/>
        <v>1</v>
      </c>
      <c r="K81" s="4"/>
    </row>
    <row r="82" spans="1:11">
      <c r="A82" s="2">
        <v>8</v>
      </c>
      <c r="B82" s="1" t="s">
        <v>1570</v>
      </c>
      <c r="C82" s="2" t="s">
        <v>594</v>
      </c>
      <c r="D82" s="1" t="s">
        <v>1582</v>
      </c>
      <c r="E82" s="128">
        <v>100</v>
      </c>
      <c r="F82" s="128">
        <v>100</v>
      </c>
      <c r="G82" s="128">
        <v>100</v>
      </c>
      <c r="H82" s="237">
        <v>300</v>
      </c>
      <c r="J82" s="2">
        <f t="shared" si="1"/>
        <v>1</v>
      </c>
      <c r="K82" s="4"/>
    </row>
    <row r="83" spans="1:11">
      <c r="A83" s="2">
        <v>8</v>
      </c>
      <c r="B83" s="1" t="s">
        <v>1570</v>
      </c>
      <c r="C83" s="2" t="s">
        <v>595</v>
      </c>
      <c r="D83" s="1" t="s">
        <v>1583</v>
      </c>
      <c r="E83" s="128">
        <v>100</v>
      </c>
      <c r="F83" s="128">
        <v>100</v>
      </c>
      <c r="G83" s="128">
        <v>100</v>
      </c>
      <c r="H83" s="237">
        <v>300</v>
      </c>
      <c r="J83" s="2">
        <f t="shared" si="1"/>
        <v>1</v>
      </c>
      <c r="K83" s="4"/>
    </row>
    <row r="84" spans="1:11">
      <c r="A84" s="2">
        <v>8</v>
      </c>
      <c r="B84" s="1" t="s">
        <v>1570</v>
      </c>
      <c r="C84" s="2" t="s">
        <v>596</v>
      </c>
      <c r="D84" s="1" t="s">
        <v>1584</v>
      </c>
      <c r="E84" s="128">
        <v>100</v>
      </c>
      <c r="F84" s="128">
        <v>100</v>
      </c>
      <c r="G84" s="128">
        <v>100</v>
      </c>
      <c r="H84" s="237">
        <v>300</v>
      </c>
      <c r="J84" s="2">
        <f t="shared" si="1"/>
        <v>1</v>
      </c>
      <c r="K84" s="4"/>
    </row>
    <row r="85" spans="1:11">
      <c r="A85" s="2">
        <v>8</v>
      </c>
      <c r="B85" s="1" t="s">
        <v>1570</v>
      </c>
      <c r="C85" s="2" t="s">
        <v>597</v>
      </c>
      <c r="D85" s="1" t="s">
        <v>1585</v>
      </c>
      <c r="E85" s="128">
        <v>100</v>
      </c>
      <c r="F85" s="128">
        <v>100</v>
      </c>
      <c r="G85" s="128">
        <v>100</v>
      </c>
      <c r="H85" s="237">
        <v>300</v>
      </c>
      <c r="J85" s="2">
        <f t="shared" si="1"/>
        <v>1</v>
      </c>
      <c r="K85" s="4"/>
    </row>
    <row r="86" spans="1:11">
      <c r="A86" s="2">
        <v>8</v>
      </c>
      <c r="B86" s="1" t="s">
        <v>1570</v>
      </c>
      <c r="C86" s="2" t="s">
        <v>598</v>
      </c>
      <c r="D86" s="1" t="s">
        <v>1586</v>
      </c>
      <c r="E86" s="128">
        <v>100</v>
      </c>
      <c r="F86" s="128">
        <v>100</v>
      </c>
      <c r="G86" s="128">
        <v>100</v>
      </c>
      <c r="H86" s="237">
        <v>300</v>
      </c>
      <c r="J86" s="2">
        <f t="shared" si="1"/>
        <v>1</v>
      </c>
      <c r="K86" s="4"/>
    </row>
    <row r="87" spans="1:11">
      <c r="A87" s="2">
        <v>8</v>
      </c>
      <c r="B87" s="1" t="s">
        <v>1570</v>
      </c>
      <c r="C87" s="2" t="s">
        <v>599</v>
      </c>
      <c r="D87" s="1" t="s">
        <v>1587</v>
      </c>
      <c r="E87" s="128">
        <v>100</v>
      </c>
      <c r="F87" s="128">
        <v>100</v>
      </c>
      <c r="G87" s="128">
        <v>100</v>
      </c>
      <c r="H87" s="237">
        <v>300</v>
      </c>
      <c r="J87" s="2">
        <f t="shared" si="1"/>
        <v>1</v>
      </c>
      <c r="K87" s="4"/>
    </row>
    <row r="88" spans="1:11">
      <c r="A88" s="2">
        <v>8</v>
      </c>
      <c r="B88" s="1" t="s">
        <v>1570</v>
      </c>
      <c r="C88" s="2" t="s">
        <v>600</v>
      </c>
      <c r="D88" s="1" t="s">
        <v>1588</v>
      </c>
      <c r="E88" s="128">
        <v>100</v>
      </c>
      <c r="F88" s="128">
        <v>100</v>
      </c>
      <c r="G88" s="128">
        <v>100</v>
      </c>
      <c r="H88" s="237">
        <v>300</v>
      </c>
      <c r="J88" s="2">
        <f t="shared" si="1"/>
        <v>1</v>
      </c>
      <c r="K88" s="4"/>
    </row>
    <row r="89" spans="1:11">
      <c r="A89" s="2">
        <v>8</v>
      </c>
      <c r="B89" s="1" t="s">
        <v>1570</v>
      </c>
      <c r="C89" s="2" t="s">
        <v>601</v>
      </c>
      <c r="D89" s="1" t="s">
        <v>1589</v>
      </c>
      <c r="E89" s="128">
        <v>100</v>
      </c>
      <c r="F89" s="128">
        <v>100</v>
      </c>
      <c r="G89" s="128">
        <v>100</v>
      </c>
      <c r="H89" s="237">
        <v>300</v>
      </c>
      <c r="J89" s="2">
        <f t="shared" ref="J89:J91" si="2">IF(H89=300,1,0)</f>
        <v>1</v>
      </c>
      <c r="K89" s="4"/>
    </row>
    <row r="90" spans="1:11">
      <c r="A90" s="2">
        <v>8</v>
      </c>
      <c r="B90" s="1" t="s">
        <v>1570</v>
      </c>
      <c r="C90" s="2" t="s">
        <v>602</v>
      </c>
      <c r="D90" s="1" t="s">
        <v>1590</v>
      </c>
      <c r="E90" s="128">
        <v>100</v>
      </c>
      <c r="F90" s="128">
        <v>100</v>
      </c>
      <c r="G90" s="128">
        <v>100</v>
      </c>
      <c r="H90" s="237">
        <v>300</v>
      </c>
      <c r="J90" s="2">
        <f t="shared" si="2"/>
        <v>1</v>
      </c>
      <c r="K90" s="4"/>
    </row>
    <row r="91" spans="1:11">
      <c r="A91" s="2">
        <v>8</v>
      </c>
      <c r="B91" s="1" t="s">
        <v>1570</v>
      </c>
      <c r="C91" s="2" t="s">
        <v>603</v>
      </c>
      <c r="D91" s="1" t="s">
        <v>1591</v>
      </c>
      <c r="E91" s="128">
        <v>100</v>
      </c>
      <c r="F91" s="128">
        <v>100</v>
      </c>
      <c r="G91" s="128">
        <v>100</v>
      </c>
      <c r="H91" s="237">
        <v>300</v>
      </c>
      <c r="J91" s="2">
        <f t="shared" si="2"/>
        <v>1</v>
      </c>
      <c r="K91" s="4"/>
    </row>
    <row r="92" spans="1:11">
      <c r="C92" s="2" t="s">
        <v>2869</v>
      </c>
      <c r="J92" s="2">
        <f>COUNTIF(J4:J91,1)</f>
        <v>86</v>
      </c>
      <c r="K92" s="4"/>
    </row>
    <row r="93" spans="1:11">
      <c r="K93" s="4"/>
    </row>
    <row r="94" spans="1:11">
      <c r="K94" s="4"/>
    </row>
    <row r="95" spans="1:11">
      <c r="K95" s="4"/>
    </row>
    <row r="96" spans="1:11">
      <c r="K96" s="4"/>
    </row>
    <row r="97" spans="11:11">
      <c r="K97" s="4"/>
    </row>
    <row r="98" spans="11:11">
      <c r="K98" s="4"/>
    </row>
    <row r="99" spans="11:11">
      <c r="K99" s="4"/>
    </row>
    <row r="100" spans="11:11">
      <c r="K100" s="4"/>
    </row>
    <row r="101" spans="11:11">
      <c r="K101" s="4"/>
    </row>
    <row r="102" spans="11:11">
      <c r="K102" s="4"/>
    </row>
    <row r="103" spans="11:11">
      <c r="K103" s="4"/>
    </row>
    <row r="104" spans="11:11">
      <c r="K104" s="4"/>
    </row>
    <row r="105" spans="11:11">
      <c r="K105" s="4"/>
    </row>
    <row r="106" spans="11:11">
      <c r="K106" s="4"/>
    </row>
    <row r="107" spans="11:11">
      <c r="K107" s="4"/>
    </row>
    <row r="108" spans="11:11">
      <c r="K108" s="4"/>
    </row>
    <row r="109" spans="11:11">
      <c r="K109" s="4"/>
    </row>
    <row r="110" spans="11:11">
      <c r="K110" s="4"/>
    </row>
    <row r="111" spans="11:11">
      <c r="K111" s="4"/>
    </row>
    <row r="112" spans="11:11">
      <c r="K112" s="4"/>
    </row>
    <row r="113" spans="11:11">
      <c r="K113" s="4"/>
    </row>
    <row r="114" spans="11:11">
      <c r="K114" s="4"/>
    </row>
    <row r="115" spans="11:11">
      <c r="K115" s="4"/>
    </row>
    <row r="116" spans="11:11">
      <c r="K116" s="4"/>
    </row>
    <row r="117" spans="11:11">
      <c r="K117" s="4"/>
    </row>
    <row r="118" spans="11:11">
      <c r="K118" s="4"/>
    </row>
    <row r="119" spans="11:11">
      <c r="K119" s="4"/>
    </row>
    <row r="120" spans="11:11">
      <c r="K120" s="4"/>
    </row>
    <row r="121" spans="11:11">
      <c r="K121" s="4"/>
    </row>
    <row r="122" spans="11:11">
      <c r="K122" s="4"/>
    </row>
    <row r="123" spans="11:11">
      <c r="K123" s="4"/>
    </row>
    <row r="124" spans="11:11">
      <c r="K124" s="4"/>
    </row>
    <row r="125" spans="11:11">
      <c r="K125" s="4"/>
    </row>
    <row r="126" spans="11:11">
      <c r="K126" s="4"/>
    </row>
    <row r="127" spans="11:11">
      <c r="K127" s="4"/>
    </row>
    <row r="128" spans="11:11">
      <c r="K128" s="4"/>
    </row>
    <row r="129" spans="11:11">
      <c r="K129" s="4"/>
    </row>
    <row r="130" spans="11:11">
      <c r="K130" s="4"/>
    </row>
    <row r="131" spans="11:11">
      <c r="K131" s="4"/>
    </row>
    <row r="132" spans="11:11">
      <c r="K132" s="4"/>
    </row>
    <row r="133" spans="11:11">
      <c r="K133" s="4"/>
    </row>
    <row r="134" spans="11:11">
      <c r="K134" s="4"/>
    </row>
    <row r="135" spans="11:11">
      <c r="K135" s="4"/>
    </row>
    <row r="136" spans="11:11">
      <c r="K136" s="4"/>
    </row>
    <row r="137" spans="11:11">
      <c r="K137" s="4"/>
    </row>
    <row r="138" spans="11:11">
      <c r="K138" s="4"/>
    </row>
    <row r="139" spans="11:11">
      <c r="K139" s="4"/>
    </row>
    <row r="140" spans="11:11">
      <c r="K140" s="4"/>
    </row>
    <row r="141" spans="11:11">
      <c r="K141" s="4"/>
    </row>
    <row r="142" spans="11:11">
      <c r="K142" s="4"/>
    </row>
    <row r="143" spans="11:11">
      <c r="K143" s="4"/>
    </row>
    <row r="144" spans="11:11">
      <c r="K144" s="4"/>
    </row>
    <row r="145" spans="11:11">
      <c r="K145" s="4"/>
    </row>
    <row r="146" spans="11:11">
      <c r="K146" s="4"/>
    </row>
    <row r="147" spans="11:11">
      <c r="K147" s="4"/>
    </row>
    <row r="148" spans="11:11">
      <c r="K148" s="4"/>
    </row>
    <row r="149" spans="11:11">
      <c r="K149" s="4"/>
    </row>
    <row r="150" spans="11:11">
      <c r="K150" s="4"/>
    </row>
    <row r="151" spans="11:11">
      <c r="K151" s="4"/>
    </row>
    <row r="152" spans="11:11">
      <c r="K152" s="4"/>
    </row>
    <row r="153" spans="11:11">
      <c r="K153" s="4"/>
    </row>
    <row r="154" spans="11:11">
      <c r="K154" s="4"/>
    </row>
    <row r="155" spans="11:11">
      <c r="K155" s="4"/>
    </row>
    <row r="156" spans="11:11">
      <c r="K156" s="4"/>
    </row>
    <row r="157" spans="11:11">
      <c r="K157" s="4"/>
    </row>
    <row r="158" spans="11:11">
      <c r="K158" s="4"/>
    </row>
    <row r="159" spans="11:11">
      <c r="K159" s="4"/>
    </row>
    <row r="160" spans="11:11">
      <c r="K160" s="4"/>
    </row>
    <row r="161" spans="11:12">
      <c r="K161" s="4"/>
    </row>
    <row r="162" spans="11:12">
      <c r="K162" s="4"/>
    </row>
    <row r="163" spans="11:12">
      <c r="K163" s="4"/>
    </row>
    <row r="164" spans="11:12">
      <c r="K164" s="4"/>
    </row>
    <row r="165" spans="11:12">
      <c r="K165" s="4"/>
    </row>
    <row r="166" spans="11:12">
      <c r="K166" s="4"/>
    </row>
    <row r="167" spans="11:12">
      <c r="K167" s="4"/>
    </row>
    <row r="168" spans="11:12">
      <c r="K168" s="4"/>
    </row>
    <row r="169" spans="11:12">
      <c r="K169" s="4"/>
    </row>
    <row r="170" spans="11:12">
      <c r="K170" s="4"/>
    </row>
    <row r="171" spans="11:12">
      <c r="K171" s="4"/>
    </row>
    <row r="172" spans="11:12">
      <c r="K172" s="4"/>
    </row>
    <row r="173" spans="11:12">
      <c r="K173" s="4"/>
    </row>
    <row r="174" spans="11:12">
      <c r="K174" s="4"/>
    </row>
    <row r="175" spans="11:12">
      <c r="K175" s="4"/>
      <c r="L175" s="1">
        <v>722</v>
      </c>
    </row>
    <row r="176" spans="11:12">
      <c r="K176" s="4"/>
    </row>
  </sheetData>
  <autoFilter ref="A2:I92" xr:uid="{00000000-0009-0000-0000-00000C000000}"/>
  <mergeCells count="1">
    <mergeCell ref="A1:I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899"/>
  <sheetViews>
    <sheetView zoomScale="90" zoomScaleNormal="90" workbookViewId="0">
      <pane xSplit="4" ySplit="3" topLeftCell="E885" activePane="bottomRight" state="frozen"/>
      <selection pane="topRight" activeCell="E1" sqref="E1"/>
      <selection pane="bottomLeft" activeCell="A4" sqref="A4"/>
      <selection pane="bottomRight" activeCell="J895" sqref="J895"/>
    </sheetView>
  </sheetViews>
  <sheetFormatPr defaultColWidth="9" defaultRowHeight="24"/>
  <cols>
    <col min="1" max="1" width="3.7265625" style="13" bestFit="1" customWidth="1"/>
    <col min="2" max="2" width="13.90625" style="14" bestFit="1" customWidth="1"/>
    <col min="3" max="3" width="6" style="16" bestFit="1" customWidth="1"/>
    <col min="4" max="4" width="33.7265625" style="14" bestFit="1" customWidth="1"/>
    <col min="5" max="5" width="6.7265625" style="14" bestFit="1" customWidth="1"/>
    <col min="6" max="6" width="9.36328125" style="14" bestFit="1" customWidth="1"/>
    <col min="7" max="7" width="7.6328125" style="14" bestFit="1" customWidth="1"/>
    <col min="8" max="8" width="9.36328125" style="14" bestFit="1" customWidth="1"/>
    <col min="9" max="9" width="3" style="14" bestFit="1" customWidth="1"/>
    <col min="10" max="10" width="39.08984375" style="14" customWidth="1"/>
    <col min="11" max="12" width="9" style="14"/>
    <col min="13" max="13" width="9" style="15"/>
    <col min="14" max="16384" width="9" style="14"/>
  </cols>
  <sheetData>
    <row r="1" spans="1:10">
      <c r="A1" s="497" t="s">
        <v>927</v>
      </c>
      <c r="B1" s="497" t="s">
        <v>1</v>
      </c>
      <c r="C1" s="497" t="s">
        <v>2</v>
      </c>
      <c r="D1" s="497" t="s">
        <v>928</v>
      </c>
      <c r="E1" s="496" t="s">
        <v>2971</v>
      </c>
      <c r="F1" s="496"/>
      <c r="G1" s="496"/>
      <c r="H1" s="496"/>
      <c r="I1" s="496"/>
      <c r="J1" s="496"/>
    </row>
    <row r="2" spans="1:10" ht="96">
      <c r="A2" s="497"/>
      <c r="B2" s="497"/>
      <c r="C2" s="497"/>
      <c r="D2" s="497"/>
      <c r="E2" s="201" t="s">
        <v>2861</v>
      </c>
      <c r="F2" s="202" t="s">
        <v>2873</v>
      </c>
      <c r="G2" s="203" t="s">
        <v>2874</v>
      </c>
      <c r="H2" s="204" t="s">
        <v>2966</v>
      </c>
      <c r="I2" s="201" t="s">
        <v>8</v>
      </c>
      <c r="J2" s="201" t="s">
        <v>2876</v>
      </c>
    </row>
    <row r="3" spans="1:10" ht="48">
      <c r="A3" s="79" t="s">
        <v>2877</v>
      </c>
      <c r="B3" s="80" t="s">
        <v>968</v>
      </c>
      <c r="C3" s="79" t="s">
        <v>44</v>
      </c>
      <c r="D3" s="80" t="s">
        <v>1977</v>
      </c>
      <c r="E3" s="79" t="s">
        <v>935</v>
      </c>
      <c r="F3" s="79" t="s">
        <v>936</v>
      </c>
      <c r="G3" s="79">
        <v>609</v>
      </c>
      <c r="H3" s="205">
        <v>112915</v>
      </c>
      <c r="I3" s="79">
        <v>18</v>
      </c>
      <c r="J3" s="80" t="s">
        <v>1957</v>
      </c>
    </row>
    <row r="4" spans="1:10" ht="48">
      <c r="A4" s="79" t="s">
        <v>2877</v>
      </c>
      <c r="B4" s="80" t="s">
        <v>968</v>
      </c>
      <c r="C4" s="79" t="s">
        <v>45</v>
      </c>
      <c r="D4" s="80" t="s">
        <v>1978</v>
      </c>
      <c r="E4" s="79" t="s">
        <v>972</v>
      </c>
      <c r="F4" s="79" t="s">
        <v>973</v>
      </c>
      <c r="G4" s="79">
        <v>240</v>
      </c>
      <c r="H4" s="205">
        <v>52559</v>
      </c>
      <c r="I4" s="79">
        <v>15</v>
      </c>
      <c r="J4" s="80" t="s">
        <v>2867</v>
      </c>
    </row>
    <row r="5" spans="1:10" ht="48">
      <c r="A5" s="79" t="s">
        <v>2877</v>
      </c>
      <c r="B5" s="80" t="s">
        <v>968</v>
      </c>
      <c r="C5" s="79" t="s">
        <v>46</v>
      </c>
      <c r="D5" s="80" t="s">
        <v>2879</v>
      </c>
      <c r="E5" s="79" t="s">
        <v>939</v>
      </c>
      <c r="F5" s="79" t="s">
        <v>944</v>
      </c>
      <c r="G5" s="79">
        <v>60</v>
      </c>
      <c r="H5" s="205">
        <v>42209</v>
      </c>
      <c r="I5" s="79">
        <v>6</v>
      </c>
      <c r="J5" s="80" t="s">
        <v>2865</v>
      </c>
    </row>
    <row r="6" spans="1:10" ht="48">
      <c r="A6" s="79" t="s">
        <v>2877</v>
      </c>
      <c r="B6" s="80" t="s">
        <v>968</v>
      </c>
      <c r="C6" s="79" t="s">
        <v>47</v>
      </c>
      <c r="D6" s="80" t="s">
        <v>1979</v>
      </c>
      <c r="E6" s="79" t="s">
        <v>939</v>
      </c>
      <c r="F6" s="79" t="s">
        <v>940</v>
      </c>
      <c r="G6" s="79">
        <v>89</v>
      </c>
      <c r="H6" s="205">
        <v>58843</v>
      </c>
      <c r="I6" s="79">
        <v>10</v>
      </c>
      <c r="J6" s="80" t="s">
        <v>941</v>
      </c>
    </row>
    <row r="7" spans="1:10" ht="48">
      <c r="A7" s="79" t="s">
        <v>2877</v>
      </c>
      <c r="B7" s="80" t="s">
        <v>968</v>
      </c>
      <c r="C7" s="79" t="s">
        <v>48</v>
      </c>
      <c r="D7" s="80" t="s">
        <v>1980</v>
      </c>
      <c r="E7" s="79" t="s">
        <v>939</v>
      </c>
      <c r="F7" s="79" t="s">
        <v>944</v>
      </c>
      <c r="G7" s="79">
        <v>60</v>
      </c>
      <c r="H7" s="205">
        <v>40192</v>
      </c>
      <c r="I7" s="79">
        <v>6</v>
      </c>
      <c r="J7" s="80" t="s">
        <v>2865</v>
      </c>
    </row>
    <row r="8" spans="1:10" ht="48">
      <c r="A8" s="79" t="s">
        <v>2877</v>
      </c>
      <c r="B8" s="80" t="s">
        <v>968</v>
      </c>
      <c r="C8" s="79" t="s">
        <v>49</v>
      </c>
      <c r="D8" s="80" t="s">
        <v>1981</v>
      </c>
      <c r="E8" s="79" t="s">
        <v>939</v>
      </c>
      <c r="F8" s="79" t="s">
        <v>944</v>
      </c>
      <c r="G8" s="79">
        <v>60</v>
      </c>
      <c r="H8" s="205">
        <v>53721</v>
      </c>
      <c r="I8" s="79">
        <v>6</v>
      </c>
      <c r="J8" s="80" t="s">
        <v>2865</v>
      </c>
    </row>
    <row r="9" spans="1:10" ht="48">
      <c r="A9" s="79" t="s">
        <v>2877</v>
      </c>
      <c r="B9" s="80" t="s">
        <v>968</v>
      </c>
      <c r="C9" s="79" t="s">
        <v>50</v>
      </c>
      <c r="D9" s="80" t="s">
        <v>1982</v>
      </c>
      <c r="E9" s="79" t="s">
        <v>939</v>
      </c>
      <c r="F9" s="79" t="s">
        <v>944</v>
      </c>
      <c r="G9" s="79">
        <v>30</v>
      </c>
      <c r="H9" s="205">
        <v>19107</v>
      </c>
      <c r="I9" s="79">
        <v>5</v>
      </c>
      <c r="J9" s="80" t="s">
        <v>945</v>
      </c>
    </row>
    <row r="10" spans="1:10" ht="48">
      <c r="A10" s="79" t="s">
        <v>2877</v>
      </c>
      <c r="B10" s="80" t="s">
        <v>968</v>
      </c>
      <c r="C10" s="79" t="s">
        <v>51</v>
      </c>
      <c r="D10" s="80" t="s">
        <v>1983</v>
      </c>
      <c r="E10" s="79" t="s">
        <v>972</v>
      </c>
      <c r="F10" s="79" t="s">
        <v>973</v>
      </c>
      <c r="G10" s="79">
        <v>230</v>
      </c>
      <c r="H10" s="205">
        <v>68606</v>
      </c>
      <c r="I10" s="79">
        <v>15</v>
      </c>
      <c r="J10" s="80" t="s">
        <v>2867</v>
      </c>
    </row>
    <row r="11" spans="1:10" ht="48">
      <c r="A11" s="79" t="s">
        <v>2877</v>
      </c>
      <c r="B11" s="80" t="s">
        <v>968</v>
      </c>
      <c r="C11" s="79" t="s">
        <v>52</v>
      </c>
      <c r="D11" s="80" t="s">
        <v>1984</v>
      </c>
      <c r="E11" s="79" t="s">
        <v>939</v>
      </c>
      <c r="F11" s="79" t="s">
        <v>944</v>
      </c>
      <c r="G11" s="79">
        <v>75</v>
      </c>
      <c r="H11" s="205">
        <v>52582</v>
      </c>
      <c r="I11" s="79">
        <v>6</v>
      </c>
      <c r="J11" s="80" t="s">
        <v>2865</v>
      </c>
    </row>
    <row r="12" spans="1:10" ht="48">
      <c r="A12" s="79" t="s">
        <v>2877</v>
      </c>
      <c r="B12" s="80" t="s">
        <v>968</v>
      </c>
      <c r="C12" s="79" t="s">
        <v>53</v>
      </c>
      <c r="D12" s="80" t="s">
        <v>1985</v>
      </c>
      <c r="E12" s="79" t="s">
        <v>939</v>
      </c>
      <c r="F12" s="79" t="s">
        <v>944</v>
      </c>
      <c r="G12" s="79">
        <v>67</v>
      </c>
      <c r="H12" s="205">
        <v>34770</v>
      </c>
      <c r="I12" s="79">
        <v>6</v>
      </c>
      <c r="J12" s="80" t="s">
        <v>2865</v>
      </c>
    </row>
    <row r="13" spans="1:10" ht="48">
      <c r="A13" s="79" t="s">
        <v>2877</v>
      </c>
      <c r="B13" s="80" t="s">
        <v>968</v>
      </c>
      <c r="C13" s="79" t="s">
        <v>54</v>
      </c>
      <c r="D13" s="80" t="s">
        <v>1986</v>
      </c>
      <c r="E13" s="79" t="s">
        <v>939</v>
      </c>
      <c r="F13" s="79" t="s">
        <v>947</v>
      </c>
      <c r="G13" s="79">
        <v>168</v>
      </c>
      <c r="H13" s="205">
        <v>51095</v>
      </c>
      <c r="I13" s="79">
        <v>13</v>
      </c>
      <c r="J13" s="80" t="s">
        <v>2864</v>
      </c>
    </row>
    <row r="14" spans="1:10" ht="48">
      <c r="A14" s="79" t="s">
        <v>2877</v>
      </c>
      <c r="B14" s="80" t="s">
        <v>968</v>
      </c>
      <c r="C14" s="79" t="s">
        <v>55</v>
      </c>
      <c r="D14" s="80" t="s">
        <v>1987</v>
      </c>
      <c r="E14" s="79" t="s">
        <v>939</v>
      </c>
      <c r="F14" s="79" t="s">
        <v>944</v>
      </c>
      <c r="G14" s="79">
        <v>57</v>
      </c>
      <c r="H14" s="205">
        <v>41033</v>
      </c>
      <c r="I14" s="79">
        <v>6</v>
      </c>
      <c r="J14" s="80" t="s">
        <v>2865</v>
      </c>
    </row>
    <row r="15" spans="1:10" ht="48">
      <c r="A15" s="79" t="s">
        <v>2877</v>
      </c>
      <c r="B15" s="80" t="s">
        <v>968</v>
      </c>
      <c r="C15" s="79" t="s">
        <v>56</v>
      </c>
      <c r="D15" s="80" t="s">
        <v>1988</v>
      </c>
      <c r="E15" s="79" t="s">
        <v>939</v>
      </c>
      <c r="F15" s="79" t="s">
        <v>947</v>
      </c>
      <c r="G15" s="79">
        <v>168</v>
      </c>
      <c r="H15" s="205">
        <v>77442</v>
      </c>
      <c r="I15" s="79">
        <v>13</v>
      </c>
      <c r="J15" s="80" t="s">
        <v>2864</v>
      </c>
    </row>
    <row r="16" spans="1:10" ht="48">
      <c r="A16" s="79" t="s">
        <v>2877</v>
      </c>
      <c r="B16" s="80" t="s">
        <v>968</v>
      </c>
      <c r="C16" s="79" t="s">
        <v>57</v>
      </c>
      <c r="D16" s="80" t="s">
        <v>1989</v>
      </c>
      <c r="E16" s="79" t="s">
        <v>939</v>
      </c>
      <c r="F16" s="79" t="s">
        <v>940</v>
      </c>
      <c r="G16" s="79">
        <v>88</v>
      </c>
      <c r="H16" s="205">
        <v>46378</v>
      </c>
      <c r="I16" s="79">
        <v>9</v>
      </c>
      <c r="J16" s="80" t="s">
        <v>963</v>
      </c>
    </row>
    <row r="17" spans="1:10" ht="48">
      <c r="A17" s="79" t="s">
        <v>2877</v>
      </c>
      <c r="B17" s="80" t="s">
        <v>968</v>
      </c>
      <c r="C17" s="79" t="s">
        <v>58</v>
      </c>
      <c r="D17" s="80" t="s">
        <v>1990</v>
      </c>
      <c r="E17" s="79" t="s">
        <v>939</v>
      </c>
      <c r="F17" s="79" t="s">
        <v>944</v>
      </c>
      <c r="G17" s="79">
        <v>77</v>
      </c>
      <c r="H17" s="205">
        <v>41793</v>
      </c>
      <c r="I17" s="79">
        <v>6</v>
      </c>
      <c r="J17" s="80" t="s">
        <v>2865</v>
      </c>
    </row>
    <row r="18" spans="1:10" ht="48">
      <c r="A18" s="79" t="s">
        <v>2877</v>
      </c>
      <c r="B18" s="80" t="s">
        <v>968</v>
      </c>
      <c r="C18" s="79" t="s">
        <v>59</v>
      </c>
      <c r="D18" s="80" t="s">
        <v>1991</v>
      </c>
      <c r="E18" s="79" t="s">
        <v>939</v>
      </c>
      <c r="F18" s="79" t="s">
        <v>944</v>
      </c>
      <c r="G18" s="79">
        <v>30</v>
      </c>
      <c r="H18" s="205">
        <v>20046</v>
      </c>
      <c r="I18" s="79">
        <v>5</v>
      </c>
      <c r="J18" s="80" t="s">
        <v>945</v>
      </c>
    </row>
    <row r="19" spans="1:10" ht="48">
      <c r="A19" s="79" t="s">
        <v>2877</v>
      </c>
      <c r="B19" s="80" t="s">
        <v>968</v>
      </c>
      <c r="C19" s="79" t="s">
        <v>60</v>
      </c>
      <c r="D19" s="80" t="s">
        <v>1992</v>
      </c>
      <c r="E19" s="79" t="s">
        <v>939</v>
      </c>
      <c r="F19" s="79" t="s">
        <v>944</v>
      </c>
      <c r="G19" s="79">
        <v>64</v>
      </c>
      <c r="H19" s="205">
        <v>55210</v>
      </c>
      <c r="I19" s="79">
        <v>6</v>
      </c>
      <c r="J19" s="80" t="s">
        <v>2865</v>
      </c>
    </row>
    <row r="20" spans="1:10" ht="48">
      <c r="A20" s="79" t="s">
        <v>2877</v>
      </c>
      <c r="B20" s="80" t="s">
        <v>968</v>
      </c>
      <c r="C20" s="79" t="s">
        <v>61</v>
      </c>
      <c r="D20" s="80" t="s">
        <v>1993</v>
      </c>
      <c r="E20" s="79" t="s">
        <v>939</v>
      </c>
      <c r="F20" s="79" t="s">
        <v>944</v>
      </c>
      <c r="G20" s="79">
        <v>60</v>
      </c>
      <c r="H20" s="205">
        <v>41142</v>
      </c>
      <c r="I20" s="79">
        <v>6</v>
      </c>
      <c r="J20" s="80" t="s">
        <v>2865</v>
      </c>
    </row>
    <row r="21" spans="1:10" ht="48">
      <c r="A21" s="79" t="s">
        <v>2877</v>
      </c>
      <c r="B21" s="80" t="s">
        <v>968</v>
      </c>
      <c r="C21" s="79" t="s">
        <v>62</v>
      </c>
      <c r="D21" s="80" t="s">
        <v>1994</v>
      </c>
      <c r="E21" s="79" t="s">
        <v>939</v>
      </c>
      <c r="F21" s="79" t="s">
        <v>944</v>
      </c>
      <c r="G21" s="79">
        <v>36</v>
      </c>
      <c r="H21" s="205">
        <v>14052</v>
      </c>
      <c r="I21" s="79">
        <v>5</v>
      </c>
      <c r="J21" s="80" t="s">
        <v>945</v>
      </c>
    </row>
    <row r="22" spans="1:10" ht="48">
      <c r="A22" s="79" t="s">
        <v>2877</v>
      </c>
      <c r="B22" s="80" t="s">
        <v>968</v>
      </c>
      <c r="C22" s="79" t="s">
        <v>63</v>
      </c>
      <c r="D22" s="80" t="s">
        <v>1995</v>
      </c>
      <c r="E22" s="79" t="s">
        <v>939</v>
      </c>
      <c r="F22" s="79" t="s">
        <v>944</v>
      </c>
      <c r="G22" s="79">
        <v>45</v>
      </c>
      <c r="H22" s="205">
        <v>30420</v>
      </c>
      <c r="I22" s="79">
        <v>6</v>
      </c>
      <c r="J22" s="80" t="s">
        <v>2865</v>
      </c>
    </row>
    <row r="23" spans="1:10" ht="48">
      <c r="A23" s="79" t="s">
        <v>2877</v>
      </c>
      <c r="B23" s="80" t="s">
        <v>968</v>
      </c>
      <c r="C23" s="79" t="s">
        <v>64</v>
      </c>
      <c r="D23" s="80" t="s">
        <v>1996</v>
      </c>
      <c r="E23" s="79" t="s">
        <v>939</v>
      </c>
      <c r="F23" s="79" t="s">
        <v>944</v>
      </c>
      <c r="G23" s="79">
        <v>36</v>
      </c>
      <c r="H23" s="205">
        <v>25658</v>
      </c>
      <c r="I23" s="79">
        <v>5</v>
      </c>
      <c r="J23" s="80" t="s">
        <v>945</v>
      </c>
    </row>
    <row r="24" spans="1:10" ht="48">
      <c r="A24" s="79" t="s">
        <v>2877</v>
      </c>
      <c r="B24" s="80" t="s">
        <v>968</v>
      </c>
      <c r="C24" s="79" t="s">
        <v>65</v>
      </c>
      <c r="D24" s="80" t="s">
        <v>1997</v>
      </c>
      <c r="E24" s="79" t="s">
        <v>939</v>
      </c>
      <c r="F24" s="79" t="s">
        <v>944</v>
      </c>
      <c r="G24" s="79">
        <v>31</v>
      </c>
      <c r="H24" s="205">
        <v>16531</v>
      </c>
      <c r="I24" s="79">
        <v>5</v>
      </c>
      <c r="J24" s="80" t="s">
        <v>945</v>
      </c>
    </row>
    <row r="25" spans="1:10" ht="48">
      <c r="A25" s="79" t="s">
        <v>2877</v>
      </c>
      <c r="B25" s="80" t="s">
        <v>968</v>
      </c>
      <c r="C25" s="79" t="s">
        <v>66</v>
      </c>
      <c r="D25" s="80" t="s">
        <v>1998</v>
      </c>
      <c r="E25" s="79" t="s">
        <v>939</v>
      </c>
      <c r="F25" s="79" t="s">
        <v>944</v>
      </c>
      <c r="G25" s="79">
        <v>30</v>
      </c>
      <c r="H25" s="205">
        <v>17749</v>
      </c>
      <c r="I25" s="79">
        <v>5</v>
      </c>
      <c r="J25" s="80" t="s">
        <v>945</v>
      </c>
    </row>
    <row r="26" spans="1:10" ht="48">
      <c r="A26" s="79" t="s">
        <v>2877</v>
      </c>
      <c r="B26" s="80" t="s">
        <v>968</v>
      </c>
      <c r="C26" s="79" t="s">
        <v>67</v>
      </c>
      <c r="D26" s="80" t="s">
        <v>2880</v>
      </c>
      <c r="E26" s="79" t="s">
        <v>939</v>
      </c>
      <c r="F26" s="79" t="s">
        <v>966</v>
      </c>
      <c r="G26" s="79">
        <v>23</v>
      </c>
      <c r="H26" s="205">
        <v>10320</v>
      </c>
      <c r="I26" s="79">
        <v>2</v>
      </c>
      <c r="J26" s="80" t="s">
        <v>967</v>
      </c>
    </row>
    <row r="27" spans="1:10" ht="48">
      <c r="A27" s="79" t="s">
        <v>2877</v>
      </c>
      <c r="B27" s="80" t="s">
        <v>933</v>
      </c>
      <c r="C27" s="79" t="s">
        <v>26</v>
      </c>
      <c r="D27" s="80" t="s">
        <v>1960</v>
      </c>
      <c r="E27" s="79" t="s">
        <v>935</v>
      </c>
      <c r="F27" s="79" t="s">
        <v>936</v>
      </c>
      <c r="G27" s="79">
        <v>758</v>
      </c>
      <c r="H27" s="205">
        <v>161148</v>
      </c>
      <c r="I27" s="79">
        <v>19</v>
      </c>
      <c r="J27" s="80" t="s">
        <v>1956</v>
      </c>
    </row>
    <row r="28" spans="1:10" ht="48">
      <c r="A28" s="79" t="s">
        <v>2877</v>
      </c>
      <c r="B28" s="80" t="s">
        <v>933</v>
      </c>
      <c r="C28" s="79" t="s">
        <v>27</v>
      </c>
      <c r="D28" s="80" t="s">
        <v>1961</v>
      </c>
      <c r="E28" s="79" t="s">
        <v>939</v>
      </c>
      <c r="F28" s="79" t="s">
        <v>940</v>
      </c>
      <c r="G28" s="79">
        <v>69</v>
      </c>
      <c r="H28" s="205">
        <v>61745</v>
      </c>
      <c r="I28" s="79">
        <v>10</v>
      </c>
      <c r="J28" s="80" t="s">
        <v>941</v>
      </c>
    </row>
    <row r="29" spans="1:10" ht="48">
      <c r="A29" s="79" t="s">
        <v>2877</v>
      </c>
      <c r="B29" s="80" t="s">
        <v>933</v>
      </c>
      <c r="C29" s="79" t="s">
        <v>28</v>
      </c>
      <c r="D29" s="80" t="s">
        <v>1962</v>
      </c>
      <c r="E29" s="79" t="s">
        <v>939</v>
      </c>
      <c r="F29" s="79" t="s">
        <v>940</v>
      </c>
      <c r="G29" s="79">
        <v>125</v>
      </c>
      <c r="H29" s="205">
        <v>86615</v>
      </c>
      <c r="I29" s="79">
        <v>10</v>
      </c>
      <c r="J29" s="80" t="s">
        <v>941</v>
      </c>
    </row>
    <row r="30" spans="1:10" ht="48">
      <c r="A30" s="79" t="s">
        <v>2877</v>
      </c>
      <c r="B30" s="80" t="s">
        <v>933</v>
      </c>
      <c r="C30" s="79" t="s">
        <v>29</v>
      </c>
      <c r="D30" s="80" t="s">
        <v>1963</v>
      </c>
      <c r="E30" s="79" t="s">
        <v>939</v>
      </c>
      <c r="F30" s="79" t="s">
        <v>944</v>
      </c>
      <c r="G30" s="79">
        <v>30</v>
      </c>
      <c r="H30" s="205">
        <v>18931</v>
      </c>
      <c r="I30" s="79">
        <v>5</v>
      </c>
      <c r="J30" s="80" t="s">
        <v>945</v>
      </c>
    </row>
    <row r="31" spans="1:10" ht="48">
      <c r="A31" s="79" t="s">
        <v>2877</v>
      </c>
      <c r="B31" s="80" t="s">
        <v>933</v>
      </c>
      <c r="C31" s="79" t="s">
        <v>30</v>
      </c>
      <c r="D31" s="80" t="s">
        <v>1964</v>
      </c>
      <c r="E31" s="79" t="s">
        <v>939</v>
      </c>
      <c r="F31" s="79" t="s">
        <v>947</v>
      </c>
      <c r="G31" s="79">
        <v>158</v>
      </c>
      <c r="H31" s="205">
        <v>72538</v>
      </c>
      <c r="I31" s="79">
        <v>13</v>
      </c>
      <c r="J31" s="80" t="s">
        <v>2864</v>
      </c>
    </row>
    <row r="32" spans="1:10" ht="48">
      <c r="A32" s="79" t="s">
        <v>2877</v>
      </c>
      <c r="B32" s="80" t="s">
        <v>933</v>
      </c>
      <c r="C32" s="79" t="s">
        <v>31</v>
      </c>
      <c r="D32" s="80" t="s">
        <v>1965</v>
      </c>
      <c r="E32" s="79" t="s">
        <v>939</v>
      </c>
      <c r="F32" s="79" t="s">
        <v>944</v>
      </c>
      <c r="G32" s="79">
        <v>52</v>
      </c>
      <c r="H32" s="205">
        <v>37477</v>
      </c>
      <c r="I32" s="79">
        <v>6</v>
      </c>
      <c r="J32" s="80" t="s">
        <v>2865</v>
      </c>
    </row>
    <row r="33" spans="1:10" ht="48">
      <c r="A33" s="206" t="s">
        <v>2877</v>
      </c>
      <c r="B33" s="207" t="s">
        <v>933</v>
      </c>
      <c r="C33" s="206" t="s">
        <v>32</v>
      </c>
      <c r="D33" s="207" t="s">
        <v>1966</v>
      </c>
      <c r="E33" s="206" t="s">
        <v>939</v>
      </c>
      <c r="F33" s="208" t="s">
        <v>947</v>
      </c>
      <c r="G33" s="208">
        <v>118</v>
      </c>
      <c r="H33" s="209">
        <v>57603</v>
      </c>
      <c r="I33" s="208">
        <v>13</v>
      </c>
      <c r="J33" s="210" t="s">
        <v>2864</v>
      </c>
    </row>
    <row r="34" spans="1:10" ht="48">
      <c r="A34" s="79" t="s">
        <v>2877</v>
      </c>
      <c r="B34" s="80" t="s">
        <v>933</v>
      </c>
      <c r="C34" s="79" t="s">
        <v>33</v>
      </c>
      <c r="D34" s="80" t="s">
        <v>1967</v>
      </c>
      <c r="E34" s="79" t="s">
        <v>939</v>
      </c>
      <c r="F34" s="79" t="s">
        <v>944</v>
      </c>
      <c r="G34" s="79">
        <v>65</v>
      </c>
      <c r="H34" s="205">
        <v>62320</v>
      </c>
      <c r="I34" s="79">
        <v>7</v>
      </c>
      <c r="J34" s="80" t="s">
        <v>954</v>
      </c>
    </row>
    <row r="35" spans="1:10" ht="48">
      <c r="A35" s="79" t="s">
        <v>2877</v>
      </c>
      <c r="B35" s="80" t="s">
        <v>933</v>
      </c>
      <c r="C35" s="79" t="s">
        <v>34</v>
      </c>
      <c r="D35" s="80" t="s">
        <v>1968</v>
      </c>
      <c r="E35" s="79" t="s">
        <v>939</v>
      </c>
      <c r="F35" s="79" t="s">
        <v>940</v>
      </c>
      <c r="G35" s="79">
        <v>64</v>
      </c>
      <c r="H35" s="205">
        <v>51042</v>
      </c>
      <c r="I35" s="79">
        <v>10</v>
      </c>
      <c r="J35" s="80" t="s">
        <v>941</v>
      </c>
    </row>
    <row r="36" spans="1:10" ht="48">
      <c r="A36" s="79" t="s">
        <v>2877</v>
      </c>
      <c r="B36" s="80" t="s">
        <v>933</v>
      </c>
      <c r="C36" s="79" t="s">
        <v>35</v>
      </c>
      <c r="D36" s="80" t="s">
        <v>1969</v>
      </c>
      <c r="E36" s="79" t="s">
        <v>939</v>
      </c>
      <c r="F36" s="79" t="s">
        <v>944</v>
      </c>
      <c r="G36" s="79">
        <v>60</v>
      </c>
      <c r="H36" s="205">
        <v>31857</v>
      </c>
      <c r="I36" s="79">
        <v>6</v>
      </c>
      <c r="J36" s="80" t="s">
        <v>2865</v>
      </c>
    </row>
    <row r="37" spans="1:10" ht="48">
      <c r="A37" s="79" t="s">
        <v>2877</v>
      </c>
      <c r="B37" s="80" t="s">
        <v>933</v>
      </c>
      <c r="C37" s="79" t="s">
        <v>36</v>
      </c>
      <c r="D37" s="80" t="s">
        <v>1970</v>
      </c>
      <c r="E37" s="79" t="s">
        <v>939</v>
      </c>
      <c r="F37" s="79" t="s">
        <v>944</v>
      </c>
      <c r="G37" s="79">
        <v>30</v>
      </c>
      <c r="H37" s="205">
        <v>26478</v>
      </c>
      <c r="I37" s="79">
        <v>5</v>
      </c>
      <c r="J37" s="80" t="s">
        <v>945</v>
      </c>
    </row>
    <row r="38" spans="1:10" ht="48">
      <c r="A38" s="79" t="s">
        <v>2877</v>
      </c>
      <c r="B38" s="80" t="s">
        <v>933</v>
      </c>
      <c r="C38" s="79" t="s">
        <v>37</v>
      </c>
      <c r="D38" s="80" t="s">
        <v>1971</v>
      </c>
      <c r="E38" s="79" t="s">
        <v>939</v>
      </c>
      <c r="F38" s="79" t="s">
        <v>944</v>
      </c>
      <c r="G38" s="79">
        <v>41</v>
      </c>
      <c r="H38" s="205">
        <v>21776</v>
      </c>
      <c r="I38" s="79">
        <v>5</v>
      </c>
      <c r="J38" s="80" t="s">
        <v>945</v>
      </c>
    </row>
    <row r="39" spans="1:10" ht="48">
      <c r="A39" s="79" t="s">
        <v>2877</v>
      </c>
      <c r="B39" s="80" t="s">
        <v>933</v>
      </c>
      <c r="C39" s="79" t="s">
        <v>38</v>
      </c>
      <c r="D39" s="80" t="s">
        <v>1972</v>
      </c>
      <c r="E39" s="79" t="s">
        <v>939</v>
      </c>
      <c r="F39" s="79" t="s">
        <v>944</v>
      </c>
      <c r="G39" s="79">
        <v>30</v>
      </c>
      <c r="H39" s="205">
        <v>47316</v>
      </c>
      <c r="I39" s="79">
        <v>6</v>
      </c>
      <c r="J39" s="80" t="s">
        <v>2865</v>
      </c>
    </row>
    <row r="40" spans="1:10" ht="48">
      <c r="A40" s="79" t="s">
        <v>2877</v>
      </c>
      <c r="B40" s="80" t="s">
        <v>933</v>
      </c>
      <c r="C40" s="79" t="s">
        <v>39</v>
      </c>
      <c r="D40" s="80" t="s">
        <v>1973</v>
      </c>
      <c r="E40" s="79" t="s">
        <v>939</v>
      </c>
      <c r="F40" s="79" t="s">
        <v>944</v>
      </c>
      <c r="G40" s="79">
        <v>30</v>
      </c>
      <c r="H40" s="205">
        <v>21773</v>
      </c>
      <c r="I40" s="79">
        <v>5</v>
      </c>
      <c r="J40" s="80" t="s">
        <v>945</v>
      </c>
    </row>
    <row r="41" spans="1:10" ht="48">
      <c r="A41" s="79" t="s">
        <v>2877</v>
      </c>
      <c r="B41" s="80" t="s">
        <v>933</v>
      </c>
      <c r="C41" s="79" t="s">
        <v>40</v>
      </c>
      <c r="D41" s="80" t="s">
        <v>1974</v>
      </c>
      <c r="E41" s="79" t="s">
        <v>939</v>
      </c>
      <c r="F41" s="79" t="s">
        <v>944</v>
      </c>
      <c r="G41" s="79">
        <v>30</v>
      </c>
      <c r="H41" s="205">
        <v>21713</v>
      </c>
      <c r="I41" s="79">
        <v>5</v>
      </c>
      <c r="J41" s="80" t="s">
        <v>945</v>
      </c>
    </row>
    <row r="42" spans="1:10" ht="48">
      <c r="A42" s="79" t="s">
        <v>2877</v>
      </c>
      <c r="B42" s="80" t="s">
        <v>933</v>
      </c>
      <c r="C42" s="79" t="s">
        <v>41</v>
      </c>
      <c r="D42" s="80" t="s">
        <v>2881</v>
      </c>
      <c r="E42" s="79" t="s">
        <v>939</v>
      </c>
      <c r="F42" s="79" t="s">
        <v>940</v>
      </c>
      <c r="G42" s="79">
        <v>68</v>
      </c>
      <c r="H42" s="205">
        <v>45228</v>
      </c>
      <c r="I42" s="79">
        <v>9</v>
      </c>
      <c r="J42" s="80" t="s">
        <v>963</v>
      </c>
    </row>
    <row r="43" spans="1:10" ht="48">
      <c r="A43" s="79" t="s">
        <v>2877</v>
      </c>
      <c r="B43" s="80" t="s">
        <v>933</v>
      </c>
      <c r="C43" s="79" t="s">
        <v>42</v>
      </c>
      <c r="D43" s="80" t="s">
        <v>1975</v>
      </c>
      <c r="E43" s="79" t="s">
        <v>939</v>
      </c>
      <c r="F43" s="79" t="s">
        <v>944</v>
      </c>
      <c r="G43" s="79">
        <v>43</v>
      </c>
      <c r="H43" s="205">
        <v>32239</v>
      </c>
      <c r="I43" s="79">
        <v>6</v>
      </c>
      <c r="J43" s="80" t="s">
        <v>2865</v>
      </c>
    </row>
    <row r="44" spans="1:10" ht="48">
      <c r="A44" s="79" t="s">
        <v>2877</v>
      </c>
      <c r="B44" s="80" t="s">
        <v>933</v>
      </c>
      <c r="C44" s="79" t="s">
        <v>43</v>
      </c>
      <c r="D44" s="80" t="s">
        <v>1976</v>
      </c>
      <c r="E44" s="79" t="s">
        <v>939</v>
      </c>
      <c r="F44" s="79" t="s">
        <v>966</v>
      </c>
      <c r="G44" s="79">
        <v>0</v>
      </c>
      <c r="H44" s="205">
        <v>14712</v>
      </c>
      <c r="I44" s="79">
        <v>2</v>
      </c>
      <c r="J44" s="80" t="s">
        <v>967</v>
      </c>
    </row>
    <row r="45" spans="1:10" ht="48">
      <c r="A45" s="79" t="s">
        <v>2877</v>
      </c>
      <c r="B45" s="80" t="s">
        <v>1027</v>
      </c>
      <c r="C45" s="79" t="s">
        <v>92</v>
      </c>
      <c r="D45" s="80" t="s">
        <v>2022</v>
      </c>
      <c r="E45" s="79" t="s">
        <v>972</v>
      </c>
      <c r="F45" s="79" t="s">
        <v>999</v>
      </c>
      <c r="G45" s="79">
        <v>500</v>
      </c>
      <c r="H45" s="205">
        <v>76246</v>
      </c>
      <c r="I45" s="79">
        <v>17</v>
      </c>
      <c r="J45" s="80" t="s">
        <v>1000</v>
      </c>
    </row>
    <row r="46" spans="1:10" ht="48">
      <c r="A46" s="79" t="s">
        <v>2877</v>
      </c>
      <c r="B46" s="80" t="s">
        <v>1027</v>
      </c>
      <c r="C46" s="79" t="s">
        <v>93</v>
      </c>
      <c r="D46" s="80" t="s">
        <v>2023</v>
      </c>
      <c r="E46" s="79" t="s">
        <v>939</v>
      </c>
      <c r="F46" s="79" t="s">
        <v>944</v>
      </c>
      <c r="G46" s="79">
        <v>64</v>
      </c>
      <c r="H46" s="205">
        <v>35508</v>
      </c>
      <c r="I46" s="79">
        <v>6</v>
      </c>
      <c r="J46" s="80" t="s">
        <v>2865</v>
      </c>
    </row>
    <row r="47" spans="1:10" ht="48">
      <c r="A47" s="79" t="s">
        <v>2877</v>
      </c>
      <c r="B47" s="80" t="s">
        <v>1027</v>
      </c>
      <c r="C47" s="79" t="s">
        <v>94</v>
      </c>
      <c r="D47" s="80" t="s">
        <v>2024</v>
      </c>
      <c r="E47" s="79" t="s">
        <v>939</v>
      </c>
      <c r="F47" s="79" t="s">
        <v>944</v>
      </c>
      <c r="G47" s="79">
        <v>60</v>
      </c>
      <c r="H47" s="205">
        <v>38687</v>
      </c>
      <c r="I47" s="79">
        <v>6</v>
      </c>
      <c r="J47" s="80" t="s">
        <v>2865</v>
      </c>
    </row>
    <row r="48" spans="1:10" ht="48">
      <c r="A48" s="79" t="s">
        <v>2877</v>
      </c>
      <c r="B48" s="80" t="s">
        <v>1027</v>
      </c>
      <c r="C48" s="79" t="s">
        <v>95</v>
      </c>
      <c r="D48" s="80" t="s">
        <v>2025</v>
      </c>
      <c r="E48" s="79" t="s">
        <v>939</v>
      </c>
      <c r="F48" s="79" t="s">
        <v>944</v>
      </c>
      <c r="G48" s="79">
        <v>42</v>
      </c>
      <c r="H48" s="205">
        <v>49113</v>
      </c>
      <c r="I48" s="79">
        <v>6</v>
      </c>
      <c r="J48" s="80" t="s">
        <v>2865</v>
      </c>
    </row>
    <row r="49" spans="1:10" ht="48">
      <c r="A49" s="79" t="s">
        <v>2877</v>
      </c>
      <c r="B49" s="80" t="s">
        <v>1027</v>
      </c>
      <c r="C49" s="79" t="s">
        <v>96</v>
      </c>
      <c r="D49" s="80" t="s">
        <v>2026</v>
      </c>
      <c r="E49" s="79" t="s">
        <v>939</v>
      </c>
      <c r="F49" s="79" t="s">
        <v>944</v>
      </c>
      <c r="G49" s="79">
        <v>35</v>
      </c>
      <c r="H49" s="205">
        <v>34916</v>
      </c>
      <c r="I49" s="79">
        <v>6</v>
      </c>
      <c r="J49" s="80" t="s">
        <v>2865</v>
      </c>
    </row>
    <row r="50" spans="1:10" ht="48">
      <c r="A50" s="79" t="s">
        <v>2877</v>
      </c>
      <c r="B50" s="80" t="s">
        <v>1027</v>
      </c>
      <c r="C50" s="79" t="s">
        <v>97</v>
      </c>
      <c r="D50" s="80" t="s">
        <v>2027</v>
      </c>
      <c r="E50" s="79" t="s">
        <v>939</v>
      </c>
      <c r="F50" s="79" t="s">
        <v>944</v>
      </c>
      <c r="G50" s="79">
        <v>38</v>
      </c>
      <c r="H50" s="205">
        <v>34506</v>
      </c>
      <c r="I50" s="79">
        <v>6</v>
      </c>
      <c r="J50" s="80" t="s">
        <v>2865</v>
      </c>
    </row>
    <row r="51" spans="1:10" ht="48">
      <c r="A51" s="79" t="s">
        <v>2877</v>
      </c>
      <c r="B51" s="80" t="s">
        <v>1027</v>
      </c>
      <c r="C51" s="79" t="s">
        <v>98</v>
      </c>
      <c r="D51" s="80" t="s">
        <v>2028</v>
      </c>
      <c r="E51" s="79" t="s">
        <v>939</v>
      </c>
      <c r="F51" s="79" t="s">
        <v>944</v>
      </c>
      <c r="G51" s="79">
        <v>34</v>
      </c>
      <c r="H51" s="205">
        <v>11380</v>
      </c>
      <c r="I51" s="79">
        <v>5</v>
      </c>
      <c r="J51" s="80" t="s">
        <v>945</v>
      </c>
    </row>
    <row r="52" spans="1:10" ht="48">
      <c r="A52" s="79" t="s">
        <v>2877</v>
      </c>
      <c r="B52" s="80" t="s">
        <v>1027</v>
      </c>
      <c r="C52" s="79" t="s">
        <v>99</v>
      </c>
      <c r="D52" s="80" t="s">
        <v>2882</v>
      </c>
      <c r="E52" s="79" t="s">
        <v>939</v>
      </c>
      <c r="F52" s="79" t="s">
        <v>940</v>
      </c>
      <c r="G52" s="79">
        <v>34</v>
      </c>
      <c r="H52" s="205">
        <v>25949</v>
      </c>
      <c r="I52" s="79">
        <v>9</v>
      </c>
      <c r="J52" s="80" t="s">
        <v>963</v>
      </c>
    </row>
    <row r="53" spans="1:10" ht="48">
      <c r="A53" s="79" t="s">
        <v>2877</v>
      </c>
      <c r="B53" s="80" t="s">
        <v>1036</v>
      </c>
      <c r="C53" s="79" t="s">
        <v>100</v>
      </c>
      <c r="D53" s="80" t="s">
        <v>2029</v>
      </c>
      <c r="E53" s="79" t="s">
        <v>972</v>
      </c>
      <c r="F53" s="79" t="s">
        <v>999</v>
      </c>
      <c r="G53" s="79">
        <v>198</v>
      </c>
      <c r="H53" s="205">
        <v>32172</v>
      </c>
      <c r="I53" s="79">
        <v>16</v>
      </c>
      <c r="J53" s="80" t="s">
        <v>1038</v>
      </c>
    </row>
    <row r="54" spans="1:10" ht="48">
      <c r="A54" s="79" t="s">
        <v>2877</v>
      </c>
      <c r="B54" s="80" t="s">
        <v>1036</v>
      </c>
      <c r="C54" s="79" t="s">
        <v>101</v>
      </c>
      <c r="D54" s="80" t="s">
        <v>2030</v>
      </c>
      <c r="E54" s="79" t="s">
        <v>939</v>
      </c>
      <c r="F54" s="79" t="s">
        <v>944</v>
      </c>
      <c r="G54" s="79">
        <v>34</v>
      </c>
      <c r="H54" s="205">
        <v>16212</v>
      </c>
      <c r="I54" s="79">
        <v>5</v>
      </c>
      <c r="J54" s="80" t="s">
        <v>945</v>
      </c>
    </row>
    <row r="55" spans="1:10" ht="48">
      <c r="A55" s="79" t="s">
        <v>2877</v>
      </c>
      <c r="B55" s="80" t="s">
        <v>1036</v>
      </c>
      <c r="C55" s="79" t="s">
        <v>102</v>
      </c>
      <c r="D55" s="80" t="s">
        <v>2031</v>
      </c>
      <c r="E55" s="79" t="s">
        <v>939</v>
      </c>
      <c r="F55" s="79" t="s">
        <v>940</v>
      </c>
      <c r="G55" s="79">
        <v>60</v>
      </c>
      <c r="H55" s="205">
        <v>25742</v>
      </c>
      <c r="I55" s="79">
        <v>9</v>
      </c>
      <c r="J55" s="80" t="s">
        <v>963</v>
      </c>
    </row>
    <row r="56" spans="1:10" ht="48">
      <c r="A56" s="79" t="s">
        <v>2877</v>
      </c>
      <c r="B56" s="80" t="s">
        <v>1036</v>
      </c>
      <c r="C56" s="79" t="s">
        <v>103</v>
      </c>
      <c r="D56" s="80" t="s">
        <v>2032</v>
      </c>
      <c r="E56" s="79" t="s">
        <v>939</v>
      </c>
      <c r="F56" s="79" t="s">
        <v>947</v>
      </c>
      <c r="G56" s="79">
        <v>118</v>
      </c>
      <c r="H56" s="205">
        <v>40838</v>
      </c>
      <c r="I56" s="79">
        <v>13</v>
      </c>
      <c r="J56" s="80" t="s">
        <v>2864</v>
      </c>
    </row>
    <row r="57" spans="1:10" ht="48">
      <c r="A57" s="79" t="s">
        <v>2877</v>
      </c>
      <c r="B57" s="80" t="s">
        <v>1036</v>
      </c>
      <c r="C57" s="79" t="s">
        <v>104</v>
      </c>
      <c r="D57" s="80" t="s">
        <v>2033</v>
      </c>
      <c r="E57" s="79" t="s">
        <v>939</v>
      </c>
      <c r="F57" s="79" t="s">
        <v>944</v>
      </c>
      <c r="G57" s="79">
        <v>30</v>
      </c>
      <c r="H57" s="205">
        <v>27531</v>
      </c>
      <c r="I57" s="79">
        <v>5</v>
      </c>
      <c r="J57" s="80" t="s">
        <v>945</v>
      </c>
    </row>
    <row r="58" spans="1:10" ht="48">
      <c r="A58" s="79" t="s">
        <v>2877</v>
      </c>
      <c r="B58" s="80" t="s">
        <v>1036</v>
      </c>
      <c r="C58" s="79" t="s">
        <v>105</v>
      </c>
      <c r="D58" s="80" t="s">
        <v>2034</v>
      </c>
      <c r="E58" s="79" t="s">
        <v>939</v>
      </c>
      <c r="F58" s="79" t="s">
        <v>944</v>
      </c>
      <c r="G58" s="79">
        <v>30</v>
      </c>
      <c r="H58" s="205">
        <v>32174</v>
      </c>
      <c r="I58" s="79">
        <v>6</v>
      </c>
      <c r="J58" s="80" t="s">
        <v>2865</v>
      </c>
    </row>
    <row r="59" spans="1:10" ht="48">
      <c r="A59" s="79" t="s">
        <v>2877</v>
      </c>
      <c r="B59" s="80" t="s">
        <v>1036</v>
      </c>
      <c r="C59" s="79" t="s">
        <v>106</v>
      </c>
      <c r="D59" s="80" t="s">
        <v>2035</v>
      </c>
      <c r="E59" s="79" t="s">
        <v>939</v>
      </c>
      <c r="F59" s="79" t="s">
        <v>944</v>
      </c>
      <c r="G59" s="79">
        <v>34</v>
      </c>
      <c r="H59" s="205">
        <v>14509</v>
      </c>
      <c r="I59" s="79">
        <v>5</v>
      </c>
      <c r="J59" s="80" t="s">
        <v>945</v>
      </c>
    </row>
    <row r="60" spans="1:10" ht="48">
      <c r="A60" s="79" t="s">
        <v>2877</v>
      </c>
      <c r="B60" s="80" t="s">
        <v>997</v>
      </c>
      <c r="C60" s="79" t="s">
        <v>68</v>
      </c>
      <c r="D60" s="80" t="s">
        <v>1999</v>
      </c>
      <c r="E60" s="79" t="s">
        <v>972</v>
      </c>
      <c r="F60" s="79" t="s">
        <v>999</v>
      </c>
      <c r="G60" s="79">
        <v>502</v>
      </c>
      <c r="H60" s="205">
        <v>64166</v>
      </c>
      <c r="I60" s="79">
        <v>17</v>
      </c>
      <c r="J60" s="80" t="s">
        <v>1000</v>
      </c>
    </row>
    <row r="61" spans="1:10" ht="48">
      <c r="A61" s="79" t="s">
        <v>2877</v>
      </c>
      <c r="B61" s="80" t="s">
        <v>997</v>
      </c>
      <c r="C61" s="79" t="s">
        <v>69</v>
      </c>
      <c r="D61" s="80" t="s">
        <v>2000</v>
      </c>
      <c r="E61" s="79" t="s">
        <v>939</v>
      </c>
      <c r="F61" s="79" t="s">
        <v>944</v>
      </c>
      <c r="G61" s="79">
        <v>30</v>
      </c>
      <c r="H61" s="205">
        <v>12105</v>
      </c>
      <c r="I61" s="79">
        <v>5</v>
      </c>
      <c r="J61" s="80" t="s">
        <v>945</v>
      </c>
    </row>
    <row r="62" spans="1:10" ht="48">
      <c r="A62" s="79" t="s">
        <v>2877</v>
      </c>
      <c r="B62" s="80" t="s">
        <v>997</v>
      </c>
      <c r="C62" s="79" t="s">
        <v>70</v>
      </c>
      <c r="D62" s="80" t="s">
        <v>2001</v>
      </c>
      <c r="E62" s="79" t="s">
        <v>939</v>
      </c>
      <c r="F62" s="79" t="s">
        <v>944</v>
      </c>
      <c r="G62" s="79">
        <v>30</v>
      </c>
      <c r="H62" s="205">
        <v>8153</v>
      </c>
      <c r="I62" s="79">
        <v>5</v>
      </c>
      <c r="J62" s="80" t="s">
        <v>945</v>
      </c>
    </row>
    <row r="63" spans="1:10" ht="48">
      <c r="A63" s="79" t="s">
        <v>2877</v>
      </c>
      <c r="B63" s="80" t="s">
        <v>997</v>
      </c>
      <c r="C63" s="79" t="s">
        <v>71</v>
      </c>
      <c r="D63" s="80" t="s">
        <v>2002</v>
      </c>
      <c r="E63" s="79" t="s">
        <v>939</v>
      </c>
      <c r="F63" s="79" t="s">
        <v>944</v>
      </c>
      <c r="G63" s="79">
        <v>40</v>
      </c>
      <c r="H63" s="205">
        <v>23539</v>
      </c>
      <c r="I63" s="79">
        <v>5</v>
      </c>
      <c r="J63" s="80" t="s">
        <v>945</v>
      </c>
    </row>
    <row r="64" spans="1:10" ht="48">
      <c r="A64" s="79" t="s">
        <v>2877</v>
      </c>
      <c r="B64" s="80" t="s">
        <v>997</v>
      </c>
      <c r="C64" s="79" t="s">
        <v>72</v>
      </c>
      <c r="D64" s="80" t="s">
        <v>2003</v>
      </c>
      <c r="E64" s="79" t="s">
        <v>939</v>
      </c>
      <c r="F64" s="79" t="s">
        <v>944</v>
      </c>
      <c r="G64" s="79">
        <v>36</v>
      </c>
      <c r="H64" s="205">
        <v>33464</v>
      </c>
      <c r="I64" s="79">
        <v>6</v>
      </c>
      <c r="J64" s="80" t="s">
        <v>2865</v>
      </c>
    </row>
    <row r="65" spans="1:10" ht="48">
      <c r="A65" s="79" t="s">
        <v>2877</v>
      </c>
      <c r="B65" s="80" t="s">
        <v>997</v>
      </c>
      <c r="C65" s="79" t="s">
        <v>73</v>
      </c>
      <c r="D65" s="80" t="s">
        <v>2004</v>
      </c>
      <c r="E65" s="79" t="s">
        <v>939</v>
      </c>
      <c r="F65" s="79" t="s">
        <v>944</v>
      </c>
      <c r="G65" s="79">
        <v>84</v>
      </c>
      <c r="H65" s="205">
        <v>48392</v>
      </c>
      <c r="I65" s="79">
        <v>6</v>
      </c>
      <c r="J65" s="80" t="s">
        <v>2865</v>
      </c>
    </row>
    <row r="66" spans="1:10" ht="48">
      <c r="A66" s="79" t="s">
        <v>2877</v>
      </c>
      <c r="B66" s="80" t="s">
        <v>997</v>
      </c>
      <c r="C66" s="79" t="s">
        <v>74</v>
      </c>
      <c r="D66" s="80" t="s">
        <v>2005</v>
      </c>
      <c r="E66" s="79" t="s">
        <v>939</v>
      </c>
      <c r="F66" s="79" t="s">
        <v>944</v>
      </c>
      <c r="G66" s="79">
        <v>30</v>
      </c>
      <c r="H66" s="205">
        <v>14014</v>
      </c>
      <c r="I66" s="79">
        <v>5</v>
      </c>
      <c r="J66" s="80" t="s">
        <v>945</v>
      </c>
    </row>
    <row r="67" spans="1:10" ht="48">
      <c r="A67" s="79" t="s">
        <v>2877</v>
      </c>
      <c r="B67" s="80" t="s">
        <v>997</v>
      </c>
      <c r="C67" s="79" t="s">
        <v>75</v>
      </c>
      <c r="D67" s="80" t="s">
        <v>2006</v>
      </c>
      <c r="E67" s="79" t="s">
        <v>939</v>
      </c>
      <c r="F67" s="79" t="s">
        <v>944</v>
      </c>
      <c r="G67" s="79">
        <v>37</v>
      </c>
      <c r="H67" s="205">
        <v>17970</v>
      </c>
      <c r="I67" s="79">
        <v>5</v>
      </c>
      <c r="J67" s="80" t="s">
        <v>945</v>
      </c>
    </row>
    <row r="68" spans="1:10" ht="48">
      <c r="A68" s="79" t="s">
        <v>2877</v>
      </c>
      <c r="B68" s="80" t="s">
        <v>997</v>
      </c>
      <c r="C68" s="79" t="s">
        <v>76</v>
      </c>
      <c r="D68" s="80" t="s">
        <v>2007</v>
      </c>
      <c r="E68" s="79" t="s">
        <v>939</v>
      </c>
      <c r="F68" s="79" t="s">
        <v>944</v>
      </c>
      <c r="G68" s="79">
        <v>30</v>
      </c>
      <c r="H68" s="205">
        <v>10034</v>
      </c>
      <c r="I68" s="79">
        <v>5</v>
      </c>
      <c r="J68" s="80" t="s">
        <v>945</v>
      </c>
    </row>
    <row r="69" spans="1:10" ht="48">
      <c r="A69" s="79" t="s">
        <v>2877</v>
      </c>
      <c r="B69" s="80" t="s">
        <v>997</v>
      </c>
      <c r="C69" s="79" t="s">
        <v>77</v>
      </c>
      <c r="D69" s="80" t="s">
        <v>2008</v>
      </c>
      <c r="E69" s="79" t="s">
        <v>939</v>
      </c>
      <c r="F69" s="79" t="s">
        <v>944</v>
      </c>
      <c r="G69" s="79">
        <v>30</v>
      </c>
      <c r="H69" s="205">
        <v>11028</v>
      </c>
      <c r="I69" s="79">
        <v>5</v>
      </c>
      <c r="J69" s="80" t="s">
        <v>945</v>
      </c>
    </row>
    <row r="70" spans="1:10" ht="48">
      <c r="A70" s="79" t="s">
        <v>2877</v>
      </c>
      <c r="B70" s="80" t="s">
        <v>997</v>
      </c>
      <c r="C70" s="79" t="s">
        <v>78</v>
      </c>
      <c r="D70" s="80" t="s">
        <v>2009</v>
      </c>
      <c r="E70" s="79" t="s">
        <v>939</v>
      </c>
      <c r="F70" s="79" t="s">
        <v>944</v>
      </c>
      <c r="G70" s="79">
        <v>20</v>
      </c>
      <c r="H70" s="205">
        <v>12019</v>
      </c>
      <c r="I70" s="79">
        <v>5</v>
      </c>
      <c r="J70" s="80" t="s">
        <v>945</v>
      </c>
    </row>
    <row r="71" spans="1:10" ht="48">
      <c r="A71" s="79" t="s">
        <v>2877</v>
      </c>
      <c r="B71" s="80" t="s">
        <v>997</v>
      </c>
      <c r="C71" s="79" t="s">
        <v>79</v>
      </c>
      <c r="D71" s="80" t="s">
        <v>2010</v>
      </c>
      <c r="E71" s="79" t="s">
        <v>939</v>
      </c>
      <c r="F71" s="79" t="s">
        <v>944</v>
      </c>
      <c r="G71" s="79">
        <v>30</v>
      </c>
      <c r="H71" s="205">
        <v>8612</v>
      </c>
      <c r="I71" s="79">
        <v>5</v>
      </c>
      <c r="J71" s="80" t="s">
        <v>945</v>
      </c>
    </row>
    <row r="72" spans="1:10" ht="48">
      <c r="A72" s="79" t="s">
        <v>2877</v>
      </c>
      <c r="B72" s="80" t="s">
        <v>997</v>
      </c>
      <c r="C72" s="79" t="s">
        <v>80</v>
      </c>
      <c r="D72" s="80" t="s">
        <v>2883</v>
      </c>
      <c r="E72" s="79" t="s">
        <v>939</v>
      </c>
      <c r="F72" s="79" t="s">
        <v>947</v>
      </c>
      <c r="G72" s="79">
        <v>125</v>
      </c>
      <c r="H72" s="205">
        <v>43755</v>
      </c>
      <c r="I72" s="79">
        <v>13</v>
      </c>
      <c r="J72" s="80" t="s">
        <v>2864</v>
      </c>
    </row>
    <row r="73" spans="1:10" ht="48">
      <c r="A73" s="79" t="s">
        <v>2877</v>
      </c>
      <c r="B73" s="80" t="s">
        <v>997</v>
      </c>
      <c r="C73" s="79" t="s">
        <v>81</v>
      </c>
      <c r="D73" s="80" t="s">
        <v>2011</v>
      </c>
      <c r="E73" s="79" t="s">
        <v>939</v>
      </c>
      <c r="F73" s="79" t="s">
        <v>944</v>
      </c>
      <c r="G73" s="79">
        <v>30</v>
      </c>
      <c r="H73" s="205">
        <v>8351</v>
      </c>
      <c r="I73" s="79">
        <v>5</v>
      </c>
      <c r="J73" s="80" t="s">
        <v>945</v>
      </c>
    </row>
    <row r="74" spans="1:10" ht="48">
      <c r="A74" s="79" t="s">
        <v>2877</v>
      </c>
      <c r="B74" s="80" t="s">
        <v>997</v>
      </c>
      <c r="C74" s="79" t="s">
        <v>82</v>
      </c>
      <c r="D74" s="80" t="s">
        <v>2012</v>
      </c>
      <c r="E74" s="79" t="s">
        <v>939</v>
      </c>
      <c r="F74" s="79" t="s">
        <v>966</v>
      </c>
      <c r="G74" s="79">
        <v>0</v>
      </c>
      <c r="H74" s="205">
        <v>15322</v>
      </c>
      <c r="I74" s="79">
        <v>3</v>
      </c>
      <c r="J74" s="80" t="s">
        <v>1015</v>
      </c>
    </row>
    <row r="75" spans="1:10" ht="48">
      <c r="A75" s="79" t="s">
        <v>2877</v>
      </c>
      <c r="B75" s="80" t="s">
        <v>1016</v>
      </c>
      <c r="C75" s="79" t="s">
        <v>83</v>
      </c>
      <c r="D75" s="80" t="s">
        <v>2013</v>
      </c>
      <c r="E75" s="79" t="s">
        <v>972</v>
      </c>
      <c r="F75" s="79" t="s">
        <v>999</v>
      </c>
      <c r="G75" s="79">
        <v>400</v>
      </c>
      <c r="H75" s="205">
        <v>93104</v>
      </c>
      <c r="I75" s="79">
        <v>16</v>
      </c>
      <c r="J75" s="80" t="s">
        <v>1038</v>
      </c>
    </row>
    <row r="76" spans="1:10" ht="48">
      <c r="A76" s="79" t="s">
        <v>2877</v>
      </c>
      <c r="B76" s="80" t="s">
        <v>1016</v>
      </c>
      <c r="C76" s="79" t="s">
        <v>84</v>
      </c>
      <c r="D76" s="80" t="s">
        <v>2014</v>
      </c>
      <c r="E76" s="79" t="s">
        <v>972</v>
      </c>
      <c r="F76" s="79" t="s">
        <v>973</v>
      </c>
      <c r="G76" s="79">
        <v>231</v>
      </c>
      <c r="H76" s="205">
        <v>77303</v>
      </c>
      <c r="I76" s="79">
        <v>15</v>
      </c>
      <c r="J76" s="80" t="s">
        <v>2867</v>
      </c>
    </row>
    <row r="77" spans="1:10" ht="48">
      <c r="A77" s="79" t="s">
        <v>2877</v>
      </c>
      <c r="B77" s="80" t="s">
        <v>1016</v>
      </c>
      <c r="C77" s="79" t="s">
        <v>85</v>
      </c>
      <c r="D77" s="80" t="s">
        <v>2015</v>
      </c>
      <c r="E77" s="79" t="s">
        <v>939</v>
      </c>
      <c r="F77" s="79" t="s">
        <v>944</v>
      </c>
      <c r="G77" s="79">
        <v>52</v>
      </c>
      <c r="H77" s="205">
        <v>36481</v>
      </c>
      <c r="I77" s="79">
        <v>6</v>
      </c>
      <c r="J77" s="80" t="s">
        <v>2865</v>
      </c>
    </row>
    <row r="78" spans="1:10" ht="48">
      <c r="A78" s="79" t="s">
        <v>2877</v>
      </c>
      <c r="B78" s="80" t="s">
        <v>1016</v>
      </c>
      <c r="C78" s="79" t="s">
        <v>86</v>
      </c>
      <c r="D78" s="80" t="s">
        <v>2016</v>
      </c>
      <c r="E78" s="79" t="s">
        <v>939</v>
      </c>
      <c r="F78" s="79" t="s">
        <v>944</v>
      </c>
      <c r="G78" s="79">
        <v>30</v>
      </c>
      <c r="H78" s="205">
        <v>13139</v>
      </c>
      <c r="I78" s="79">
        <v>5</v>
      </c>
      <c r="J78" s="80" t="s">
        <v>945</v>
      </c>
    </row>
    <row r="79" spans="1:10" ht="48">
      <c r="A79" s="79" t="s">
        <v>2877</v>
      </c>
      <c r="B79" s="80" t="s">
        <v>1016</v>
      </c>
      <c r="C79" s="79" t="s">
        <v>87</v>
      </c>
      <c r="D79" s="80" t="s">
        <v>2017</v>
      </c>
      <c r="E79" s="79" t="s">
        <v>939</v>
      </c>
      <c r="F79" s="79" t="s">
        <v>944</v>
      </c>
      <c r="G79" s="79">
        <v>76</v>
      </c>
      <c r="H79" s="205">
        <v>48551</v>
      </c>
      <c r="I79" s="79">
        <v>6</v>
      </c>
      <c r="J79" s="80" t="s">
        <v>2865</v>
      </c>
    </row>
    <row r="80" spans="1:10" ht="48">
      <c r="A80" s="79" t="s">
        <v>2877</v>
      </c>
      <c r="B80" s="80" t="s">
        <v>1016</v>
      </c>
      <c r="C80" s="79" t="s">
        <v>88</v>
      </c>
      <c r="D80" s="80" t="s">
        <v>2018</v>
      </c>
      <c r="E80" s="79" t="s">
        <v>939</v>
      </c>
      <c r="F80" s="79" t="s">
        <v>944</v>
      </c>
      <c r="G80" s="79">
        <v>56</v>
      </c>
      <c r="H80" s="205">
        <v>38147</v>
      </c>
      <c r="I80" s="79">
        <v>6</v>
      </c>
      <c r="J80" s="80" t="s">
        <v>2865</v>
      </c>
    </row>
    <row r="81" spans="1:10" ht="48">
      <c r="A81" s="79" t="s">
        <v>2877</v>
      </c>
      <c r="B81" s="80" t="s">
        <v>1016</v>
      </c>
      <c r="C81" s="79" t="s">
        <v>89</v>
      </c>
      <c r="D81" s="80" t="s">
        <v>2019</v>
      </c>
      <c r="E81" s="79" t="s">
        <v>939</v>
      </c>
      <c r="F81" s="79" t="s">
        <v>944</v>
      </c>
      <c r="G81" s="79">
        <v>34</v>
      </c>
      <c r="H81" s="205">
        <v>22492</v>
      </c>
      <c r="I81" s="79">
        <v>5</v>
      </c>
      <c r="J81" s="80" t="s">
        <v>945</v>
      </c>
    </row>
    <row r="82" spans="1:10" ht="48">
      <c r="A82" s="79" t="s">
        <v>2877</v>
      </c>
      <c r="B82" s="80" t="s">
        <v>1016</v>
      </c>
      <c r="C82" s="79" t="s">
        <v>90</v>
      </c>
      <c r="D82" s="80" t="s">
        <v>2020</v>
      </c>
      <c r="E82" s="79" t="s">
        <v>939</v>
      </c>
      <c r="F82" s="79" t="s">
        <v>966</v>
      </c>
      <c r="G82" s="79">
        <v>0</v>
      </c>
      <c r="H82" s="205">
        <v>0</v>
      </c>
      <c r="I82" s="79">
        <v>1</v>
      </c>
      <c r="J82" s="80" t="s">
        <v>1958</v>
      </c>
    </row>
    <row r="83" spans="1:10" ht="48">
      <c r="A83" s="79" t="s">
        <v>2877</v>
      </c>
      <c r="B83" s="80" t="s">
        <v>1016</v>
      </c>
      <c r="C83" s="79" t="s">
        <v>91</v>
      </c>
      <c r="D83" s="80" t="s">
        <v>2021</v>
      </c>
      <c r="E83" s="79" t="s">
        <v>939</v>
      </c>
      <c r="F83" s="79" t="s">
        <v>966</v>
      </c>
      <c r="G83" s="79">
        <v>0</v>
      </c>
      <c r="H83" s="205">
        <v>0</v>
      </c>
      <c r="I83" s="79">
        <v>1</v>
      </c>
      <c r="J83" s="80" t="s">
        <v>1958</v>
      </c>
    </row>
    <row r="84" spans="1:10" ht="48">
      <c r="A84" s="79" t="s">
        <v>2877</v>
      </c>
      <c r="B84" s="80" t="s">
        <v>1045</v>
      </c>
      <c r="C84" s="79" t="s">
        <v>107</v>
      </c>
      <c r="D84" s="80" t="s">
        <v>2036</v>
      </c>
      <c r="E84" s="79" t="s">
        <v>935</v>
      </c>
      <c r="F84" s="79" t="s">
        <v>936</v>
      </c>
      <c r="G84" s="79">
        <v>743</v>
      </c>
      <c r="H84" s="205">
        <v>142339</v>
      </c>
      <c r="I84" s="79">
        <v>19</v>
      </c>
      <c r="J84" s="80" t="s">
        <v>1956</v>
      </c>
    </row>
    <row r="85" spans="1:10" ht="48">
      <c r="A85" s="79" t="s">
        <v>2877</v>
      </c>
      <c r="B85" s="80" t="s">
        <v>1045</v>
      </c>
      <c r="C85" s="79" t="s">
        <v>108</v>
      </c>
      <c r="D85" s="80" t="s">
        <v>2037</v>
      </c>
      <c r="E85" s="79" t="s">
        <v>939</v>
      </c>
      <c r="F85" s="79" t="s">
        <v>944</v>
      </c>
      <c r="G85" s="79">
        <v>30</v>
      </c>
      <c r="H85" s="205">
        <v>25814</v>
      </c>
      <c r="I85" s="79">
        <v>5</v>
      </c>
      <c r="J85" s="80" t="s">
        <v>945</v>
      </c>
    </row>
    <row r="86" spans="1:10" ht="48">
      <c r="A86" s="79" t="s">
        <v>2877</v>
      </c>
      <c r="B86" s="80" t="s">
        <v>1045</v>
      </c>
      <c r="C86" s="79" t="s">
        <v>109</v>
      </c>
      <c r="D86" s="80" t="s">
        <v>2038</v>
      </c>
      <c r="E86" s="79" t="s">
        <v>939</v>
      </c>
      <c r="F86" s="79" t="s">
        <v>947</v>
      </c>
      <c r="G86" s="79">
        <v>120</v>
      </c>
      <c r="H86" s="205">
        <v>39416</v>
      </c>
      <c r="I86" s="79">
        <v>13</v>
      </c>
      <c r="J86" s="80" t="s">
        <v>2864</v>
      </c>
    </row>
    <row r="87" spans="1:10" ht="48">
      <c r="A87" s="79" t="s">
        <v>2877</v>
      </c>
      <c r="B87" s="80" t="s">
        <v>1045</v>
      </c>
      <c r="C87" s="79" t="s">
        <v>110</v>
      </c>
      <c r="D87" s="80" t="s">
        <v>2039</v>
      </c>
      <c r="E87" s="79" t="s">
        <v>939</v>
      </c>
      <c r="F87" s="79" t="s">
        <v>944</v>
      </c>
      <c r="G87" s="79">
        <v>30</v>
      </c>
      <c r="H87" s="205">
        <v>24734</v>
      </c>
      <c r="I87" s="79">
        <v>5</v>
      </c>
      <c r="J87" s="80" t="s">
        <v>945</v>
      </c>
    </row>
    <row r="88" spans="1:10" ht="48">
      <c r="A88" s="79" t="s">
        <v>2877</v>
      </c>
      <c r="B88" s="80" t="s">
        <v>1045</v>
      </c>
      <c r="C88" s="79" t="s">
        <v>111</v>
      </c>
      <c r="D88" s="80" t="s">
        <v>2040</v>
      </c>
      <c r="E88" s="79" t="s">
        <v>939</v>
      </c>
      <c r="F88" s="79" t="s">
        <v>944</v>
      </c>
      <c r="G88" s="79">
        <v>40</v>
      </c>
      <c r="H88" s="205">
        <v>39153</v>
      </c>
      <c r="I88" s="79">
        <v>6</v>
      </c>
      <c r="J88" s="80" t="s">
        <v>2865</v>
      </c>
    </row>
    <row r="89" spans="1:10" ht="48">
      <c r="A89" s="79" t="s">
        <v>2877</v>
      </c>
      <c r="B89" s="80" t="s">
        <v>1045</v>
      </c>
      <c r="C89" s="79" t="s">
        <v>112</v>
      </c>
      <c r="D89" s="80" t="s">
        <v>2041</v>
      </c>
      <c r="E89" s="79" t="s">
        <v>939</v>
      </c>
      <c r="F89" s="79" t="s">
        <v>944</v>
      </c>
      <c r="G89" s="79">
        <v>30</v>
      </c>
      <c r="H89" s="205">
        <v>27115</v>
      </c>
      <c r="I89" s="79">
        <v>5</v>
      </c>
      <c r="J89" s="80" t="s">
        <v>945</v>
      </c>
    </row>
    <row r="90" spans="1:10" ht="48">
      <c r="A90" s="79" t="s">
        <v>2877</v>
      </c>
      <c r="B90" s="80" t="s">
        <v>1045</v>
      </c>
      <c r="C90" s="79" t="s">
        <v>113</v>
      </c>
      <c r="D90" s="80" t="s">
        <v>2042</v>
      </c>
      <c r="E90" s="79" t="s">
        <v>939</v>
      </c>
      <c r="F90" s="79" t="s">
        <v>944</v>
      </c>
      <c r="G90" s="79">
        <v>30</v>
      </c>
      <c r="H90" s="205">
        <v>32824</v>
      </c>
      <c r="I90" s="79">
        <v>6</v>
      </c>
      <c r="J90" s="80" t="s">
        <v>2865</v>
      </c>
    </row>
    <row r="91" spans="1:10" ht="48">
      <c r="A91" s="79" t="s">
        <v>2877</v>
      </c>
      <c r="B91" s="80" t="s">
        <v>1045</v>
      </c>
      <c r="C91" s="79" t="s">
        <v>114</v>
      </c>
      <c r="D91" s="80" t="s">
        <v>2043</v>
      </c>
      <c r="E91" s="79" t="s">
        <v>939</v>
      </c>
      <c r="F91" s="79" t="s">
        <v>947</v>
      </c>
      <c r="G91" s="79">
        <v>60</v>
      </c>
      <c r="H91" s="205">
        <v>42324</v>
      </c>
      <c r="I91" s="79">
        <v>12</v>
      </c>
      <c r="J91" s="80" t="s">
        <v>2866</v>
      </c>
    </row>
    <row r="92" spans="1:10" ht="48">
      <c r="A92" s="79" t="s">
        <v>2877</v>
      </c>
      <c r="B92" s="80" t="s">
        <v>1045</v>
      </c>
      <c r="C92" s="79" t="s">
        <v>115</v>
      </c>
      <c r="D92" s="80" t="s">
        <v>2044</v>
      </c>
      <c r="E92" s="79" t="s">
        <v>939</v>
      </c>
      <c r="F92" s="79" t="s">
        <v>944</v>
      </c>
      <c r="G92" s="79">
        <v>30</v>
      </c>
      <c r="H92" s="205">
        <v>11018</v>
      </c>
      <c r="I92" s="79">
        <v>5</v>
      </c>
      <c r="J92" s="80" t="s">
        <v>945</v>
      </c>
    </row>
    <row r="93" spans="1:10" ht="48">
      <c r="A93" s="79" t="s">
        <v>2877</v>
      </c>
      <c r="B93" s="80" t="s">
        <v>1045</v>
      </c>
      <c r="C93" s="79" t="s">
        <v>116</v>
      </c>
      <c r="D93" s="80" t="s">
        <v>2045</v>
      </c>
      <c r="E93" s="79" t="s">
        <v>939</v>
      </c>
      <c r="F93" s="79" t="s">
        <v>944</v>
      </c>
      <c r="G93" s="79">
        <v>30</v>
      </c>
      <c r="H93" s="205">
        <v>39578</v>
      </c>
      <c r="I93" s="79">
        <v>6</v>
      </c>
      <c r="J93" s="80" t="s">
        <v>2865</v>
      </c>
    </row>
    <row r="94" spans="1:10" ht="48">
      <c r="A94" s="79" t="s">
        <v>2877</v>
      </c>
      <c r="B94" s="80" t="s">
        <v>1045</v>
      </c>
      <c r="C94" s="79" t="s">
        <v>117</v>
      </c>
      <c r="D94" s="80" t="s">
        <v>2046</v>
      </c>
      <c r="E94" s="79" t="s">
        <v>939</v>
      </c>
      <c r="F94" s="79" t="s">
        <v>944</v>
      </c>
      <c r="G94" s="79">
        <v>30</v>
      </c>
      <c r="H94" s="205">
        <v>21357</v>
      </c>
      <c r="I94" s="79">
        <v>5</v>
      </c>
      <c r="J94" s="80" t="s">
        <v>945</v>
      </c>
    </row>
    <row r="95" spans="1:10" ht="48">
      <c r="A95" s="79" t="s">
        <v>2877</v>
      </c>
      <c r="B95" s="80" t="s">
        <v>1045</v>
      </c>
      <c r="C95" s="79" t="s">
        <v>118</v>
      </c>
      <c r="D95" s="80" t="s">
        <v>2047</v>
      </c>
      <c r="E95" s="79" t="s">
        <v>939</v>
      </c>
      <c r="F95" s="79" t="s">
        <v>944</v>
      </c>
      <c r="G95" s="79">
        <v>30</v>
      </c>
      <c r="H95" s="205">
        <v>34347</v>
      </c>
      <c r="I95" s="79">
        <v>6</v>
      </c>
      <c r="J95" s="80" t="s">
        <v>2865</v>
      </c>
    </row>
    <row r="96" spans="1:10" ht="48">
      <c r="A96" s="79" t="s">
        <v>2877</v>
      </c>
      <c r="B96" s="80" t="s">
        <v>1045</v>
      </c>
      <c r="C96" s="79" t="s">
        <v>119</v>
      </c>
      <c r="D96" s="80" t="s">
        <v>2048</v>
      </c>
      <c r="E96" s="79" t="s">
        <v>939</v>
      </c>
      <c r="F96" s="79" t="s">
        <v>944</v>
      </c>
      <c r="G96" s="79">
        <v>30</v>
      </c>
      <c r="H96" s="205">
        <v>24059</v>
      </c>
      <c r="I96" s="79">
        <v>5</v>
      </c>
      <c r="J96" s="80" t="s">
        <v>945</v>
      </c>
    </row>
    <row r="97" spans="1:10" ht="48">
      <c r="A97" s="79" t="s">
        <v>2877</v>
      </c>
      <c r="B97" s="80" t="s">
        <v>1059</v>
      </c>
      <c r="C97" s="79" t="s">
        <v>120</v>
      </c>
      <c r="D97" s="80" t="s">
        <v>2049</v>
      </c>
      <c r="E97" s="79" t="s">
        <v>972</v>
      </c>
      <c r="F97" s="79" t="s">
        <v>999</v>
      </c>
      <c r="G97" s="79">
        <v>411</v>
      </c>
      <c r="H97" s="205">
        <v>77473</v>
      </c>
      <c r="I97" s="79">
        <v>17</v>
      </c>
      <c r="J97" s="80" t="s">
        <v>1000</v>
      </c>
    </row>
    <row r="98" spans="1:10" ht="48">
      <c r="A98" s="79" t="s">
        <v>2877</v>
      </c>
      <c r="B98" s="80" t="s">
        <v>1059</v>
      </c>
      <c r="C98" s="79" t="s">
        <v>121</v>
      </c>
      <c r="D98" s="80" t="s">
        <v>2050</v>
      </c>
      <c r="E98" s="79" t="s">
        <v>939</v>
      </c>
      <c r="F98" s="79" t="s">
        <v>944</v>
      </c>
      <c r="G98" s="79">
        <v>30</v>
      </c>
      <c r="H98" s="205">
        <v>28270</v>
      </c>
      <c r="I98" s="79">
        <v>5</v>
      </c>
      <c r="J98" s="80" t="s">
        <v>945</v>
      </c>
    </row>
    <row r="99" spans="1:10" ht="48">
      <c r="A99" s="79" t="s">
        <v>2877</v>
      </c>
      <c r="B99" s="80" t="s">
        <v>1059</v>
      </c>
      <c r="C99" s="79" t="s">
        <v>122</v>
      </c>
      <c r="D99" s="80" t="s">
        <v>2051</v>
      </c>
      <c r="E99" s="79" t="s">
        <v>939</v>
      </c>
      <c r="F99" s="79" t="s">
        <v>944</v>
      </c>
      <c r="G99" s="79">
        <v>30</v>
      </c>
      <c r="H99" s="205">
        <v>28225</v>
      </c>
      <c r="I99" s="79">
        <v>5</v>
      </c>
      <c r="J99" s="80" t="s">
        <v>945</v>
      </c>
    </row>
    <row r="100" spans="1:10" ht="48">
      <c r="A100" s="79" t="s">
        <v>2877</v>
      </c>
      <c r="B100" s="80" t="s">
        <v>1059</v>
      </c>
      <c r="C100" s="79" t="s">
        <v>123</v>
      </c>
      <c r="D100" s="80" t="s">
        <v>2052</v>
      </c>
      <c r="E100" s="79" t="s">
        <v>939</v>
      </c>
      <c r="F100" s="79" t="s">
        <v>940</v>
      </c>
      <c r="G100" s="79">
        <v>60</v>
      </c>
      <c r="H100" s="205">
        <v>54487</v>
      </c>
      <c r="I100" s="79">
        <v>10</v>
      </c>
      <c r="J100" s="80" t="s">
        <v>941</v>
      </c>
    </row>
    <row r="101" spans="1:10" ht="48">
      <c r="A101" s="79" t="s">
        <v>2877</v>
      </c>
      <c r="B101" s="80" t="s">
        <v>1059</v>
      </c>
      <c r="C101" s="79" t="s">
        <v>124</v>
      </c>
      <c r="D101" s="80" t="s">
        <v>2053</v>
      </c>
      <c r="E101" s="79" t="s">
        <v>939</v>
      </c>
      <c r="F101" s="79" t="s">
        <v>944</v>
      </c>
      <c r="G101" s="79">
        <v>30</v>
      </c>
      <c r="H101" s="205">
        <v>16750</v>
      </c>
      <c r="I101" s="79">
        <v>5</v>
      </c>
      <c r="J101" s="80" t="s">
        <v>945</v>
      </c>
    </row>
    <row r="102" spans="1:10" ht="48">
      <c r="A102" s="206" t="s">
        <v>2877</v>
      </c>
      <c r="B102" s="207" t="s">
        <v>1059</v>
      </c>
      <c r="C102" s="206" t="s">
        <v>125</v>
      </c>
      <c r="D102" s="207" t="s">
        <v>2054</v>
      </c>
      <c r="E102" s="206" t="s">
        <v>939</v>
      </c>
      <c r="F102" s="208" t="s">
        <v>940</v>
      </c>
      <c r="G102" s="208">
        <v>60</v>
      </c>
      <c r="H102" s="209">
        <v>38090</v>
      </c>
      <c r="I102" s="208">
        <v>9</v>
      </c>
      <c r="J102" s="210" t="s">
        <v>963</v>
      </c>
    </row>
    <row r="103" spans="1:10" ht="48">
      <c r="A103" s="79" t="s">
        <v>2877</v>
      </c>
      <c r="B103" s="80" t="s">
        <v>1059</v>
      </c>
      <c r="C103" s="79" t="s">
        <v>126</v>
      </c>
      <c r="D103" s="80" t="s">
        <v>2055</v>
      </c>
      <c r="E103" s="79" t="s">
        <v>939</v>
      </c>
      <c r="F103" s="79" t="s">
        <v>944</v>
      </c>
      <c r="G103" s="79">
        <v>30</v>
      </c>
      <c r="H103" s="205">
        <v>11486</v>
      </c>
      <c r="I103" s="79">
        <v>5</v>
      </c>
      <c r="J103" s="80" t="s">
        <v>945</v>
      </c>
    </row>
    <row r="104" spans="1:10" ht="48">
      <c r="A104" s="79" t="s">
        <v>2877</v>
      </c>
      <c r="B104" s="80" t="s">
        <v>1059</v>
      </c>
      <c r="C104" s="79" t="s">
        <v>127</v>
      </c>
      <c r="D104" s="80" t="s">
        <v>2056</v>
      </c>
      <c r="E104" s="79" t="s">
        <v>939</v>
      </c>
      <c r="F104" s="79" t="s">
        <v>966</v>
      </c>
      <c r="G104" s="79">
        <v>10</v>
      </c>
      <c r="H104" s="205">
        <v>12787</v>
      </c>
      <c r="I104" s="79">
        <v>2</v>
      </c>
      <c r="J104" s="80" t="s">
        <v>967</v>
      </c>
    </row>
    <row r="105" spans="1:10" ht="48">
      <c r="A105" s="79" t="s">
        <v>2884</v>
      </c>
      <c r="B105" s="80" t="s">
        <v>1090</v>
      </c>
      <c r="C105" s="79" t="s">
        <v>146</v>
      </c>
      <c r="D105" s="80" t="s">
        <v>2074</v>
      </c>
      <c r="E105" s="79" t="s">
        <v>972</v>
      </c>
      <c r="F105" s="79" t="s">
        <v>999</v>
      </c>
      <c r="G105" s="79">
        <v>509</v>
      </c>
      <c r="H105" s="205">
        <v>150386</v>
      </c>
      <c r="I105" s="79">
        <v>17</v>
      </c>
      <c r="J105" s="80" t="s">
        <v>1000</v>
      </c>
    </row>
    <row r="106" spans="1:10" ht="48">
      <c r="A106" s="79" t="s">
        <v>2884</v>
      </c>
      <c r="B106" s="80" t="s">
        <v>1090</v>
      </c>
      <c r="C106" s="79" t="s">
        <v>147</v>
      </c>
      <c r="D106" s="80" t="s">
        <v>2075</v>
      </c>
      <c r="E106" s="79" t="s">
        <v>939</v>
      </c>
      <c r="F106" s="79" t="s">
        <v>944</v>
      </c>
      <c r="G106" s="79">
        <v>60</v>
      </c>
      <c r="H106" s="205">
        <v>60037</v>
      </c>
      <c r="I106" s="79">
        <v>7</v>
      </c>
      <c r="J106" s="80" t="s">
        <v>954</v>
      </c>
    </row>
    <row r="107" spans="1:10" ht="48">
      <c r="A107" s="79" t="s">
        <v>2884</v>
      </c>
      <c r="B107" s="80" t="s">
        <v>1090</v>
      </c>
      <c r="C107" s="79" t="s">
        <v>148</v>
      </c>
      <c r="D107" s="80" t="s">
        <v>2076</v>
      </c>
      <c r="E107" s="79" t="s">
        <v>939</v>
      </c>
      <c r="F107" s="79" t="s">
        <v>947</v>
      </c>
      <c r="G107" s="79">
        <v>205</v>
      </c>
      <c r="H107" s="205">
        <v>116272</v>
      </c>
      <c r="I107" s="79">
        <v>13</v>
      </c>
      <c r="J107" s="80" t="s">
        <v>2864</v>
      </c>
    </row>
    <row r="108" spans="1:10" ht="48">
      <c r="A108" s="206" t="s">
        <v>2884</v>
      </c>
      <c r="B108" s="207" t="s">
        <v>1090</v>
      </c>
      <c r="C108" s="206" t="s">
        <v>149</v>
      </c>
      <c r="D108" s="207" t="s">
        <v>2077</v>
      </c>
      <c r="E108" s="206" t="s">
        <v>939</v>
      </c>
      <c r="F108" s="208" t="s">
        <v>973</v>
      </c>
      <c r="G108" s="208">
        <v>240</v>
      </c>
      <c r="H108" s="209">
        <v>101564</v>
      </c>
      <c r="I108" s="208">
        <v>15</v>
      </c>
      <c r="J108" s="210" t="s">
        <v>2867</v>
      </c>
    </row>
    <row r="109" spans="1:10" ht="48">
      <c r="A109" s="79" t="s">
        <v>2884</v>
      </c>
      <c r="B109" s="80" t="s">
        <v>1090</v>
      </c>
      <c r="C109" s="79" t="s">
        <v>150</v>
      </c>
      <c r="D109" s="80" t="s">
        <v>2078</v>
      </c>
      <c r="E109" s="79" t="s">
        <v>939</v>
      </c>
      <c r="F109" s="79" t="s">
        <v>944</v>
      </c>
      <c r="G109" s="79">
        <v>58</v>
      </c>
      <c r="H109" s="205">
        <v>48687</v>
      </c>
      <c r="I109" s="79">
        <v>6</v>
      </c>
      <c r="J109" s="80" t="s">
        <v>2865</v>
      </c>
    </row>
    <row r="110" spans="1:10" ht="48">
      <c r="A110" s="79" t="s">
        <v>2884</v>
      </c>
      <c r="B110" s="80" t="s">
        <v>1090</v>
      </c>
      <c r="C110" s="79" t="s">
        <v>151</v>
      </c>
      <c r="D110" s="80" t="s">
        <v>2079</v>
      </c>
      <c r="E110" s="79" t="s">
        <v>939</v>
      </c>
      <c r="F110" s="79" t="s">
        <v>940</v>
      </c>
      <c r="G110" s="79">
        <v>141</v>
      </c>
      <c r="H110" s="205">
        <v>79893</v>
      </c>
      <c r="I110" s="79">
        <v>10</v>
      </c>
      <c r="J110" s="80" t="s">
        <v>941</v>
      </c>
    </row>
    <row r="111" spans="1:10" ht="48">
      <c r="A111" s="79" t="s">
        <v>2884</v>
      </c>
      <c r="B111" s="80" t="s">
        <v>1090</v>
      </c>
      <c r="C111" s="79" t="s">
        <v>152</v>
      </c>
      <c r="D111" s="80" t="s">
        <v>2080</v>
      </c>
      <c r="E111" s="79" t="s">
        <v>939</v>
      </c>
      <c r="F111" s="79" t="s">
        <v>944</v>
      </c>
      <c r="G111" s="79">
        <v>60</v>
      </c>
      <c r="H111" s="205">
        <v>51857</v>
      </c>
      <c r="I111" s="79">
        <v>6</v>
      </c>
      <c r="J111" s="80" t="s">
        <v>2865</v>
      </c>
    </row>
    <row r="112" spans="1:10" ht="48">
      <c r="A112" s="79" t="s">
        <v>2884</v>
      </c>
      <c r="B112" s="80" t="s">
        <v>1090</v>
      </c>
      <c r="C112" s="79" t="s">
        <v>153</v>
      </c>
      <c r="D112" s="80" t="s">
        <v>2081</v>
      </c>
      <c r="E112" s="79" t="s">
        <v>939</v>
      </c>
      <c r="F112" s="79" t="s">
        <v>966</v>
      </c>
      <c r="G112" s="79">
        <v>18</v>
      </c>
      <c r="H112" s="205">
        <v>14190</v>
      </c>
      <c r="I112" s="79">
        <v>2</v>
      </c>
      <c r="J112" s="80" t="s">
        <v>967</v>
      </c>
    </row>
    <row r="113" spans="1:10" ht="48">
      <c r="A113" s="79" t="s">
        <v>2884</v>
      </c>
      <c r="B113" s="80" t="s">
        <v>1090</v>
      </c>
      <c r="C113" s="79" t="s">
        <v>154</v>
      </c>
      <c r="D113" s="80" t="s">
        <v>2082</v>
      </c>
      <c r="E113" s="79" t="s">
        <v>939</v>
      </c>
      <c r="F113" s="79" t="s">
        <v>944</v>
      </c>
      <c r="G113" s="79">
        <v>30</v>
      </c>
      <c r="H113" s="205">
        <v>27358</v>
      </c>
      <c r="I113" s="79">
        <v>5</v>
      </c>
      <c r="J113" s="80" t="s">
        <v>945</v>
      </c>
    </row>
    <row r="114" spans="1:10" ht="48">
      <c r="A114" s="79" t="s">
        <v>2884</v>
      </c>
      <c r="B114" s="80" t="s">
        <v>1090</v>
      </c>
      <c r="C114" s="79" t="s">
        <v>155</v>
      </c>
      <c r="D114" s="80" t="s">
        <v>2083</v>
      </c>
      <c r="E114" s="79" t="s">
        <v>939</v>
      </c>
      <c r="F114" s="79" t="s">
        <v>944</v>
      </c>
      <c r="G114" s="79">
        <v>30</v>
      </c>
      <c r="H114" s="205">
        <v>30472</v>
      </c>
      <c r="I114" s="79">
        <v>6</v>
      </c>
      <c r="J114" s="80" t="s">
        <v>2865</v>
      </c>
    </row>
    <row r="115" spans="1:10" ht="48">
      <c r="A115" s="79" t="s">
        <v>2884</v>
      </c>
      <c r="B115" s="80" t="s">
        <v>1090</v>
      </c>
      <c r="C115" s="79" t="s">
        <v>156</v>
      </c>
      <c r="D115" s="80" t="s">
        <v>2885</v>
      </c>
      <c r="E115" s="79" t="s">
        <v>939</v>
      </c>
      <c r="F115" s="79" t="s">
        <v>940</v>
      </c>
      <c r="G115" s="79">
        <v>121</v>
      </c>
      <c r="H115" s="205">
        <v>50194</v>
      </c>
      <c r="I115" s="79">
        <v>10</v>
      </c>
      <c r="J115" s="80" t="s">
        <v>941</v>
      </c>
    </row>
    <row r="116" spans="1:10" ht="48">
      <c r="A116" s="79" t="s">
        <v>2884</v>
      </c>
      <c r="B116" s="80" t="s">
        <v>1068</v>
      </c>
      <c r="C116" s="79" t="s">
        <v>128</v>
      </c>
      <c r="D116" s="80" t="s">
        <v>2057</v>
      </c>
      <c r="E116" s="79" t="s">
        <v>972</v>
      </c>
      <c r="F116" s="79" t="s">
        <v>999</v>
      </c>
      <c r="G116" s="79">
        <v>310</v>
      </c>
      <c r="H116" s="205">
        <v>70669</v>
      </c>
      <c r="I116" s="79">
        <v>16</v>
      </c>
      <c r="J116" s="80" t="s">
        <v>1038</v>
      </c>
    </row>
    <row r="117" spans="1:10" ht="48">
      <c r="A117" s="79" t="s">
        <v>2884</v>
      </c>
      <c r="B117" s="80" t="s">
        <v>1068</v>
      </c>
      <c r="C117" s="79" t="s">
        <v>129</v>
      </c>
      <c r="D117" s="80" t="s">
        <v>2058</v>
      </c>
      <c r="E117" s="79" t="s">
        <v>972</v>
      </c>
      <c r="F117" s="79" t="s">
        <v>999</v>
      </c>
      <c r="G117" s="79">
        <v>365</v>
      </c>
      <c r="H117" s="205">
        <v>76003</v>
      </c>
      <c r="I117" s="79">
        <v>16</v>
      </c>
      <c r="J117" s="80" t="s">
        <v>1038</v>
      </c>
    </row>
    <row r="118" spans="1:10" ht="48">
      <c r="A118" s="79" t="s">
        <v>2884</v>
      </c>
      <c r="B118" s="80" t="s">
        <v>1068</v>
      </c>
      <c r="C118" s="79" t="s">
        <v>130</v>
      </c>
      <c r="D118" s="80" t="s">
        <v>2059</v>
      </c>
      <c r="E118" s="79" t="s">
        <v>939</v>
      </c>
      <c r="F118" s="79" t="s">
        <v>944</v>
      </c>
      <c r="G118" s="79">
        <v>60</v>
      </c>
      <c r="H118" s="205">
        <v>34157</v>
      </c>
      <c r="I118" s="79">
        <v>6</v>
      </c>
      <c r="J118" s="80" t="s">
        <v>2865</v>
      </c>
    </row>
    <row r="119" spans="1:10" ht="48">
      <c r="A119" s="79" t="s">
        <v>2884</v>
      </c>
      <c r="B119" s="80" t="s">
        <v>1068</v>
      </c>
      <c r="C119" s="79" t="s">
        <v>131</v>
      </c>
      <c r="D119" s="80" t="s">
        <v>2060</v>
      </c>
      <c r="E119" s="79" t="s">
        <v>939</v>
      </c>
      <c r="F119" s="79" t="s">
        <v>944</v>
      </c>
      <c r="G119" s="79">
        <v>36</v>
      </c>
      <c r="H119" s="205">
        <v>24792</v>
      </c>
      <c r="I119" s="79">
        <v>5</v>
      </c>
      <c r="J119" s="80" t="s">
        <v>945</v>
      </c>
    </row>
    <row r="120" spans="1:10" ht="48">
      <c r="A120" s="79" t="s">
        <v>2884</v>
      </c>
      <c r="B120" s="80" t="s">
        <v>1068</v>
      </c>
      <c r="C120" s="79" t="s">
        <v>132</v>
      </c>
      <c r="D120" s="80" t="s">
        <v>2061</v>
      </c>
      <c r="E120" s="79" t="s">
        <v>939</v>
      </c>
      <c r="F120" s="79" t="s">
        <v>940</v>
      </c>
      <c r="G120" s="79">
        <v>120</v>
      </c>
      <c r="H120" s="205">
        <v>40375</v>
      </c>
      <c r="I120" s="79">
        <v>9</v>
      </c>
      <c r="J120" s="80" t="s">
        <v>963</v>
      </c>
    </row>
    <row r="121" spans="1:10" ht="48">
      <c r="A121" s="79" t="s">
        <v>2884</v>
      </c>
      <c r="B121" s="80" t="s">
        <v>1068</v>
      </c>
      <c r="C121" s="79" t="s">
        <v>133</v>
      </c>
      <c r="D121" s="80" t="s">
        <v>2062</v>
      </c>
      <c r="E121" s="79" t="s">
        <v>939</v>
      </c>
      <c r="F121" s="79" t="s">
        <v>947</v>
      </c>
      <c r="G121" s="79">
        <v>78</v>
      </c>
      <c r="H121" s="205">
        <v>62196</v>
      </c>
      <c r="I121" s="79">
        <v>12</v>
      </c>
      <c r="J121" s="80" t="s">
        <v>2866</v>
      </c>
    </row>
    <row r="122" spans="1:10" ht="48">
      <c r="A122" s="79" t="s">
        <v>2884</v>
      </c>
      <c r="B122" s="80" t="s">
        <v>1068</v>
      </c>
      <c r="C122" s="79" t="s">
        <v>134</v>
      </c>
      <c r="D122" s="80" t="s">
        <v>2063</v>
      </c>
      <c r="E122" s="79" t="s">
        <v>939</v>
      </c>
      <c r="F122" s="79" t="s">
        <v>940</v>
      </c>
      <c r="G122" s="79">
        <v>75</v>
      </c>
      <c r="H122" s="205">
        <v>49312</v>
      </c>
      <c r="I122" s="79">
        <v>9</v>
      </c>
      <c r="J122" s="80" t="s">
        <v>963</v>
      </c>
    </row>
    <row r="123" spans="1:10" ht="48">
      <c r="A123" s="79" t="s">
        <v>2884</v>
      </c>
      <c r="B123" s="80" t="s">
        <v>1068</v>
      </c>
      <c r="C123" s="79" t="s">
        <v>135</v>
      </c>
      <c r="D123" s="80" t="s">
        <v>2064</v>
      </c>
      <c r="E123" s="79" t="s">
        <v>939</v>
      </c>
      <c r="F123" s="79" t="s">
        <v>947</v>
      </c>
      <c r="G123" s="79">
        <v>72</v>
      </c>
      <c r="H123" s="205">
        <v>25144</v>
      </c>
      <c r="I123" s="79">
        <v>12</v>
      </c>
      <c r="J123" s="80" t="s">
        <v>2866</v>
      </c>
    </row>
    <row r="124" spans="1:10" ht="48">
      <c r="A124" s="79" t="s">
        <v>2884</v>
      </c>
      <c r="B124" s="80" t="s">
        <v>1068</v>
      </c>
      <c r="C124" s="79" t="s">
        <v>136</v>
      </c>
      <c r="D124" s="80" t="s">
        <v>2065</v>
      </c>
      <c r="E124" s="79" t="s">
        <v>939</v>
      </c>
      <c r="F124" s="79" t="s">
        <v>966</v>
      </c>
      <c r="G124" s="79">
        <v>0</v>
      </c>
      <c r="H124" s="205">
        <v>25879</v>
      </c>
      <c r="I124" s="79">
        <v>4</v>
      </c>
      <c r="J124" s="80" t="s">
        <v>1078</v>
      </c>
    </row>
    <row r="125" spans="1:10" ht="48">
      <c r="A125" s="79" t="s">
        <v>2884</v>
      </c>
      <c r="B125" s="80" t="s">
        <v>1079</v>
      </c>
      <c r="C125" s="79" t="s">
        <v>137</v>
      </c>
      <c r="D125" s="80" t="s">
        <v>2066</v>
      </c>
      <c r="E125" s="79" t="s">
        <v>935</v>
      </c>
      <c r="F125" s="79" t="s">
        <v>936</v>
      </c>
      <c r="G125" s="79">
        <v>1052</v>
      </c>
      <c r="H125" s="205">
        <v>145442</v>
      </c>
      <c r="I125" s="79">
        <v>20</v>
      </c>
      <c r="J125" s="80" t="s">
        <v>1081</v>
      </c>
    </row>
    <row r="126" spans="1:10" ht="48">
      <c r="A126" s="79" t="s">
        <v>2884</v>
      </c>
      <c r="B126" s="80" t="s">
        <v>1079</v>
      </c>
      <c r="C126" s="79" t="s">
        <v>138</v>
      </c>
      <c r="D126" s="80" t="s">
        <v>2067</v>
      </c>
      <c r="E126" s="79" t="s">
        <v>939</v>
      </c>
      <c r="F126" s="79" t="s">
        <v>944</v>
      </c>
      <c r="G126" s="79">
        <v>30</v>
      </c>
      <c r="H126" s="205">
        <v>31349</v>
      </c>
      <c r="I126" s="79">
        <v>6</v>
      </c>
      <c r="J126" s="80" t="s">
        <v>2865</v>
      </c>
    </row>
    <row r="127" spans="1:10" ht="48">
      <c r="A127" s="79" t="s">
        <v>2884</v>
      </c>
      <c r="B127" s="80" t="s">
        <v>1079</v>
      </c>
      <c r="C127" s="79" t="s">
        <v>139</v>
      </c>
      <c r="D127" s="80" t="s">
        <v>2068</v>
      </c>
      <c r="E127" s="79" t="s">
        <v>939</v>
      </c>
      <c r="F127" s="79" t="s">
        <v>944</v>
      </c>
      <c r="G127" s="79">
        <v>50</v>
      </c>
      <c r="H127" s="205">
        <v>72052</v>
      </c>
      <c r="I127" s="79">
        <v>7</v>
      </c>
      <c r="J127" s="80" t="s">
        <v>954</v>
      </c>
    </row>
    <row r="128" spans="1:10" ht="48">
      <c r="A128" s="79" t="s">
        <v>2884</v>
      </c>
      <c r="B128" s="80" t="s">
        <v>1079</v>
      </c>
      <c r="C128" s="79" t="s">
        <v>140</v>
      </c>
      <c r="D128" s="80" t="s">
        <v>2069</v>
      </c>
      <c r="E128" s="79" t="s">
        <v>939</v>
      </c>
      <c r="F128" s="79" t="s">
        <v>944</v>
      </c>
      <c r="G128" s="79">
        <v>56</v>
      </c>
      <c r="H128" s="205">
        <v>34557</v>
      </c>
      <c r="I128" s="79">
        <v>6</v>
      </c>
      <c r="J128" s="80" t="s">
        <v>2865</v>
      </c>
    </row>
    <row r="129" spans="1:10" ht="48">
      <c r="A129" s="79" t="s">
        <v>2884</v>
      </c>
      <c r="B129" s="80" t="s">
        <v>1079</v>
      </c>
      <c r="C129" s="79" t="s">
        <v>141</v>
      </c>
      <c r="D129" s="80" t="s">
        <v>2070</v>
      </c>
      <c r="E129" s="79" t="s">
        <v>939</v>
      </c>
      <c r="F129" s="79" t="s">
        <v>944</v>
      </c>
      <c r="G129" s="79">
        <v>40</v>
      </c>
      <c r="H129" s="205">
        <v>61150</v>
      </c>
      <c r="I129" s="79">
        <v>7</v>
      </c>
      <c r="J129" s="80" t="s">
        <v>954</v>
      </c>
    </row>
    <row r="130" spans="1:10" ht="48">
      <c r="A130" s="79" t="s">
        <v>2884</v>
      </c>
      <c r="B130" s="80" t="s">
        <v>1079</v>
      </c>
      <c r="C130" s="79" t="s">
        <v>142</v>
      </c>
      <c r="D130" s="80" t="s">
        <v>2071</v>
      </c>
      <c r="E130" s="79" t="s">
        <v>939</v>
      </c>
      <c r="F130" s="79" t="s">
        <v>944</v>
      </c>
      <c r="G130" s="79">
        <v>30</v>
      </c>
      <c r="H130" s="205">
        <v>26831</v>
      </c>
      <c r="I130" s="79">
        <v>5</v>
      </c>
      <c r="J130" s="80" t="s">
        <v>945</v>
      </c>
    </row>
    <row r="131" spans="1:10" ht="48">
      <c r="A131" s="206" t="s">
        <v>2884</v>
      </c>
      <c r="B131" s="207" t="s">
        <v>1079</v>
      </c>
      <c r="C131" s="206" t="s">
        <v>143</v>
      </c>
      <c r="D131" s="207" t="s">
        <v>2072</v>
      </c>
      <c r="E131" s="206" t="s">
        <v>939</v>
      </c>
      <c r="F131" s="208" t="s">
        <v>940</v>
      </c>
      <c r="G131" s="208">
        <v>73</v>
      </c>
      <c r="H131" s="209">
        <v>96597</v>
      </c>
      <c r="I131" s="208">
        <v>10</v>
      </c>
      <c r="J131" s="210" t="s">
        <v>941</v>
      </c>
    </row>
    <row r="132" spans="1:10" ht="48">
      <c r="A132" s="79" t="s">
        <v>2884</v>
      </c>
      <c r="B132" s="80" t="s">
        <v>1079</v>
      </c>
      <c r="C132" s="79" t="s">
        <v>144</v>
      </c>
      <c r="D132" s="80" t="s">
        <v>2073</v>
      </c>
      <c r="E132" s="79" t="s">
        <v>939</v>
      </c>
      <c r="F132" s="79" t="s">
        <v>944</v>
      </c>
      <c r="G132" s="79">
        <v>30</v>
      </c>
      <c r="H132" s="205">
        <v>45151</v>
      </c>
      <c r="I132" s="79">
        <v>6</v>
      </c>
      <c r="J132" s="80" t="s">
        <v>2865</v>
      </c>
    </row>
    <row r="133" spans="1:10" ht="48">
      <c r="A133" s="79" t="s">
        <v>2884</v>
      </c>
      <c r="B133" s="80" t="s">
        <v>1079</v>
      </c>
      <c r="C133" s="79" t="s">
        <v>145</v>
      </c>
      <c r="D133" s="80" t="s">
        <v>2886</v>
      </c>
      <c r="E133" s="79" t="s">
        <v>939</v>
      </c>
      <c r="F133" s="79" t="s">
        <v>947</v>
      </c>
      <c r="G133" s="79">
        <v>90</v>
      </c>
      <c r="H133" s="205">
        <v>67502</v>
      </c>
      <c r="I133" s="79">
        <v>12</v>
      </c>
      <c r="J133" s="80" t="s">
        <v>2866</v>
      </c>
    </row>
    <row r="134" spans="1:10" ht="48">
      <c r="A134" s="79" t="s">
        <v>2884</v>
      </c>
      <c r="B134" s="80" t="s">
        <v>1102</v>
      </c>
      <c r="C134" s="79" t="s">
        <v>157</v>
      </c>
      <c r="D134" s="80" t="s">
        <v>2084</v>
      </c>
      <c r="E134" s="79" t="s">
        <v>972</v>
      </c>
      <c r="F134" s="79" t="s">
        <v>999</v>
      </c>
      <c r="G134" s="79">
        <v>320</v>
      </c>
      <c r="H134" s="205">
        <v>75156</v>
      </c>
      <c r="I134" s="79">
        <v>16</v>
      </c>
      <c r="J134" s="80" t="s">
        <v>1038</v>
      </c>
    </row>
    <row r="135" spans="1:10" ht="48">
      <c r="A135" s="79" t="s">
        <v>2884</v>
      </c>
      <c r="B135" s="80" t="s">
        <v>1102</v>
      </c>
      <c r="C135" s="79" t="s">
        <v>158</v>
      </c>
      <c r="D135" s="80" t="s">
        <v>2085</v>
      </c>
      <c r="E135" s="79" t="s">
        <v>972</v>
      </c>
      <c r="F135" s="79" t="s">
        <v>973</v>
      </c>
      <c r="G135" s="79">
        <v>307</v>
      </c>
      <c r="H135" s="205">
        <v>54416</v>
      </c>
      <c r="I135" s="79">
        <v>15</v>
      </c>
      <c r="J135" s="80" t="s">
        <v>2867</v>
      </c>
    </row>
    <row r="136" spans="1:10" ht="48">
      <c r="A136" s="79" t="s">
        <v>2884</v>
      </c>
      <c r="B136" s="80" t="s">
        <v>1102</v>
      </c>
      <c r="C136" s="79" t="s">
        <v>159</v>
      </c>
      <c r="D136" s="80" t="s">
        <v>2086</v>
      </c>
      <c r="E136" s="79" t="s">
        <v>939</v>
      </c>
      <c r="F136" s="79" t="s">
        <v>944</v>
      </c>
      <c r="G136" s="79">
        <v>35</v>
      </c>
      <c r="H136" s="205">
        <v>36168</v>
      </c>
      <c r="I136" s="79">
        <v>6</v>
      </c>
      <c r="J136" s="80" t="s">
        <v>2865</v>
      </c>
    </row>
    <row r="137" spans="1:10" ht="48">
      <c r="A137" s="79" t="s">
        <v>2884</v>
      </c>
      <c r="B137" s="80" t="s">
        <v>1102</v>
      </c>
      <c r="C137" s="79" t="s">
        <v>160</v>
      </c>
      <c r="D137" s="80" t="s">
        <v>2087</v>
      </c>
      <c r="E137" s="79" t="s">
        <v>939</v>
      </c>
      <c r="F137" s="79" t="s">
        <v>944</v>
      </c>
      <c r="G137" s="79">
        <v>40</v>
      </c>
      <c r="H137" s="205">
        <v>43041</v>
      </c>
      <c r="I137" s="79">
        <v>6</v>
      </c>
      <c r="J137" s="80" t="s">
        <v>2865</v>
      </c>
    </row>
    <row r="138" spans="1:10" ht="48">
      <c r="A138" s="79" t="s">
        <v>2884</v>
      </c>
      <c r="B138" s="80" t="s">
        <v>1102</v>
      </c>
      <c r="C138" s="79" t="s">
        <v>161</v>
      </c>
      <c r="D138" s="80" t="s">
        <v>2088</v>
      </c>
      <c r="E138" s="79" t="s">
        <v>939</v>
      </c>
      <c r="F138" s="79" t="s">
        <v>944</v>
      </c>
      <c r="G138" s="79">
        <v>34</v>
      </c>
      <c r="H138" s="205">
        <v>47802</v>
      </c>
      <c r="I138" s="79">
        <v>6</v>
      </c>
      <c r="J138" s="80" t="s">
        <v>2865</v>
      </c>
    </row>
    <row r="139" spans="1:10" ht="48">
      <c r="A139" s="206" t="s">
        <v>2884</v>
      </c>
      <c r="B139" s="207" t="s">
        <v>1102</v>
      </c>
      <c r="C139" s="206" t="s">
        <v>162</v>
      </c>
      <c r="D139" s="207" t="s">
        <v>2089</v>
      </c>
      <c r="E139" s="206" t="s">
        <v>939</v>
      </c>
      <c r="F139" s="208" t="s">
        <v>940</v>
      </c>
      <c r="G139" s="208">
        <v>70</v>
      </c>
      <c r="H139" s="209">
        <v>67427</v>
      </c>
      <c r="I139" s="208">
        <v>10</v>
      </c>
      <c r="J139" s="210" t="s">
        <v>941</v>
      </c>
    </row>
    <row r="140" spans="1:10" ht="48">
      <c r="A140" s="79" t="s">
        <v>2884</v>
      </c>
      <c r="B140" s="80" t="s">
        <v>1102</v>
      </c>
      <c r="C140" s="79" t="s">
        <v>163</v>
      </c>
      <c r="D140" s="80" t="s">
        <v>2090</v>
      </c>
      <c r="E140" s="79" t="s">
        <v>939</v>
      </c>
      <c r="F140" s="79" t="s">
        <v>947</v>
      </c>
      <c r="G140" s="79">
        <v>111</v>
      </c>
      <c r="H140" s="205">
        <v>62295</v>
      </c>
      <c r="I140" s="79">
        <v>13</v>
      </c>
      <c r="J140" s="80" t="s">
        <v>2864</v>
      </c>
    </row>
    <row r="141" spans="1:10" ht="48">
      <c r="A141" s="79" t="s">
        <v>2884</v>
      </c>
      <c r="B141" s="80" t="s">
        <v>1102</v>
      </c>
      <c r="C141" s="79" t="s">
        <v>164</v>
      </c>
      <c r="D141" s="80" t="s">
        <v>2091</v>
      </c>
      <c r="E141" s="79" t="s">
        <v>939</v>
      </c>
      <c r="F141" s="79" t="s">
        <v>944</v>
      </c>
      <c r="G141" s="79">
        <v>31</v>
      </c>
      <c r="H141" s="205">
        <v>20278</v>
      </c>
      <c r="I141" s="79">
        <v>5</v>
      </c>
      <c r="J141" s="80" t="s">
        <v>945</v>
      </c>
    </row>
    <row r="142" spans="1:10" ht="48">
      <c r="A142" s="79" t="s">
        <v>2884</v>
      </c>
      <c r="B142" s="80" t="s">
        <v>1102</v>
      </c>
      <c r="C142" s="79" t="s">
        <v>165</v>
      </c>
      <c r="D142" s="80" t="s">
        <v>2092</v>
      </c>
      <c r="E142" s="79" t="s">
        <v>939</v>
      </c>
      <c r="F142" s="79" t="s">
        <v>944</v>
      </c>
      <c r="G142" s="79">
        <v>43</v>
      </c>
      <c r="H142" s="205">
        <v>35063</v>
      </c>
      <c r="I142" s="79">
        <v>6</v>
      </c>
      <c r="J142" s="80" t="s">
        <v>2865</v>
      </c>
    </row>
    <row r="143" spans="1:10" ht="48">
      <c r="A143" s="79" t="s">
        <v>2884</v>
      </c>
      <c r="B143" s="80" t="s">
        <v>1112</v>
      </c>
      <c r="C143" s="79" t="s">
        <v>166</v>
      </c>
      <c r="D143" s="80" t="s">
        <v>2093</v>
      </c>
      <c r="E143" s="79" t="s">
        <v>935</v>
      </c>
      <c r="F143" s="79" t="s">
        <v>936</v>
      </c>
      <c r="G143" s="79">
        <v>620</v>
      </c>
      <c r="H143" s="205">
        <v>98762</v>
      </c>
      <c r="I143" s="79">
        <v>18</v>
      </c>
      <c r="J143" s="80" t="s">
        <v>1957</v>
      </c>
    </row>
    <row r="144" spans="1:10" ht="48">
      <c r="A144" s="79" t="s">
        <v>2884</v>
      </c>
      <c r="B144" s="80" t="s">
        <v>1112</v>
      </c>
      <c r="C144" s="79" t="s">
        <v>167</v>
      </c>
      <c r="D144" s="80" t="s">
        <v>2094</v>
      </c>
      <c r="E144" s="79" t="s">
        <v>939</v>
      </c>
      <c r="F144" s="79" t="s">
        <v>944</v>
      </c>
      <c r="G144" s="79">
        <v>34</v>
      </c>
      <c r="H144" s="205">
        <v>24813</v>
      </c>
      <c r="I144" s="79">
        <v>5</v>
      </c>
      <c r="J144" s="80" t="s">
        <v>945</v>
      </c>
    </row>
    <row r="145" spans="1:10" ht="48">
      <c r="A145" s="79" t="s">
        <v>2884</v>
      </c>
      <c r="B145" s="80" t="s">
        <v>1112</v>
      </c>
      <c r="C145" s="79" t="s">
        <v>168</v>
      </c>
      <c r="D145" s="80" t="s">
        <v>2095</v>
      </c>
      <c r="E145" s="79" t="s">
        <v>939</v>
      </c>
      <c r="F145" s="79" t="s">
        <v>944</v>
      </c>
      <c r="G145" s="79">
        <v>35</v>
      </c>
      <c r="H145" s="205">
        <v>30292</v>
      </c>
      <c r="I145" s="79">
        <v>6</v>
      </c>
      <c r="J145" s="80" t="s">
        <v>2865</v>
      </c>
    </row>
    <row r="146" spans="1:10" ht="48">
      <c r="A146" s="79" t="s">
        <v>2884</v>
      </c>
      <c r="B146" s="80" t="s">
        <v>1112</v>
      </c>
      <c r="C146" s="79" t="s">
        <v>169</v>
      </c>
      <c r="D146" s="80" t="s">
        <v>2096</v>
      </c>
      <c r="E146" s="79" t="s">
        <v>939</v>
      </c>
      <c r="F146" s="79" t="s">
        <v>940</v>
      </c>
      <c r="G146" s="79">
        <v>34</v>
      </c>
      <c r="H146" s="205">
        <v>26266</v>
      </c>
      <c r="I146" s="79">
        <v>9</v>
      </c>
      <c r="J146" s="80" t="s">
        <v>963</v>
      </c>
    </row>
    <row r="147" spans="1:10" ht="48">
      <c r="A147" s="79" t="s">
        <v>2884</v>
      </c>
      <c r="B147" s="80" t="s">
        <v>1112</v>
      </c>
      <c r="C147" s="79" t="s">
        <v>170</v>
      </c>
      <c r="D147" s="80" t="s">
        <v>2097</v>
      </c>
      <c r="E147" s="79" t="s">
        <v>939</v>
      </c>
      <c r="F147" s="79" t="s">
        <v>944</v>
      </c>
      <c r="G147" s="79">
        <v>30</v>
      </c>
      <c r="H147" s="205">
        <v>9848</v>
      </c>
      <c r="I147" s="79">
        <v>5</v>
      </c>
      <c r="J147" s="80" t="s">
        <v>945</v>
      </c>
    </row>
    <row r="148" spans="1:10" ht="48">
      <c r="A148" s="79" t="s">
        <v>2884</v>
      </c>
      <c r="B148" s="80" t="s">
        <v>1112</v>
      </c>
      <c r="C148" s="79" t="s">
        <v>171</v>
      </c>
      <c r="D148" s="80" t="s">
        <v>2098</v>
      </c>
      <c r="E148" s="79" t="s">
        <v>939</v>
      </c>
      <c r="F148" s="79" t="s">
        <v>944</v>
      </c>
      <c r="G148" s="79">
        <v>30</v>
      </c>
      <c r="H148" s="205">
        <v>10264</v>
      </c>
      <c r="I148" s="79">
        <v>5</v>
      </c>
      <c r="J148" s="80" t="s">
        <v>945</v>
      </c>
    </row>
    <row r="149" spans="1:10" ht="48">
      <c r="A149" s="79" t="s">
        <v>2884</v>
      </c>
      <c r="B149" s="80" t="s">
        <v>1112</v>
      </c>
      <c r="C149" s="79" t="s">
        <v>172</v>
      </c>
      <c r="D149" s="80" t="s">
        <v>2099</v>
      </c>
      <c r="E149" s="79" t="s">
        <v>939</v>
      </c>
      <c r="F149" s="79" t="s">
        <v>944</v>
      </c>
      <c r="G149" s="79">
        <v>60</v>
      </c>
      <c r="H149" s="205">
        <v>53935</v>
      </c>
      <c r="I149" s="79">
        <v>6</v>
      </c>
      <c r="J149" s="80" t="s">
        <v>2865</v>
      </c>
    </row>
    <row r="150" spans="1:10" ht="48">
      <c r="A150" s="79" t="s">
        <v>2884</v>
      </c>
      <c r="B150" s="80" t="s">
        <v>1112</v>
      </c>
      <c r="C150" s="79" t="s">
        <v>173</v>
      </c>
      <c r="D150" s="80" t="s">
        <v>2100</v>
      </c>
      <c r="E150" s="79" t="s">
        <v>939</v>
      </c>
      <c r="F150" s="79" t="s">
        <v>944</v>
      </c>
      <c r="G150" s="79">
        <v>30</v>
      </c>
      <c r="H150" s="205">
        <v>39114</v>
      </c>
      <c r="I150" s="79">
        <v>6</v>
      </c>
      <c r="J150" s="80" t="s">
        <v>2865</v>
      </c>
    </row>
    <row r="151" spans="1:10" ht="48">
      <c r="A151" s="79" t="s">
        <v>2884</v>
      </c>
      <c r="B151" s="80" t="s">
        <v>1112</v>
      </c>
      <c r="C151" s="79" t="s">
        <v>174</v>
      </c>
      <c r="D151" s="80" t="s">
        <v>2101</v>
      </c>
      <c r="E151" s="79" t="s">
        <v>939</v>
      </c>
      <c r="F151" s="79" t="s">
        <v>944</v>
      </c>
      <c r="G151" s="79">
        <v>35</v>
      </c>
      <c r="H151" s="205">
        <v>22868</v>
      </c>
      <c r="I151" s="79">
        <v>5</v>
      </c>
      <c r="J151" s="80" t="s">
        <v>945</v>
      </c>
    </row>
    <row r="152" spans="1:10" ht="48">
      <c r="A152" s="79" t="s">
        <v>2887</v>
      </c>
      <c r="B152" s="80" t="s">
        <v>2888</v>
      </c>
      <c r="C152" s="79" t="s">
        <v>175</v>
      </c>
      <c r="D152" s="80" t="s">
        <v>2102</v>
      </c>
      <c r="E152" s="79" t="s">
        <v>972</v>
      </c>
      <c r="F152" s="79" t="s">
        <v>999</v>
      </c>
      <c r="G152" s="79">
        <v>480</v>
      </c>
      <c r="H152" s="205">
        <v>149882</v>
      </c>
      <c r="I152" s="79">
        <v>17</v>
      </c>
      <c r="J152" s="80" t="s">
        <v>1000</v>
      </c>
    </row>
    <row r="153" spans="1:10" ht="48">
      <c r="A153" s="79" t="s">
        <v>2887</v>
      </c>
      <c r="B153" s="80" t="s">
        <v>2888</v>
      </c>
      <c r="C153" s="79" t="s">
        <v>176</v>
      </c>
      <c r="D153" s="80" t="s">
        <v>2103</v>
      </c>
      <c r="E153" s="79" t="s">
        <v>939</v>
      </c>
      <c r="F153" s="79" t="s">
        <v>966</v>
      </c>
      <c r="G153" s="79">
        <v>10</v>
      </c>
      <c r="H153" s="205">
        <v>13277</v>
      </c>
      <c r="I153" s="79">
        <v>2</v>
      </c>
      <c r="J153" s="80" t="s">
        <v>967</v>
      </c>
    </row>
    <row r="154" spans="1:10" ht="48">
      <c r="A154" s="79" t="s">
        <v>2887</v>
      </c>
      <c r="B154" s="80" t="s">
        <v>2888</v>
      </c>
      <c r="C154" s="79" t="s">
        <v>177</v>
      </c>
      <c r="D154" s="80" t="s">
        <v>2104</v>
      </c>
      <c r="E154" s="79" t="s">
        <v>939</v>
      </c>
      <c r="F154" s="79" t="s">
        <v>944</v>
      </c>
      <c r="G154" s="79">
        <v>40</v>
      </c>
      <c r="H154" s="205">
        <v>33938</v>
      </c>
      <c r="I154" s="79">
        <v>6</v>
      </c>
      <c r="J154" s="80" t="s">
        <v>2865</v>
      </c>
    </row>
    <row r="155" spans="1:10" ht="48">
      <c r="A155" s="79" t="s">
        <v>2887</v>
      </c>
      <c r="B155" s="80" t="s">
        <v>2888</v>
      </c>
      <c r="C155" s="79" t="s">
        <v>178</v>
      </c>
      <c r="D155" s="80" t="s">
        <v>2105</v>
      </c>
      <c r="E155" s="79" t="s">
        <v>939</v>
      </c>
      <c r="F155" s="79" t="s">
        <v>944</v>
      </c>
      <c r="G155" s="79">
        <v>76</v>
      </c>
      <c r="H155" s="205">
        <v>46185</v>
      </c>
      <c r="I155" s="79">
        <v>6</v>
      </c>
      <c r="J155" s="80" t="s">
        <v>2865</v>
      </c>
    </row>
    <row r="156" spans="1:10" ht="48">
      <c r="A156" s="79" t="s">
        <v>2887</v>
      </c>
      <c r="B156" s="80" t="s">
        <v>2888</v>
      </c>
      <c r="C156" s="79" t="s">
        <v>179</v>
      </c>
      <c r="D156" s="80" t="s">
        <v>2106</v>
      </c>
      <c r="E156" s="79" t="s">
        <v>939</v>
      </c>
      <c r="F156" s="79" t="s">
        <v>947</v>
      </c>
      <c r="G156" s="79">
        <v>98</v>
      </c>
      <c r="H156" s="205">
        <v>70184</v>
      </c>
      <c r="I156" s="79">
        <v>12</v>
      </c>
      <c r="J156" s="80" t="s">
        <v>2866</v>
      </c>
    </row>
    <row r="157" spans="1:10" ht="48">
      <c r="A157" s="79" t="s">
        <v>2887</v>
      </c>
      <c r="B157" s="80" t="s">
        <v>2888</v>
      </c>
      <c r="C157" s="79" t="s">
        <v>180</v>
      </c>
      <c r="D157" s="80" t="s">
        <v>2107</v>
      </c>
      <c r="E157" s="79" t="s">
        <v>939</v>
      </c>
      <c r="F157" s="79" t="s">
        <v>940</v>
      </c>
      <c r="G157" s="79">
        <v>118</v>
      </c>
      <c r="H157" s="205">
        <v>55555</v>
      </c>
      <c r="I157" s="79">
        <v>10</v>
      </c>
      <c r="J157" s="80" t="s">
        <v>941</v>
      </c>
    </row>
    <row r="158" spans="1:10" ht="48">
      <c r="A158" s="79" t="s">
        <v>2887</v>
      </c>
      <c r="B158" s="80" t="s">
        <v>2888</v>
      </c>
      <c r="C158" s="79" t="s">
        <v>181</v>
      </c>
      <c r="D158" s="80" t="s">
        <v>2108</v>
      </c>
      <c r="E158" s="79" t="s">
        <v>939</v>
      </c>
      <c r="F158" s="79" t="s">
        <v>944</v>
      </c>
      <c r="G158" s="79">
        <v>65</v>
      </c>
      <c r="H158" s="205">
        <v>52056</v>
      </c>
      <c r="I158" s="79">
        <v>6</v>
      </c>
      <c r="J158" s="80" t="s">
        <v>2865</v>
      </c>
    </row>
    <row r="159" spans="1:10" ht="48">
      <c r="A159" s="79" t="s">
        <v>2887</v>
      </c>
      <c r="B159" s="80" t="s">
        <v>2888</v>
      </c>
      <c r="C159" s="79" t="s">
        <v>182</v>
      </c>
      <c r="D159" s="80" t="s">
        <v>2109</v>
      </c>
      <c r="E159" s="79" t="s">
        <v>939</v>
      </c>
      <c r="F159" s="79" t="s">
        <v>944</v>
      </c>
      <c r="G159" s="79">
        <v>34</v>
      </c>
      <c r="H159" s="205">
        <v>30058</v>
      </c>
      <c r="I159" s="79">
        <v>6</v>
      </c>
      <c r="J159" s="80" t="s">
        <v>2865</v>
      </c>
    </row>
    <row r="160" spans="1:10" ht="48">
      <c r="A160" s="79" t="s">
        <v>2887</v>
      </c>
      <c r="B160" s="80" t="s">
        <v>2888</v>
      </c>
      <c r="C160" s="79" t="s">
        <v>183</v>
      </c>
      <c r="D160" s="80" t="s">
        <v>2110</v>
      </c>
      <c r="E160" s="79" t="s">
        <v>939</v>
      </c>
      <c r="F160" s="79" t="s">
        <v>944</v>
      </c>
      <c r="G160" s="79">
        <v>39</v>
      </c>
      <c r="H160" s="205">
        <v>21673</v>
      </c>
      <c r="I160" s="79">
        <v>5</v>
      </c>
      <c r="J160" s="80" t="s">
        <v>945</v>
      </c>
    </row>
    <row r="161" spans="1:10" ht="48">
      <c r="A161" s="79" t="s">
        <v>2887</v>
      </c>
      <c r="B161" s="80" t="s">
        <v>2888</v>
      </c>
      <c r="C161" s="79" t="s">
        <v>184</v>
      </c>
      <c r="D161" s="80" t="s">
        <v>2111</v>
      </c>
      <c r="E161" s="79" t="s">
        <v>939</v>
      </c>
      <c r="F161" s="79" t="s">
        <v>944</v>
      </c>
      <c r="G161" s="79">
        <v>35</v>
      </c>
      <c r="H161" s="205">
        <v>24438</v>
      </c>
      <c r="I161" s="79">
        <v>5</v>
      </c>
      <c r="J161" s="80" t="s">
        <v>945</v>
      </c>
    </row>
    <row r="162" spans="1:10" ht="48">
      <c r="A162" s="79" t="s">
        <v>2887</v>
      </c>
      <c r="B162" s="80" t="s">
        <v>2888</v>
      </c>
      <c r="C162" s="79" t="s">
        <v>185</v>
      </c>
      <c r="D162" s="80" t="s">
        <v>2112</v>
      </c>
      <c r="E162" s="79" t="s">
        <v>939</v>
      </c>
      <c r="F162" s="79" t="s">
        <v>944</v>
      </c>
      <c r="G162" s="79">
        <v>40</v>
      </c>
      <c r="H162" s="205">
        <v>19801</v>
      </c>
      <c r="I162" s="79">
        <v>5</v>
      </c>
      <c r="J162" s="80" t="s">
        <v>945</v>
      </c>
    </row>
    <row r="163" spans="1:10" ht="48">
      <c r="A163" s="79" t="s">
        <v>2887</v>
      </c>
      <c r="B163" s="80" t="s">
        <v>2888</v>
      </c>
      <c r="C163" s="79" t="s">
        <v>186</v>
      </c>
      <c r="D163" s="80" t="s">
        <v>2113</v>
      </c>
      <c r="E163" s="79" t="s">
        <v>939</v>
      </c>
      <c r="F163" s="79" t="s">
        <v>966</v>
      </c>
      <c r="G163" s="79">
        <v>10</v>
      </c>
      <c r="H163" s="205">
        <v>23017</v>
      </c>
      <c r="I163" s="79">
        <v>3</v>
      </c>
      <c r="J163" s="80" t="s">
        <v>1015</v>
      </c>
    </row>
    <row r="164" spans="1:10" ht="48">
      <c r="A164" s="79" t="s">
        <v>2887</v>
      </c>
      <c r="B164" s="80" t="s">
        <v>1135</v>
      </c>
      <c r="C164" s="79" t="s">
        <v>187</v>
      </c>
      <c r="D164" s="80" t="s">
        <v>2114</v>
      </c>
      <c r="E164" s="79" t="s">
        <v>972</v>
      </c>
      <c r="F164" s="79" t="s">
        <v>999</v>
      </c>
      <c r="G164" s="79">
        <v>348</v>
      </c>
      <c r="H164" s="205">
        <v>50856</v>
      </c>
      <c r="I164" s="79">
        <v>16</v>
      </c>
      <c r="J164" s="80" t="s">
        <v>1038</v>
      </c>
    </row>
    <row r="165" spans="1:10" ht="48">
      <c r="A165" s="79" t="s">
        <v>2887</v>
      </c>
      <c r="B165" s="80" t="s">
        <v>1135</v>
      </c>
      <c r="C165" s="79" t="s">
        <v>188</v>
      </c>
      <c r="D165" s="80" t="s">
        <v>2115</v>
      </c>
      <c r="E165" s="79" t="s">
        <v>939</v>
      </c>
      <c r="F165" s="79" t="s">
        <v>944</v>
      </c>
      <c r="G165" s="79">
        <v>30</v>
      </c>
      <c r="H165" s="205">
        <v>23229</v>
      </c>
      <c r="I165" s="79">
        <v>5</v>
      </c>
      <c r="J165" s="80" t="s">
        <v>945</v>
      </c>
    </row>
    <row r="166" spans="1:10" ht="48">
      <c r="A166" s="79" t="s">
        <v>2887</v>
      </c>
      <c r="B166" s="80" t="s">
        <v>1135</v>
      </c>
      <c r="C166" s="79" t="s">
        <v>189</v>
      </c>
      <c r="D166" s="80" t="s">
        <v>2116</v>
      </c>
      <c r="E166" s="79" t="s">
        <v>939</v>
      </c>
      <c r="F166" s="79" t="s">
        <v>944</v>
      </c>
      <c r="G166" s="79">
        <v>30</v>
      </c>
      <c r="H166" s="205">
        <v>18639</v>
      </c>
      <c r="I166" s="79">
        <v>5</v>
      </c>
      <c r="J166" s="80" t="s">
        <v>945</v>
      </c>
    </row>
    <row r="167" spans="1:10" ht="48">
      <c r="A167" s="79" t="s">
        <v>2887</v>
      </c>
      <c r="B167" s="80" t="s">
        <v>1135</v>
      </c>
      <c r="C167" s="79" t="s">
        <v>190</v>
      </c>
      <c r="D167" s="80" t="s">
        <v>2117</v>
      </c>
      <c r="E167" s="79" t="s">
        <v>939</v>
      </c>
      <c r="F167" s="79" t="s">
        <v>944</v>
      </c>
      <c r="G167" s="79">
        <v>30</v>
      </c>
      <c r="H167" s="205">
        <v>27393</v>
      </c>
      <c r="I167" s="79">
        <v>5</v>
      </c>
      <c r="J167" s="80" t="s">
        <v>945</v>
      </c>
    </row>
    <row r="168" spans="1:10" ht="48">
      <c r="A168" s="79" t="s">
        <v>2887</v>
      </c>
      <c r="B168" s="80" t="s">
        <v>1135</v>
      </c>
      <c r="C168" s="79" t="s">
        <v>191</v>
      </c>
      <c r="D168" s="80" t="s">
        <v>2118</v>
      </c>
      <c r="E168" s="79" t="s">
        <v>939</v>
      </c>
      <c r="F168" s="79" t="s">
        <v>944</v>
      </c>
      <c r="G168" s="79">
        <v>60</v>
      </c>
      <c r="H168" s="205">
        <v>46384</v>
      </c>
      <c r="I168" s="79">
        <v>6</v>
      </c>
      <c r="J168" s="80" t="s">
        <v>2865</v>
      </c>
    </row>
    <row r="169" spans="1:10" ht="48">
      <c r="A169" s="79" t="s">
        <v>2887</v>
      </c>
      <c r="B169" s="80" t="s">
        <v>1135</v>
      </c>
      <c r="C169" s="79" t="s">
        <v>192</v>
      </c>
      <c r="D169" s="80" t="s">
        <v>2119</v>
      </c>
      <c r="E169" s="79" t="s">
        <v>939</v>
      </c>
      <c r="F169" s="79" t="s">
        <v>944</v>
      </c>
      <c r="G169" s="79">
        <v>30</v>
      </c>
      <c r="H169" s="205">
        <v>44768</v>
      </c>
      <c r="I169" s="79">
        <v>6</v>
      </c>
      <c r="J169" s="80" t="s">
        <v>2865</v>
      </c>
    </row>
    <row r="170" spans="1:10" ht="48">
      <c r="A170" s="79" t="s">
        <v>2887</v>
      </c>
      <c r="B170" s="80" t="s">
        <v>1135</v>
      </c>
      <c r="C170" s="79" t="s">
        <v>193</v>
      </c>
      <c r="D170" s="80" t="s">
        <v>2120</v>
      </c>
      <c r="E170" s="79" t="s">
        <v>939</v>
      </c>
      <c r="F170" s="79" t="s">
        <v>966</v>
      </c>
      <c r="G170" s="79">
        <v>14</v>
      </c>
      <c r="H170" s="205">
        <v>14880</v>
      </c>
      <c r="I170" s="79">
        <v>2</v>
      </c>
      <c r="J170" s="80" t="s">
        <v>967</v>
      </c>
    </row>
    <row r="171" spans="1:10" ht="48">
      <c r="A171" s="79" t="s">
        <v>2887</v>
      </c>
      <c r="B171" s="80" t="s">
        <v>1135</v>
      </c>
      <c r="C171" s="79" t="s">
        <v>194</v>
      </c>
      <c r="D171" s="80" t="s">
        <v>2121</v>
      </c>
      <c r="E171" s="79" t="s">
        <v>939</v>
      </c>
      <c r="F171" s="79" t="s">
        <v>966</v>
      </c>
      <c r="G171" s="79">
        <v>0</v>
      </c>
      <c r="H171" s="205">
        <v>9564</v>
      </c>
      <c r="I171" s="79">
        <v>2</v>
      </c>
      <c r="J171" s="80" t="s">
        <v>967</v>
      </c>
    </row>
    <row r="172" spans="1:10" ht="48">
      <c r="A172" s="79" t="s">
        <v>2887</v>
      </c>
      <c r="B172" s="80" t="s">
        <v>1144</v>
      </c>
      <c r="C172" s="79" t="s">
        <v>195</v>
      </c>
      <c r="D172" s="80" t="s">
        <v>2122</v>
      </c>
      <c r="E172" s="79" t="s">
        <v>935</v>
      </c>
      <c r="F172" s="79" t="s">
        <v>936</v>
      </c>
      <c r="G172" s="79">
        <v>544</v>
      </c>
      <c r="H172" s="205">
        <v>170874</v>
      </c>
      <c r="I172" s="79">
        <v>18</v>
      </c>
      <c r="J172" s="80" t="s">
        <v>1957</v>
      </c>
    </row>
    <row r="173" spans="1:10" ht="48">
      <c r="A173" s="79" t="s">
        <v>2887</v>
      </c>
      <c r="B173" s="80" t="s">
        <v>1144</v>
      </c>
      <c r="C173" s="79" t="s">
        <v>196</v>
      </c>
      <c r="D173" s="80" t="s">
        <v>2123</v>
      </c>
      <c r="E173" s="79" t="s">
        <v>939</v>
      </c>
      <c r="F173" s="79" t="s">
        <v>944</v>
      </c>
      <c r="G173" s="79">
        <v>30</v>
      </c>
      <c r="H173" s="205">
        <v>25310</v>
      </c>
      <c r="I173" s="79">
        <v>5</v>
      </c>
      <c r="J173" s="80" t="s">
        <v>945</v>
      </c>
    </row>
    <row r="174" spans="1:10" ht="48">
      <c r="A174" s="79" t="s">
        <v>2887</v>
      </c>
      <c r="B174" s="80" t="s">
        <v>1144</v>
      </c>
      <c r="C174" s="79" t="s">
        <v>197</v>
      </c>
      <c r="D174" s="80" t="s">
        <v>2124</v>
      </c>
      <c r="E174" s="79" t="s">
        <v>939</v>
      </c>
      <c r="F174" s="79" t="s">
        <v>940</v>
      </c>
      <c r="G174" s="79">
        <v>60</v>
      </c>
      <c r="H174" s="205">
        <v>46918</v>
      </c>
      <c r="I174" s="79">
        <v>9</v>
      </c>
      <c r="J174" s="80" t="s">
        <v>963</v>
      </c>
    </row>
    <row r="175" spans="1:10" ht="48">
      <c r="A175" s="79" t="s">
        <v>2887</v>
      </c>
      <c r="B175" s="80" t="s">
        <v>1144</v>
      </c>
      <c r="C175" s="79" t="s">
        <v>198</v>
      </c>
      <c r="D175" s="80" t="s">
        <v>2125</v>
      </c>
      <c r="E175" s="79" t="s">
        <v>939</v>
      </c>
      <c r="F175" s="79" t="s">
        <v>944</v>
      </c>
      <c r="G175" s="79">
        <v>60</v>
      </c>
      <c r="H175" s="205">
        <v>51631</v>
      </c>
      <c r="I175" s="79">
        <v>6</v>
      </c>
      <c r="J175" s="80" t="s">
        <v>2865</v>
      </c>
    </row>
    <row r="176" spans="1:10" ht="48">
      <c r="A176" s="79" t="s">
        <v>2887</v>
      </c>
      <c r="B176" s="80" t="s">
        <v>1144</v>
      </c>
      <c r="C176" s="79" t="s">
        <v>199</v>
      </c>
      <c r="D176" s="80" t="s">
        <v>2126</v>
      </c>
      <c r="E176" s="79" t="s">
        <v>939</v>
      </c>
      <c r="F176" s="79" t="s">
        <v>940</v>
      </c>
      <c r="G176" s="79">
        <v>102</v>
      </c>
      <c r="H176" s="205">
        <v>63225</v>
      </c>
      <c r="I176" s="79">
        <v>10</v>
      </c>
      <c r="J176" s="80" t="s">
        <v>941</v>
      </c>
    </row>
    <row r="177" spans="1:10" ht="48">
      <c r="A177" s="79" t="s">
        <v>2887</v>
      </c>
      <c r="B177" s="80" t="s">
        <v>1144</v>
      </c>
      <c r="C177" s="79" t="s">
        <v>200</v>
      </c>
      <c r="D177" s="80" t="s">
        <v>2127</v>
      </c>
      <c r="E177" s="79" t="s">
        <v>939</v>
      </c>
      <c r="F177" s="79" t="s">
        <v>944</v>
      </c>
      <c r="G177" s="79">
        <v>33</v>
      </c>
      <c r="H177" s="205">
        <v>25444</v>
      </c>
      <c r="I177" s="79">
        <v>5</v>
      </c>
      <c r="J177" s="80" t="s">
        <v>945</v>
      </c>
    </row>
    <row r="178" spans="1:10" ht="48">
      <c r="A178" s="79" t="s">
        <v>2887</v>
      </c>
      <c r="B178" s="80" t="s">
        <v>1144</v>
      </c>
      <c r="C178" s="79" t="s">
        <v>201</v>
      </c>
      <c r="D178" s="80" t="s">
        <v>2128</v>
      </c>
      <c r="E178" s="79" t="s">
        <v>939</v>
      </c>
      <c r="F178" s="79" t="s">
        <v>947</v>
      </c>
      <c r="G178" s="79">
        <v>116</v>
      </c>
      <c r="H178" s="205">
        <v>74678</v>
      </c>
      <c r="I178" s="79">
        <v>13</v>
      </c>
      <c r="J178" s="80" t="s">
        <v>2864</v>
      </c>
    </row>
    <row r="179" spans="1:10" ht="48">
      <c r="A179" s="79" t="s">
        <v>2887</v>
      </c>
      <c r="B179" s="80" t="s">
        <v>1144</v>
      </c>
      <c r="C179" s="79" t="s">
        <v>202</v>
      </c>
      <c r="D179" s="80" t="s">
        <v>2129</v>
      </c>
      <c r="E179" s="79" t="s">
        <v>939</v>
      </c>
      <c r="F179" s="79" t="s">
        <v>940</v>
      </c>
      <c r="G179" s="79">
        <v>60</v>
      </c>
      <c r="H179" s="205">
        <v>50607</v>
      </c>
      <c r="I179" s="79">
        <v>10</v>
      </c>
      <c r="J179" s="80" t="s">
        <v>941</v>
      </c>
    </row>
    <row r="180" spans="1:10" ht="48">
      <c r="A180" s="79" t="s">
        <v>2887</v>
      </c>
      <c r="B180" s="80" t="s">
        <v>1144</v>
      </c>
      <c r="C180" s="79" t="s">
        <v>203</v>
      </c>
      <c r="D180" s="80" t="s">
        <v>2130</v>
      </c>
      <c r="E180" s="79" t="s">
        <v>939</v>
      </c>
      <c r="F180" s="79" t="s">
        <v>944</v>
      </c>
      <c r="G180" s="79">
        <v>60</v>
      </c>
      <c r="H180" s="205">
        <v>54244</v>
      </c>
      <c r="I180" s="79">
        <v>6</v>
      </c>
      <c r="J180" s="80" t="s">
        <v>2865</v>
      </c>
    </row>
    <row r="181" spans="1:10" ht="48">
      <c r="A181" s="79" t="s">
        <v>2887</v>
      </c>
      <c r="B181" s="80" t="s">
        <v>1144</v>
      </c>
      <c r="C181" s="79" t="s">
        <v>204</v>
      </c>
      <c r="D181" s="80" t="s">
        <v>2131</v>
      </c>
      <c r="E181" s="79" t="s">
        <v>939</v>
      </c>
      <c r="F181" s="79" t="s">
        <v>944</v>
      </c>
      <c r="G181" s="79">
        <v>36</v>
      </c>
      <c r="H181" s="205">
        <v>43073</v>
      </c>
      <c r="I181" s="79">
        <v>6</v>
      </c>
      <c r="J181" s="80" t="s">
        <v>2865</v>
      </c>
    </row>
    <row r="182" spans="1:10" ht="48">
      <c r="A182" s="208" t="s">
        <v>2887</v>
      </c>
      <c r="B182" s="210" t="s">
        <v>1144</v>
      </c>
      <c r="C182" s="208" t="s">
        <v>205</v>
      </c>
      <c r="D182" s="210" t="s">
        <v>2132</v>
      </c>
      <c r="E182" s="206" t="s">
        <v>939</v>
      </c>
      <c r="F182" s="208" t="s">
        <v>947</v>
      </c>
      <c r="G182" s="208">
        <v>90</v>
      </c>
      <c r="H182" s="209">
        <v>68989</v>
      </c>
      <c r="I182" s="208">
        <v>12</v>
      </c>
      <c r="J182" s="210" t="s">
        <v>2866</v>
      </c>
    </row>
    <row r="183" spans="1:10" ht="48">
      <c r="A183" s="79" t="s">
        <v>2887</v>
      </c>
      <c r="B183" s="80" t="s">
        <v>1144</v>
      </c>
      <c r="C183" s="79" t="s">
        <v>206</v>
      </c>
      <c r="D183" s="80" t="s">
        <v>2133</v>
      </c>
      <c r="E183" s="79" t="s">
        <v>939</v>
      </c>
      <c r="F183" s="79" t="s">
        <v>944</v>
      </c>
      <c r="G183" s="79">
        <v>30</v>
      </c>
      <c r="H183" s="205">
        <v>30052</v>
      </c>
      <c r="I183" s="79">
        <v>6</v>
      </c>
      <c r="J183" s="80" t="s">
        <v>2865</v>
      </c>
    </row>
    <row r="184" spans="1:10" ht="48">
      <c r="A184" s="79" t="s">
        <v>2887</v>
      </c>
      <c r="B184" s="80" t="s">
        <v>1144</v>
      </c>
      <c r="C184" s="79" t="s">
        <v>207</v>
      </c>
      <c r="D184" s="80" t="s">
        <v>2134</v>
      </c>
      <c r="E184" s="79" t="s">
        <v>939</v>
      </c>
      <c r="F184" s="79" t="s">
        <v>944</v>
      </c>
      <c r="G184" s="79">
        <v>30</v>
      </c>
      <c r="H184" s="205">
        <v>39735</v>
      </c>
      <c r="I184" s="79">
        <v>6</v>
      </c>
      <c r="J184" s="80" t="s">
        <v>2865</v>
      </c>
    </row>
    <row r="185" spans="1:10" ht="48">
      <c r="A185" s="212" t="s">
        <v>2887</v>
      </c>
      <c r="B185" s="213" t="s">
        <v>1144</v>
      </c>
      <c r="C185" s="212" t="s">
        <v>208</v>
      </c>
      <c r="D185" s="213" t="s">
        <v>2135</v>
      </c>
      <c r="E185" s="206" t="s">
        <v>939</v>
      </c>
      <c r="F185" s="208" t="s">
        <v>966</v>
      </c>
      <c r="G185" s="208">
        <v>0</v>
      </c>
      <c r="H185" s="209">
        <v>28233</v>
      </c>
      <c r="I185" s="208">
        <v>4</v>
      </c>
      <c r="J185" s="210" t="s">
        <v>1078</v>
      </c>
    </row>
    <row r="186" spans="1:10" ht="48">
      <c r="A186" s="79" t="s">
        <v>2887</v>
      </c>
      <c r="B186" s="80" t="s">
        <v>1159</v>
      </c>
      <c r="C186" s="79" t="s">
        <v>209</v>
      </c>
      <c r="D186" s="80" t="s">
        <v>2136</v>
      </c>
      <c r="E186" s="79" t="s">
        <v>972</v>
      </c>
      <c r="F186" s="79" t="s">
        <v>999</v>
      </c>
      <c r="G186" s="79">
        <v>456</v>
      </c>
      <c r="H186" s="205">
        <v>77852</v>
      </c>
      <c r="I186" s="79">
        <v>17</v>
      </c>
      <c r="J186" s="80" t="s">
        <v>1000</v>
      </c>
    </row>
    <row r="187" spans="1:10" ht="48">
      <c r="A187" s="79" t="s">
        <v>2887</v>
      </c>
      <c r="B187" s="80" t="s">
        <v>1159</v>
      </c>
      <c r="C187" s="79" t="s">
        <v>210</v>
      </c>
      <c r="D187" s="80" t="s">
        <v>2137</v>
      </c>
      <c r="E187" s="79" t="s">
        <v>939</v>
      </c>
      <c r="F187" s="79" t="s">
        <v>944</v>
      </c>
      <c r="G187" s="79">
        <v>35</v>
      </c>
      <c r="H187" s="205">
        <v>16257</v>
      </c>
      <c r="I187" s="79">
        <v>5</v>
      </c>
      <c r="J187" s="80" t="s">
        <v>945</v>
      </c>
    </row>
    <row r="188" spans="1:10" ht="48">
      <c r="A188" s="79" t="s">
        <v>2887</v>
      </c>
      <c r="B188" s="80" t="s">
        <v>1159</v>
      </c>
      <c r="C188" s="79" t="s">
        <v>211</v>
      </c>
      <c r="D188" s="80" t="s">
        <v>2138</v>
      </c>
      <c r="E188" s="79" t="s">
        <v>939</v>
      </c>
      <c r="F188" s="79" t="s">
        <v>944</v>
      </c>
      <c r="G188" s="79">
        <v>35</v>
      </c>
      <c r="H188" s="205">
        <v>32186</v>
      </c>
      <c r="I188" s="79">
        <v>6</v>
      </c>
      <c r="J188" s="80" t="s">
        <v>2865</v>
      </c>
    </row>
    <row r="189" spans="1:10" ht="48">
      <c r="A189" s="206" t="s">
        <v>2887</v>
      </c>
      <c r="B189" s="207" t="s">
        <v>1159</v>
      </c>
      <c r="C189" s="206" t="s">
        <v>212</v>
      </c>
      <c r="D189" s="207" t="s">
        <v>2139</v>
      </c>
      <c r="E189" s="206" t="s">
        <v>939</v>
      </c>
      <c r="F189" s="208" t="s">
        <v>947</v>
      </c>
      <c r="G189" s="208">
        <v>101</v>
      </c>
      <c r="H189" s="209">
        <v>42214</v>
      </c>
      <c r="I189" s="208">
        <v>13</v>
      </c>
      <c r="J189" s="210" t="s">
        <v>2864</v>
      </c>
    </row>
    <row r="190" spans="1:10" ht="48">
      <c r="A190" s="79" t="s">
        <v>2887</v>
      </c>
      <c r="B190" s="80" t="s">
        <v>1159</v>
      </c>
      <c r="C190" s="79" t="s">
        <v>213</v>
      </c>
      <c r="D190" s="80" t="s">
        <v>2140</v>
      </c>
      <c r="E190" s="79" t="s">
        <v>939</v>
      </c>
      <c r="F190" s="79" t="s">
        <v>944</v>
      </c>
      <c r="G190" s="79">
        <v>45</v>
      </c>
      <c r="H190" s="205">
        <v>34253</v>
      </c>
      <c r="I190" s="79">
        <v>6</v>
      </c>
      <c r="J190" s="80" t="s">
        <v>2865</v>
      </c>
    </row>
    <row r="191" spans="1:10" ht="48">
      <c r="A191" s="79" t="s">
        <v>2887</v>
      </c>
      <c r="B191" s="80" t="s">
        <v>1159</v>
      </c>
      <c r="C191" s="79" t="s">
        <v>214</v>
      </c>
      <c r="D191" s="80" t="s">
        <v>2141</v>
      </c>
      <c r="E191" s="79" t="s">
        <v>939</v>
      </c>
      <c r="F191" s="79" t="s">
        <v>944</v>
      </c>
      <c r="G191" s="79">
        <v>43</v>
      </c>
      <c r="H191" s="205">
        <v>30644</v>
      </c>
      <c r="I191" s="79">
        <v>6</v>
      </c>
      <c r="J191" s="80" t="s">
        <v>2865</v>
      </c>
    </row>
    <row r="192" spans="1:10" ht="48">
      <c r="A192" s="79" t="s">
        <v>2887</v>
      </c>
      <c r="B192" s="80" t="s">
        <v>1159</v>
      </c>
      <c r="C192" s="79" t="s">
        <v>215</v>
      </c>
      <c r="D192" s="80" t="s">
        <v>2142</v>
      </c>
      <c r="E192" s="79" t="s">
        <v>939</v>
      </c>
      <c r="F192" s="79" t="s">
        <v>944</v>
      </c>
      <c r="G192" s="79">
        <v>34</v>
      </c>
      <c r="H192" s="205">
        <v>30286</v>
      </c>
      <c r="I192" s="79">
        <v>6</v>
      </c>
      <c r="J192" s="80" t="s">
        <v>2865</v>
      </c>
    </row>
    <row r="193" spans="1:10" ht="48">
      <c r="A193" s="79" t="s">
        <v>2887</v>
      </c>
      <c r="B193" s="80" t="s">
        <v>1159</v>
      </c>
      <c r="C193" s="79" t="s">
        <v>216</v>
      </c>
      <c r="D193" s="80" t="s">
        <v>2889</v>
      </c>
      <c r="E193" s="79" t="s">
        <v>939</v>
      </c>
      <c r="F193" s="79" t="s">
        <v>947</v>
      </c>
      <c r="G193" s="79">
        <v>100</v>
      </c>
      <c r="H193" s="205">
        <v>58278</v>
      </c>
      <c r="I193" s="79">
        <v>12</v>
      </c>
      <c r="J193" s="80" t="s">
        <v>2866</v>
      </c>
    </row>
    <row r="194" spans="1:10" ht="48">
      <c r="A194" s="79" t="s">
        <v>2887</v>
      </c>
      <c r="B194" s="80" t="s">
        <v>1159</v>
      </c>
      <c r="C194" s="79" t="s">
        <v>217</v>
      </c>
      <c r="D194" s="80" t="s">
        <v>2143</v>
      </c>
      <c r="E194" s="79" t="s">
        <v>939</v>
      </c>
      <c r="F194" s="79" t="s">
        <v>944</v>
      </c>
      <c r="G194" s="79">
        <v>34</v>
      </c>
      <c r="H194" s="205">
        <v>23581</v>
      </c>
      <c r="I194" s="79">
        <v>5</v>
      </c>
      <c r="J194" s="80" t="s">
        <v>945</v>
      </c>
    </row>
    <row r="195" spans="1:10" ht="48">
      <c r="A195" s="79" t="s">
        <v>2887</v>
      </c>
      <c r="B195" s="80" t="s">
        <v>1159</v>
      </c>
      <c r="C195" s="79" t="s">
        <v>218</v>
      </c>
      <c r="D195" s="80" t="s">
        <v>2144</v>
      </c>
      <c r="E195" s="79" t="s">
        <v>939</v>
      </c>
      <c r="F195" s="79" t="s">
        <v>966</v>
      </c>
      <c r="G195" s="79">
        <v>0</v>
      </c>
      <c r="H195" s="205">
        <v>17310</v>
      </c>
      <c r="I195" s="79">
        <v>3</v>
      </c>
      <c r="J195" s="80" t="s">
        <v>1015</v>
      </c>
    </row>
    <row r="196" spans="1:10" ht="48">
      <c r="A196" s="79" t="s">
        <v>2887</v>
      </c>
      <c r="B196" s="80" t="s">
        <v>1159</v>
      </c>
      <c r="C196" s="79" t="s">
        <v>219</v>
      </c>
      <c r="D196" s="80" t="s">
        <v>2145</v>
      </c>
      <c r="E196" s="79" t="s">
        <v>939</v>
      </c>
      <c r="F196" s="79" t="s">
        <v>966</v>
      </c>
      <c r="G196" s="79">
        <v>0</v>
      </c>
      <c r="H196" s="205">
        <v>13999</v>
      </c>
      <c r="I196" s="79">
        <v>2</v>
      </c>
      <c r="J196" s="80" t="s">
        <v>967</v>
      </c>
    </row>
    <row r="197" spans="1:10" ht="48">
      <c r="A197" s="79" t="s">
        <v>2887</v>
      </c>
      <c r="B197" s="80" t="s">
        <v>1159</v>
      </c>
      <c r="C197" s="79" t="s">
        <v>220</v>
      </c>
      <c r="D197" s="80" t="s">
        <v>2146</v>
      </c>
      <c r="E197" s="79" t="s">
        <v>939</v>
      </c>
      <c r="F197" s="79" t="s">
        <v>966</v>
      </c>
      <c r="G197" s="79">
        <v>0</v>
      </c>
      <c r="H197" s="205">
        <v>13118</v>
      </c>
      <c r="I197" s="79">
        <v>2</v>
      </c>
      <c r="J197" s="80" t="s">
        <v>967</v>
      </c>
    </row>
    <row r="198" spans="1:10" ht="48">
      <c r="A198" s="79" t="s">
        <v>2887</v>
      </c>
      <c r="B198" s="80" t="s">
        <v>1172</v>
      </c>
      <c r="C198" s="79" t="s">
        <v>221</v>
      </c>
      <c r="D198" s="80" t="s">
        <v>2147</v>
      </c>
      <c r="E198" s="79" t="s">
        <v>972</v>
      </c>
      <c r="F198" s="79" t="s">
        <v>999</v>
      </c>
      <c r="G198" s="79">
        <v>350</v>
      </c>
      <c r="H198" s="205">
        <v>36940</v>
      </c>
      <c r="I198" s="79">
        <v>16</v>
      </c>
      <c r="J198" s="80" t="s">
        <v>1038</v>
      </c>
    </row>
    <row r="199" spans="1:10" ht="48">
      <c r="A199" s="79" t="s">
        <v>2887</v>
      </c>
      <c r="B199" s="80" t="s">
        <v>1172</v>
      </c>
      <c r="C199" s="79" t="s">
        <v>222</v>
      </c>
      <c r="D199" s="80" t="s">
        <v>2148</v>
      </c>
      <c r="E199" s="79" t="s">
        <v>939</v>
      </c>
      <c r="F199" s="79" t="s">
        <v>944</v>
      </c>
      <c r="G199" s="79">
        <v>90</v>
      </c>
      <c r="H199" s="205">
        <v>31539</v>
      </c>
      <c r="I199" s="79">
        <v>6</v>
      </c>
      <c r="J199" s="80" t="s">
        <v>2865</v>
      </c>
    </row>
    <row r="200" spans="1:10" ht="48">
      <c r="A200" s="79" t="s">
        <v>2887</v>
      </c>
      <c r="B200" s="80" t="s">
        <v>1172</v>
      </c>
      <c r="C200" s="79" t="s">
        <v>223</v>
      </c>
      <c r="D200" s="80" t="s">
        <v>2149</v>
      </c>
      <c r="E200" s="79" t="s">
        <v>939</v>
      </c>
      <c r="F200" s="79" t="s">
        <v>944</v>
      </c>
      <c r="G200" s="79">
        <v>30</v>
      </c>
      <c r="H200" s="205">
        <v>24176</v>
      </c>
      <c r="I200" s="79">
        <v>5</v>
      </c>
      <c r="J200" s="80" t="s">
        <v>945</v>
      </c>
    </row>
    <row r="201" spans="1:10" ht="48">
      <c r="A201" s="79" t="s">
        <v>2887</v>
      </c>
      <c r="B201" s="80" t="s">
        <v>1172</v>
      </c>
      <c r="C201" s="79" t="s">
        <v>224</v>
      </c>
      <c r="D201" s="80" t="s">
        <v>2150</v>
      </c>
      <c r="E201" s="79" t="s">
        <v>939</v>
      </c>
      <c r="F201" s="79" t="s">
        <v>940</v>
      </c>
      <c r="G201" s="79">
        <v>90</v>
      </c>
      <c r="H201" s="205">
        <v>40535</v>
      </c>
      <c r="I201" s="79">
        <v>9</v>
      </c>
      <c r="J201" s="80" t="s">
        <v>963</v>
      </c>
    </row>
    <row r="202" spans="1:10" ht="48">
      <c r="A202" s="79" t="s">
        <v>2887</v>
      </c>
      <c r="B202" s="80" t="s">
        <v>1172</v>
      </c>
      <c r="C202" s="79" t="s">
        <v>225</v>
      </c>
      <c r="D202" s="80" t="s">
        <v>2151</v>
      </c>
      <c r="E202" s="79" t="s">
        <v>939</v>
      </c>
      <c r="F202" s="79" t="s">
        <v>966</v>
      </c>
      <c r="G202" s="79">
        <v>10</v>
      </c>
      <c r="H202" s="205">
        <v>9337</v>
      </c>
      <c r="I202" s="79">
        <v>2</v>
      </c>
      <c r="J202" s="80" t="s">
        <v>967</v>
      </c>
    </row>
    <row r="203" spans="1:10" ht="48">
      <c r="A203" s="79" t="s">
        <v>2887</v>
      </c>
      <c r="B203" s="80" t="s">
        <v>1172</v>
      </c>
      <c r="C203" s="79" t="s">
        <v>226</v>
      </c>
      <c r="D203" s="80" t="s">
        <v>2152</v>
      </c>
      <c r="E203" s="79" t="s">
        <v>939</v>
      </c>
      <c r="F203" s="79" t="s">
        <v>944</v>
      </c>
      <c r="G203" s="79">
        <v>60</v>
      </c>
      <c r="H203" s="205">
        <v>43966</v>
      </c>
      <c r="I203" s="79">
        <v>6</v>
      </c>
      <c r="J203" s="80" t="s">
        <v>2865</v>
      </c>
    </row>
    <row r="204" spans="1:10" ht="48">
      <c r="A204" s="79" t="s">
        <v>2887</v>
      </c>
      <c r="B204" s="80" t="s">
        <v>1172</v>
      </c>
      <c r="C204" s="79" t="s">
        <v>227</v>
      </c>
      <c r="D204" s="80" t="s">
        <v>2153</v>
      </c>
      <c r="E204" s="79" t="s">
        <v>939</v>
      </c>
      <c r="F204" s="79" t="s">
        <v>944</v>
      </c>
      <c r="G204" s="79">
        <v>60</v>
      </c>
      <c r="H204" s="205">
        <v>41888</v>
      </c>
      <c r="I204" s="79">
        <v>6</v>
      </c>
      <c r="J204" s="80" t="s">
        <v>2865</v>
      </c>
    </row>
    <row r="205" spans="1:10" ht="48">
      <c r="A205" s="79" t="s">
        <v>2887</v>
      </c>
      <c r="B205" s="80" t="s">
        <v>1172</v>
      </c>
      <c r="C205" s="79" t="s">
        <v>228</v>
      </c>
      <c r="D205" s="80" t="s">
        <v>2154</v>
      </c>
      <c r="E205" s="79" t="s">
        <v>939</v>
      </c>
      <c r="F205" s="79" t="s">
        <v>944</v>
      </c>
      <c r="G205" s="79">
        <v>30</v>
      </c>
      <c r="H205" s="205">
        <v>15861</v>
      </c>
      <c r="I205" s="79">
        <v>5</v>
      </c>
      <c r="J205" s="80" t="s">
        <v>945</v>
      </c>
    </row>
    <row r="206" spans="1:10" ht="48">
      <c r="A206" s="79" t="s">
        <v>2890</v>
      </c>
      <c r="B206" s="80" t="s">
        <v>1181</v>
      </c>
      <c r="C206" s="79" t="s">
        <v>229</v>
      </c>
      <c r="D206" s="80" t="s">
        <v>2155</v>
      </c>
      <c r="E206" s="79" t="s">
        <v>972</v>
      </c>
      <c r="F206" s="79" t="s">
        <v>999</v>
      </c>
      <c r="G206" s="79">
        <v>314</v>
      </c>
      <c r="H206" s="205">
        <v>64246</v>
      </c>
      <c r="I206" s="79">
        <v>16</v>
      </c>
      <c r="J206" s="80" t="s">
        <v>1038</v>
      </c>
    </row>
    <row r="207" spans="1:10" ht="48">
      <c r="A207" s="79" t="s">
        <v>2890</v>
      </c>
      <c r="B207" s="80" t="s">
        <v>1181</v>
      </c>
      <c r="C207" s="79" t="s">
        <v>230</v>
      </c>
      <c r="D207" s="80" t="s">
        <v>2156</v>
      </c>
      <c r="E207" s="79" t="s">
        <v>939</v>
      </c>
      <c r="F207" s="79" t="s">
        <v>966</v>
      </c>
      <c r="G207" s="79">
        <v>10</v>
      </c>
      <c r="H207" s="205">
        <v>14440</v>
      </c>
      <c r="I207" s="79">
        <v>2</v>
      </c>
      <c r="J207" s="80" t="s">
        <v>967</v>
      </c>
    </row>
    <row r="208" spans="1:10" ht="48">
      <c r="A208" s="79" t="s">
        <v>2890</v>
      </c>
      <c r="B208" s="80" t="s">
        <v>1181</v>
      </c>
      <c r="C208" s="79" t="s">
        <v>231</v>
      </c>
      <c r="D208" s="80" t="s">
        <v>2157</v>
      </c>
      <c r="E208" s="79" t="s">
        <v>939</v>
      </c>
      <c r="F208" s="79" t="s">
        <v>944</v>
      </c>
      <c r="G208" s="79">
        <v>70</v>
      </c>
      <c r="H208" s="205">
        <v>44702</v>
      </c>
      <c r="I208" s="79">
        <v>6</v>
      </c>
      <c r="J208" s="80" t="s">
        <v>2865</v>
      </c>
    </row>
    <row r="209" spans="1:10" ht="48">
      <c r="A209" s="79" t="s">
        <v>2890</v>
      </c>
      <c r="B209" s="80" t="s">
        <v>1181</v>
      </c>
      <c r="C209" s="79" t="s">
        <v>232</v>
      </c>
      <c r="D209" s="80" t="s">
        <v>2158</v>
      </c>
      <c r="E209" s="79" t="s">
        <v>939</v>
      </c>
      <c r="F209" s="79" t="s">
        <v>944</v>
      </c>
      <c r="G209" s="79">
        <v>33</v>
      </c>
      <c r="H209" s="205">
        <v>29574</v>
      </c>
      <c r="I209" s="79">
        <v>5</v>
      </c>
      <c r="J209" s="80" t="s">
        <v>945</v>
      </c>
    </row>
    <row r="210" spans="1:10" ht="48">
      <c r="A210" s="79" t="s">
        <v>2890</v>
      </c>
      <c r="B210" s="80" t="s">
        <v>1186</v>
      </c>
      <c r="C210" s="79" t="s">
        <v>233</v>
      </c>
      <c r="D210" s="80" t="s">
        <v>2159</v>
      </c>
      <c r="E210" s="79" t="s">
        <v>935</v>
      </c>
      <c r="F210" s="79" t="s">
        <v>936</v>
      </c>
      <c r="G210" s="79">
        <v>606</v>
      </c>
      <c r="H210" s="205">
        <v>206437</v>
      </c>
      <c r="I210" s="79">
        <v>18</v>
      </c>
      <c r="J210" s="80" t="s">
        <v>1957</v>
      </c>
    </row>
    <row r="211" spans="1:10" ht="48">
      <c r="A211" s="79" t="s">
        <v>2890</v>
      </c>
      <c r="B211" s="80" t="s">
        <v>1186</v>
      </c>
      <c r="C211" s="79" t="s">
        <v>234</v>
      </c>
      <c r="D211" s="80" t="s">
        <v>2160</v>
      </c>
      <c r="E211" s="79" t="s">
        <v>939</v>
      </c>
      <c r="F211" s="79" t="s">
        <v>940</v>
      </c>
      <c r="G211" s="79">
        <v>20</v>
      </c>
      <c r="H211" s="205">
        <v>46535</v>
      </c>
      <c r="I211" s="79">
        <v>9</v>
      </c>
      <c r="J211" s="80" t="s">
        <v>963</v>
      </c>
    </row>
    <row r="212" spans="1:10" ht="48">
      <c r="A212" s="79" t="s">
        <v>2890</v>
      </c>
      <c r="B212" s="80" t="s">
        <v>1186</v>
      </c>
      <c r="C212" s="79" t="s">
        <v>235</v>
      </c>
      <c r="D212" s="80" t="s">
        <v>2161</v>
      </c>
      <c r="E212" s="79" t="s">
        <v>939</v>
      </c>
      <c r="F212" s="79" t="s">
        <v>947</v>
      </c>
      <c r="G212" s="79">
        <v>80</v>
      </c>
      <c r="H212" s="205">
        <v>69929</v>
      </c>
      <c r="I212" s="79">
        <v>12</v>
      </c>
      <c r="J212" s="80" t="s">
        <v>2866</v>
      </c>
    </row>
    <row r="213" spans="1:10" ht="48">
      <c r="A213" s="79" t="s">
        <v>2890</v>
      </c>
      <c r="B213" s="80" t="s">
        <v>1186</v>
      </c>
      <c r="C213" s="79" t="s">
        <v>236</v>
      </c>
      <c r="D213" s="80" t="s">
        <v>2162</v>
      </c>
      <c r="E213" s="79" t="s">
        <v>939</v>
      </c>
      <c r="F213" s="79" t="s">
        <v>947</v>
      </c>
      <c r="G213" s="79">
        <v>60</v>
      </c>
      <c r="H213" s="205">
        <v>69158</v>
      </c>
      <c r="I213" s="79">
        <v>12</v>
      </c>
      <c r="J213" s="80" t="s">
        <v>2866</v>
      </c>
    </row>
    <row r="214" spans="1:10" ht="48">
      <c r="A214" s="79" t="s">
        <v>2890</v>
      </c>
      <c r="B214" s="80" t="s">
        <v>1186</v>
      </c>
      <c r="C214" s="79" t="s">
        <v>237</v>
      </c>
      <c r="D214" s="80" t="s">
        <v>2163</v>
      </c>
      <c r="E214" s="79" t="s">
        <v>939</v>
      </c>
      <c r="F214" s="79" t="s">
        <v>944</v>
      </c>
      <c r="G214" s="79">
        <v>58</v>
      </c>
      <c r="H214" s="205">
        <v>49968</v>
      </c>
      <c r="I214" s="79">
        <v>6</v>
      </c>
      <c r="J214" s="80" t="s">
        <v>2865</v>
      </c>
    </row>
    <row r="215" spans="1:10" ht="48">
      <c r="A215" s="79" t="s">
        <v>2890</v>
      </c>
      <c r="B215" s="80" t="s">
        <v>1186</v>
      </c>
      <c r="C215" s="79" t="s">
        <v>238</v>
      </c>
      <c r="D215" s="80" t="s">
        <v>2164</v>
      </c>
      <c r="E215" s="79" t="s">
        <v>939</v>
      </c>
      <c r="F215" s="79" t="s">
        <v>940</v>
      </c>
      <c r="G215" s="79">
        <v>60</v>
      </c>
      <c r="H215" s="205">
        <v>57242</v>
      </c>
      <c r="I215" s="79">
        <v>10</v>
      </c>
      <c r="J215" s="80" t="s">
        <v>941</v>
      </c>
    </row>
    <row r="216" spans="1:10" ht="48">
      <c r="A216" s="79" t="s">
        <v>2890</v>
      </c>
      <c r="B216" s="80" t="s">
        <v>1186</v>
      </c>
      <c r="C216" s="79" t="s">
        <v>239</v>
      </c>
      <c r="D216" s="80" t="s">
        <v>2165</v>
      </c>
      <c r="E216" s="79" t="s">
        <v>939</v>
      </c>
      <c r="F216" s="79" t="s">
        <v>966</v>
      </c>
      <c r="G216" s="79">
        <v>27</v>
      </c>
      <c r="H216" s="205">
        <v>12205</v>
      </c>
      <c r="I216" s="79">
        <v>2</v>
      </c>
      <c r="J216" s="80" t="s">
        <v>967</v>
      </c>
    </row>
    <row r="217" spans="1:10" ht="48">
      <c r="A217" s="206" t="s">
        <v>2890</v>
      </c>
      <c r="B217" s="207" t="s">
        <v>1194</v>
      </c>
      <c r="C217" s="206" t="s">
        <v>240</v>
      </c>
      <c r="D217" s="207" t="s">
        <v>2166</v>
      </c>
      <c r="E217" s="206" t="s">
        <v>972</v>
      </c>
      <c r="F217" s="208" t="s">
        <v>999</v>
      </c>
      <c r="G217" s="208">
        <v>408</v>
      </c>
      <c r="H217" s="209">
        <v>128766</v>
      </c>
      <c r="I217" s="208">
        <v>17</v>
      </c>
      <c r="J217" s="210" t="s">
        <v>1000</v>
      </c>
    </row>
    <row r="218" spans="1:10" ht="48">
      <c r="A218" s="79" t="s">
        <v>2890</v>
      </c>
      <c r="B218" s="80" t="s">
        <v>1194</v>
      </c>
      <c r="C218" s="79" t="s">
        <v>241</v>
      </c>
      <c r="D218" s="80" t="s">
        <v>2167</v>
      </c>
      <c r="E218" s="79" t="s">
        <v>939</v>
      </c>
      <c r="F218" s="79" t="s">
        <v>944</v>
      </c>
      <c r="G218" s="79">
        <v>50</v>
      </c>
      <c r="H218" s="205">
        <v>82471</v>
      </c>
      <c r="I218" s="79">
        <v>7</v>
      </c>
      <c r="J218" s="80" t="s">
        <v>954</v>
      </c>
    </row>
    <row r="219" spans="1:10" ht="48">
      <c r="A219" s="79" t="s">
        <v>2890</v>
      </c>
      <c r="B219" s="80" t="s">
        <v>1194</v>
      </c>
      <c r="C219" s="79" t="s">
        <v>242</v>
      </c>
      <c r="D219" s="80" t="s">
        <v>2168</v>
      </c>
      <c r="E219" s="79" t="s">
        <v>939</v>
      </c>
      <c r="F219" s="79" t="s">
        <v>947</v>
      </c>
      <c r="G219" s="79">
        <v>66</v>
      </c>
      <c r="H219" s="205">
        <v>77788</v>
      </c>
      <c r="I219" s="79">
        <v>12</v>
      </c>
      <c r="J219" s="80" t="s">
        <v>2866</v>
      </c>
    </row>
    <row r="220" spans="1:10" ht="48">
      <c r="A220" s="79" t="s">
        <v>2890</v>
      </c>
      <c r="B220" s="80" t="s">
        <v>1194</v>
      </c>
      <c r="C220" s="79" t="s">
        <v>243</v>
      </c>
      <c r="D220" s="80" t="s">
        <v>2169</v>
      </c>
      <c r="E220" s="79" t="s">
        <v>939</v>
      </c>
      <c r="F220" s="79" t="s">
        <v>944</v>
      </c>
      <c r="G220" s="79">
        <v>33</v>
      </c>
      <c r="H220" s="205">
        <v>42999</v>
      </c>
      <c r="I220" s="79">
        <v>6</v>
      </c>
      <c r="J220" s="80" t="s">
        <v>2865</v>
      </c>
    </row>
    <row r="221" spans="1:10" ht="48">
      <c r="A221" s="79" t="s">
        <v>2890</v>
      </c>
      <c r="B221" s="80" t="s">
        <v>1194</v>
      </c>
      <c r="C221" s="79" t="s">
        <v>244</v>
      </c>
      <c r="D221" s="80" t="s">
        <v>2170</v>
      </c>
      <c r="E221" s="79" t="s">
        <v>939</v>
      </c>
      <c r="F221" s="79" t="s">
        <v>944</v>
      </c>
      <c r="G221" s="79">
        <v>38</v>
      </c>
      <c r="H221" s="205">
        <v>31685</v>
      </c>
      <c r="I221" s="79">
        <v>6</v>
      </c>
      <c r="J221" s="80" t="s">
        <v>2865</v>
      </c>
    </row>
    <row r="222" spans="1:10" ht="48">
      <c r="A222" s="79" t="s">
        <v>2890</v>
      </c>
      <c r="B222" s="80" t="s">
        <v>1194</v>
      </c>
      <c r="C222" s="79" t="s">
        <v>245</v>
      </c>
      <c r="D222" s="80" t="s">
        <v>2171</v>
      </c>
      <c r="E222" s="79" t="s">
        <v>939</v>
      </c>
      <c r="F222" s="79" t="s">
        <v>944</v>
      </c>
      <c r="G222" s="79">
        <v>30</v>
      </c>
      <c r="H222" s="205">
        <v>28934</v>
      </c>
      <c r="I222" s="79">
        <v>5</v>
      </c>
      <c r="J222" s="80" t="s">
        <v>945</v>
      </c>
    </row>
    <row r="223" spans="1:10" ht="48">
      <c r="A223" s="206" t="s">
        <v>2890</v>
      </c>
      <c r="B223" s="207" t="s">
        <v>1194</v>
      </c>
      <c r="C223" s="206" t="s">
        <v>246</v>
      </c>
      <c r="D223" s="207" t="s">
        <v>2172</v>
      </c>
      <c r="E223" s="211" t="s">
        <v>939</v>
      </c>
      <c r="F223" s="208" t="s">
        <v>944</v>
      </c>
      <c r="G223" s="208">
        <v>35</v>
      </c>
      <c r="H223" s="209">
        <v>57228</v>
      </c>
      <c r="I223" s="208">
        <v>6</v>
      </c>
      <c r="J223" s="210" t="s">
        <v>2865</v>
      </c>
    </row>
    <row r="224" spans="1:10" ht="48">
      <c r="A224" s="206" t="s">
        <v>2890</v>
      </c>
      <c r="B224" s="207" t="s">
        <v>1194</v>
      </c>
      <c r="C224" s="206" t="s">
        <v>247</v>
      </c>
      <c r="D224" s="207" t="s">
        <v>2173</v>
      </c>
      <c r="E224" s="211" t="s">
        <v>939</v>
      </c>
      <c r="F224" s="208" t="s">
        <v>944</v>
      </c>
      <c r="G224" s="208">
        <v>38</v>
      </c>
      <c r="H224" s="209">
        <v>21383</v>
      </c>
      <c r="I224" s="208">
        <v>5</v>
      </c>
      <c r="J224" s="210" t="s">
        <v>945</v>
      </c>
    </row>
    <row r="225" spans="1:10" ht="48">
      <c r="A225" s="79" t="s">
        <v>2890</v>
      </c>
      <c r="B225" s="80" t="s">
        <v>1203</v>
      </c>
      <c r="C225" s="79" t="s">
        <v>248</v>
      </c>
      <c r="D225" s="80" t="s">
        <v>2174</v>
      </c>
      <c r="E225" s="79" t="s">
        <v>935</v>
      </c>
      <c r="F225" s="79" t="s">
        <v>936</v>
      </c>
      <c r="G225" s="79">
        <v>524</v>
      </c>
      <c r="H225" s="205">
        <v>114765</v>
      </c>
      <c r="I225" s="79">
        <v>18</v>
      </c>
      <c r="J225" s="80" t="s">
        <v>1957</v>
      </c>
    </row>
    <row r="226" spans="1:10" ht="48">
      <c r="A226" s="79" t="s">
        <v>2890</v>
      </c>
      <c r="B226" s="80" t="s">
        <v>1203</v>
      </c>
      <c r="C226" s="79" t="s">
        <v>249</v>
      </c>
      <c r="D226" s="80" t="s">
        <v>2175</v>
      </c>
      <c r="E226" s="79" t="s">
        <v>972</v>
      </c>
      <c r="F226" s="79" t="s">
        <v>973</v>
      </c>
      <c r="G226" s="79">
        <v>208</v>
      </c>
      <c r="H226" s="205">
        <v>57037</v>
      </c>
      <c r="I226" s="79">
        <v>15</v>
      </c>
      <c r="J226" s="80" t="s">
        <v>2867</v>
      </c>
    </row>
    <row r="227" spans="1:10" ht="48">
      <c r="A227" s="79" t="s">
        <v>2890</v>
      </c>
      <c r="B227" s="80" t="s">
        <v>1203</v>
      </c>
      <c r="C227" s="79" t="s">
        <v>250</v>
      </c>
      <c r="D227" s="80" t="s">
        <v>2176</v>
      </c>
      <c r="E227" s="79" t="s">
        <v>939</v>
      </c>
      <c r="F227" s="79" t="s">
        <v>944</v>
      </c>
      <c r="G227" s="79">
        <v>30</v>
      </c>
      <c r="H227" s="205">
        <v>28387</v>
      </c>
      <c r="I227" s="79">
        <v>5</v>
      </c>
      <c r="J227" s="80" t="s">
        <v>945</v>
      </c>
    </row>
    <row r="228" spans="1:10" ht="48">
      <c r="A228" s="79" t="s">
        <v>2890</v>
      </c>
      <c r="B228" s="80" t="s">
        <v>1203</v>
      </c>
      <c r="C228" s="79" t="s">
        <v>251</v>
      </c>
      <c r="D228" s="80" t="s">
        <v>2177</v>
      </c>
      <c r="E228" s="79" t="s">
        <v>939</v>
      </c>
      <c r="F228" s="79" t="s">
        <v>944</v>
      </c>
      <c r="G228" s="79">
        <v>66</v>
      </c>
      <c r="H228" s="205">
        <v>24597</v>
      </c>
      <c r="I228" s="79">
        <v>5</v>
      </c>
      <c r="J228" s="80" t="s">
        <v>945</v>
      </c>
    </row>
    <row r="229" spans="1:10" ht="48">
      <c r="A229" s="79" t="s">
        <v>2890</v>
      </c>
      <c r="B229" s="80" t="s">
        <v>1203</v>
      </c>
      <c r="C229" s="79" t="s">
        <v>252</v>
      </c>
      <c r="D229" s="80" t="s">
        <v>2178</v>
      </c>
      <c r="E229" s="79" t="s">
        <v>939</v>
      </c>
      <c r="F229" s="79" t="s">
        <v>944</v>
      </c>
      <c r="G229" s="79">
        <v>24</v>
      </c>
      <c r="H229" s="205">
        <v>20812</v>
      </c>
      <c r="I229" s="79">
        <v>5</v>
      </c>
      <c r="J229" s="80" t="s">
        <v>945</v>
      </c>
    </row>
    <row r="230" spans="1:10" ht="48">
      <c r="A230" s="79" t="s">
        <v>2890</v>
      </c>
      <c r="B230" s="80" t="s">
        <v>1203</v>
      </c>
      <c r="C230" s="79" t="s">
        <v>253</v>
      </c>
      <c r="D230" s="80" t="s">
        <v>2179</v>
      </c>
      <c r="E230" s="79" t="s">
        <v>939</v>
      </c>
      <c r="F230" s="79" t="s">
        <v>944</v>
      </c>
      <c r="G230" s="79">
        <v>84</v>
      </c>
      <c r="H230" s="205">
        <v>16950</v>
      </c>
      <c r="I230" s="79">
        <v>5</v>
      </c>
      <c r="J230" s="80" t="s">
        <v>945</v>
      </c>
    </row>
    <row r="231" spans="1:10" ht="48">
      <c r="A231" s="79" t="s">
        <v>2890</v>
      </c>
      <c r="B231" s="80" t="s">
        <v>1203</v>
      </c>
      <c r="C231" s="79" t="s">
        <v>254</v>
      </c>
      <c r="D231" s="80" t="s">
        <v>2180</v>
      </c>
      <c r="E231" s="79" t="s">
        <v>939</v>
      </c>
      <c r="F231" s="79" t="s">
        <v>947</v>
      </c>
      <c r="G231" s="79">
        <v>30</v>
      </c>
      <c r="H231" s="205">
        <v>55108</v>
      </c>
      <c r="I231" s="79">
        <v>12</v>
      </c>
      <c r="J231" s="80" t="s">
        <v>2866</v>
      </c>
    </row>
    <row r="232" spans="1:10" ht="48">
      <c r="A232" s="79" t="s">
        <v>2890</v>
      </c>
      <c r="B232" s="80" t="s">
        <v>1203</v>
      </c>
      <c r="C232" s="79" t="s">
        <v>255</v>
      </c>
      <c r="D232" s="80" t="s">
        <v>2181</v>
      </c>
      <c r="E232" s="79" t="s">
        <v>939</v>
      </c>
      <c r="F232" s="79" t="s">
        <v>944</v>
      </c>
      <c r="G232" s="79">
        <v>30</v>
      </c>
      <c r="H232" s="205">
        <v>22295</v>
      </c>
      <c r="I232" s="79">
        <v>5</v>
      </c>
      <c r="J232" s="80" t="s">
        <v>945</v>
      </c>
    </row>
    <row r="233" spans="1:10" ht="48">
      <c r="A233" s="79" t="s">
        <v>2890</v>
      </c>
      <c r="B233" s="80" t="s">
        <v>1203</v>
      </c>
      <c r="C233" s="79" t="s">
        <v>256</v>
      </c>
      <c r="D233" s="80" t="s">
        <v>2182</v>
      </c>
      <c r="E233" s="79" t="s">
        <v>939</v>
      </c>
      <c r="F233" s="79" t="s">
        <v>944</v>
      </c>
      <c r="G233" s="79">
        <v>31</v>
      </c>
      <c r="H233" s="205">
        <v>25428</v>
      </c>
      <c r="I233" s="79">
        <v>5</v>
      </c>
      <c r="J233" s="80" t="s">
        <v>945</v>
      </c>
    </row>
    <row r="234" spans="1:10" ht="48">
      <c r="A234" s="79" t="s">
        <v>2890</v>
      </c>
      <c r="B234" s="80" t="s">
        <v>1203</v>
      </c>
      <c r="C234" s="79" t="s">
        <v>257</v>
      </c>
      <c r="D234" s="80" t="s">
        <v>2183</v>
      </c>
      <c r="E234" s="79" t="s">
        <v>939</v>
      </c>
      <c r="F234" s="79" t="s">
        <v>944</v>
      </c>
      <c r="G234" s="79">
        <v>46</v>
      </c>
      <c r="H234" s="205">
        <v>21138</v>
      </c>
      <c r="I234" s="79">
        <v>5</v>
      </c>
      <c r="J234" s="80" t="s">
        <v>945</v>
      </c>
    </row>
    <row r="235" spans="1:10" ht="48">
      <c r="A235" s="79" t="s">
        <v>2890</v>
      </c>
      <c r="B235" s="80" t="s">
        <v>1203</v>
      </c>
      <c r="C235" s="79" t="s">
        <v>258</v>
      </c>
      <c r="D235" s="80" t="s">
        <v>2184</v>
      </c>
      <c r="E235" s="79" t="s">
        <v>939</v>
      </c>
      <c r="F235" s="79" t="s">
        <v>944</v>
      </c>
      <c r="G235" s="79">
        <v>30</v>
      </c>
      <c r="H235" s="205">
        <v>23450</v>
      </c>
      <c r="I235" s="79">
        <v>5</v>
      </c>
      <c r="J235" s="80" t="s">
        <v>945</v>
      </c>
    </row>
    <row r="236" spans="1:10" ht="48">
      <c r="A236" s="79" t="s">
        <v>2890</v>
      </c>
      <c r="B236" s="80" t="s">
        <v>1203</v>
      </c>
      <c r="C236" s="79" t="s">
        <v>259</v>
      </c>
      <c r="D236" s="80" t="s">
        <v>2185</v>
      </c>
      <c r="E236" s="79" t="s">
        <v>939</v>
      </c>
      <c r="F236" s="79" t="s">
        <v>940</v>
      </c>
      <c r="G236" s="79">
        <v>40</v>
      </c>
      <c r="H236" s="205">
        <v>41378</v>
      </c>
      <c r="I236" s="79">
        <v>9</v>
      </c>
      <c r="J236" s="80" t="s">
        <v>963</v>
      </c>
    </row>
    <row r="237" spans="1:10" ht="48">
      <c r="A237" s="79" t="s">
        <v>2890</v>
      </c>
      <c r="B237" s="80" t="s">
        <v>1203</v>
      </c>
      <c r="C237" s="79" t="s">
        <v>260</v>
      </c>
      <c r="D237" s="80" t="s">
        <v>2186</v>
      </c>
      <c r="E237" s="79" t="s">
        <v>939</v>
      </c>
      <c r="F237" s="79" t="s">
        <v>966</v>
      </c>
      <c r="G237" s="79">
        <v>31</v>
      </c>
      <c r="H237" s="205">
        <v>10780</v>
      </c>
      <c r="I237" s="79">
        <v>2</v>
      </c>
      <c r="J237" s="80" t="s">
        <v>967</v>
      </c>
    </row>
    <row r="238" spans="1:10" ht="48">
      <c r="A238" s="206" t="s">
        <v>2890</v>
      </c>
      <c r="B238" s="207" t="s">
        <v>1203</v>
      </c>
      <c r="C238" s="206" t="s">
        <v>261</v>
      </c>
      <c r="D238" s="207" t="s">
        <v>2187</v>
      </c>
      <c r="E238" s="206" t="s">
        <v>939</v>
      </c>
      <c r="F238" s="208" t="s">
        <v>944</v>
      </c>
      <c r="G238" s="208">
        <v>10</v>
      </c>
      <c r="H238" s="209">
        <v>29740</v>
      </c>
      <c r="I238" s="208">
        <v>5</v>
      </c>
      <c r="J238" s="210" t="s">
        <v>945</v>
      </c>
    </row>
    <row r="239" spans="1:10" ht="48">
      <c r="A239" s="79" t="s">
        <v>2890</v>
      </c>
      <c r="B239" s="80" t="s">
        <v>1203</v>
      </c>
      <c r="C239" s="79" t="s">
        <v>262</v>
      </c>
      <c r="D239" s="80" t="s">
        <v>2188</v>
      </c>
      <c r="E239" s="79" t="s">
        <v>939</v>
      </c>
      <c r="F239" s="79" t="s">
        <v>966</v>
      </c>
      <c r="G239" s="79">
        <v>24</v>
      </c>
      <c r="H239" s="205">
        <v>13677</v>
      </c>
      <c r="I239" s="79">
        <v>2</v>
      </c>
      <c r="J239" s="80" t="s">
        <v>967</v>
      </c>
    </row>
    <row r="240" spans="1:10" ht="48">
      <c r="A240" s="79" t="s">
        <v>2890</v>
      </c>
      <c r="B240" s="80" t="s">
        <v>1203</v>
      </c>
      <c r="C240" s="79" t="s">
        <v>263</v>
      </c>
      <c r="D240" s="80" t="s">
        <v>2189</v>
      </c>
      <c r="E240" s="79" t="s">
        <v>939</v>
      </c>
      <c r="F240" s="79" t="s">
        <v>966</v>
      </c>
      <c r="G240" s="79">
        <v>24</v>
      </c>
      <c r="H240" s="205">
        <v>5704</v>
      </c>
      <c r="I240" s="79">
        <v>2</v>
      </c>
      <c r="J240" s="80" t="s">
        <v>967</v>
      </c>
    </row>
    <row r="241" spans="1:10" ht="48">
      <c r="A241" s="79" t="s">
        <v>2890</v>
      </c>
      <c r="B241" s="80" t="s">
        <v>1221</v>
      </c>
      <c r="C241" s="79" t="s">
        <v>264</v>
      </c>
      <c r="D241" s="80" t="s">
        <v>2190</v>
      </c>
      <c r="E241" s="79" t="s">
        <v>972</v>
      </c>
      <c r="F241" s="79" t="s">
        <v>999</v>
      </c>
      <c r="G241" s="79">
        <v>428</v>
      </c>
      <c r="H241" s="205">
        <v>130890</v>
      </c>
      <c r="I241" s="79">
        <v>17</v>
      </c>
      <c r="J241" s="80" t="s">
        <v>1000</v>
      </c>
    </row>
    <row r="242" spans="1:10" ht="48">
      <c r="A242" s="79" t="s">
        <v>2890</v>
      </c>
      <c r="B242" s="80" t="s">
        <v>1221</v>
      </c>
      <c r="C242" s="79" t="s">
        <v>265</v>
      </c>
      <c r="D242" s="80" t="s">
        <v>2191</v>
      </c>
      <c r="E242" s="79" t="s">
        <v>972</v>
      </c>
      <c r="F242" s="79" t="s">
        <v>973</v>
      </c>
      <c r="G242" s="79">
        <v>258</v>
      </c>
      <c r="H242" s="205">
        <v>48441</v>
      </c>
      <c r="I242" s="79">
        <v>15</v>
      </c>
      <c r="J242" s="80" t="s">
        <v>2867</v>
      </c>
    </row>
    <row r="243" spans="1:10" ht="48">
      <c r="A243" s="79" t="s">
        <v>2890</v>
      </c>
      <c r="B243" s="80" t="s">
        <v>1221</v>
      </c>
      <c r="C243" s="79" t="s">
        <v>266</v>
      </c>
      <c r="D243" s="80" t="s">
        <v>2192</v>
      </c>
      <c r="E243" s="79" t="s">
        <v>939</v>
      </c>
      <c r="F243" s="79" t="s">
        <v>944</v>
      </c>
      <c r="G243" s="79">
        <v>66</v>
      </c>
      <c r="H243" s="205">
        <v>47237</v>
      </c>
      <c r="I243" s="79">
        <v>6</v>
      </c>
      <c r="J243" s="80" t="s">
        <v>2865</v>
      </c>
    </row>
    <row r="244" spans="1:10" ht="48">
      <c r="A244" s="79" t="s">
        <v>2890</v>
      </c>
      <c r="B244" s="80" t="s">
        <v>1221</v>
      </c>
      <c r="C244" s="79" t="s">
        <v>267</v>
      </c>
      <c r="D244" s="80" t="s">
        <v>2193</v>
      </c>
      <c r="E244" s="79" t="s">
        <v>939</v>
      </c>
      <c r="F244" s="79" t="s">
        <v>947</v>
      </c>
      <c r="G244" s="79">
        <v>123</v>
      </c>
      <c r="H244" s="205">
        <v>55900</v>
      </c>
      <c r="I244" s="79">
        <v>13</v>
      </c>
      <c r="J244" s="80" t="s">
        <v>2864</v>
      </c>
    </row>
    <row r="245" spans="1:10" ht="48">
      <c r="A245" s="79" t="s">
        <v>2890</v>
      </c>
      <c r="B245" s="80" t="s">
        <v>1221</v>
      </c>
      <c r="C245" s="79" t="s">
        <v>268</v>
      </c>
      <c r="D245" s="80" t="s">
        <v>2194</v>
      </c>
      <c r="E245" s="79" t="s">
        <v>939</v>
      </c>
      <c r="F245" s="79" t="s">
        <v>947</v>
      </c>
      <c r="G245" s="79">
        <v>154</v>
      </c>
      <c r="H245" s="205">
        <v>67443</v>
      </c>
      <c r="I245" s="79">
        <v>13</v>
      </c>
      <c r="J245" s="80" t="s">
        <v>2864</v>
      </c>
    </row>
    <row r="246" spans="1:10" ht="48">
      <c r="A246" s="79" t="s">
        <v>2890</v>
      </c>
      <c r="B246" s="80" t="s">
        <v>1221</v>
      </c>
      <c r="C246" s="79" t="s">
        <v>269</v>
      </c>
      <c r="D246" s="80" t="s">
        <v>2195</v>
      </c>
      <c r="E246" s="79" t="s">
        <v>939</v>
      </c>
      <c r="F246" s="79" t="s">
        <v>944</v>
      </c>
      <c r="G246" s="79">
        <v>53</v>
      </c>
      <c r="H246" s="205">
        <v>30585</v>
      </c>
      <c r="I246" s="79">
        <v>6</v>
      </c>
      <c r="J246" s="80" t="s">
        <v>2865</v>
      </c>
    </row>
    <row r="247" spans="1:10" ht="48">
      <c r="A247" s="79" t="s">
        <v>2890</v>
      </c>
      <c r="B247" s="80" t="s">
        <v>1221</v>
      </c>
      <c r="C247" s="79" t="s">
        <v>270</v>
      </c>
      <c r="D247" s="80" t="s">
        <v>2196</v>
      </c>
      <c r="E247" s="79" t="s">
        <v>939</v>
      </c>
      <c r="F247" s="79" t="s">
        <v>944</v>
      </c>
      <c r="G247" s="79">
        <v>31</v>
      </c>
      <c r="H247" s="205">
        <v>22212</v>
      </c>
      <c r="I247" s="79">
        <v>5</v>
      </c>
      <c r="J247" s="80" t="s">
        <v>945</v>
      </c>
    </row>
    <row r="248" spans="1:10" ht="48">
      <c r="A248" s="79" t="s">
        <v>2890</v>
      </c>
      <c r="B248" s="80" t="s">
        <v>1221</v>
      </c>
      <c r="C248" s="79" t="s">
        <v>271</v>
      </c>
      <c r="D248" s="80" t="s">
        <v>2197</v>
      </c>
      <c r="E248" s="79" t="s">
        <v>939</v>
      </c>
      <c r="F248" s="79" t="s">
        <v>966</v>
      </c>
      <c r="G248" s="79">
        <v>30</v>
      </c>
      <c r="H248" s="205">
        <v>14640</v>
      </c>
      <c r="I248" s="79">
        <v>2</v>
      </c>
      <c r="J248" s="80" t="s">
        <v>967</v>
      </c>
    </row>
    <row r="249" spans="1:10" ht="48">
      <c r="A249" s="206" t="s">
        <v>2890</v>
      </c>
      <c r="B249" s="207" t="s">
        <v>1221</v>
      </c>
      <c r="C249" s="206" t="s">
        <v>272</v>
      </c>
      <c r="D249" s="207" t="s">
        <v>2198</v>
      </c>
      <c r="E249" s="206" t="s">
        <v>939</v>
      </c>
      <c r="F249" s="208" t="s">
        <v>944</v>
      </c>
      <c r="G249" s="208">
        <v>30</v>
      </c>
      <c r="H249" s="209">
        <v>18143</v>
      </c>
      <c r="I249" s="208">
        <v>5</v>
      </c>
      <c r="J249" s="210" t="s">
        <v>945</v>
      </c>
    </row>
    <row r="250" spans="1:10" ht="48">
      <c r="A250" s="79" t="s">
        <v>2890</v>
      </c>
      <c r="B250" s="80" t="s">
        <v>1221</v>
      </c>
      <c r="C250" s="79" t="s">
        <v>273</v>
      </c>
      <c r="D250" s="80" t="s">
        <v>2199</v>
      </c>
      <c r="E250" s="79" t="s">
        <v>939</v>
      </c>
      <c r="F250" s="79" t="s">
        <v>944</v>
      </c>
      <c r="G250" s="79">
        <v>30</v>
      </c>
      <c r="H250" s="205">
        <v>20442</v>
      </c>
      <c r="I250" s="79">
        <v>5</v>
      </c>
      <c r="J250" s="80" t="s">
        <v>945</v>
      </c>
    </row>
    <row r="251" spans="1:10" ht="48">
      <c r="A251" s="79" t="s">
        <v>2890</v>
      </c>
      <c r="B251" s="80" t="s">
        <v>1221</v>
      </c>
      <c r="C251" s="79" t="s">
        <v>274</v>
      </c>
      <c r="D251" s="80" t="s">
        <v>2200</v>
      </c>
      <c r="E251" s="79" t="s">
        <v>939</v>
      </c>
      <c r="F251" s="79" t="s">
        <v>944</v>
      </c>
      <c r="G251" s="79">
        <v>35</v>
      </c>
      <c r="H251" s="205">
        <v>25367</v>
      </c>
      <c r="I251" s="79">
        <v>5</v>
      </c>
      <c r="J251" s="80" t="s">
        <v>945</v>
      </c>
    </row>
    <row r="252" spans="1:10" ht="48">
      <c r="A252" s="79" t="s">
        <v>2890</v>
      </c>
      <c r="B252" s="80" t="s">
        <v>1233</v>
      </c>
      <c r="C252" s="79" t="s">
        <v>275</v>
      </c>
      <c r="D252" s="80" t="s">
        <v>2201</v>
      </c>
      <c r="E252" s="79" t="s">
        <v>935</v>
      </c>
      <c r="F252" s="79" t="s">
        <v>936</v>
      </c>
      <c r="G252" s="79">
        <v>700</v>
      </c>
      <c r="H252" s="205">
        <v>126783</v>
      </c>
      <c r="I252" s="79">
        <v>18</v>
      </c>
      <c r="J252" s="80" t="s">
        <v>1957</v>
      </c>
    </row>
    <row r="253" spans="1:10" ht="48">
      <c r="A253" s="79" t="s">
        <v>2890</v>
      </c>
      <c r="B253" s="80" t="s">
        <v>1233</v>
      </c>
      <c r="C253" s="79" t="s">
        <v>276</v>
      </c>
      <c r="D253" s="80" t="s">
        <v>2202</v>
      </c>
      <c r="E253" s="79" t="s">
        <v>972</v>
      </c>
      <c r="F253" s="79" t="s">
        <v>973</v>
      </c>
      <c r="G253" s="79">
        <v>315</v>
      </c>
      <c r="H253" s="205">
        <v>58559</v>
      </c>
      <c r="I253" s="79">
        <v>15</v>
      </c>
      <c r="J253" s="80" t="s">
        <v>2867</v>
      </c>
    </row>
    <row r="254" spans="1:10" ht="48">
      <c r="A254" s="79" t="s">
        <v>2890</v>
      </c>
      <c r="B254" s="80" t="s">
        <v>1233</v>
      </c>
      <c r="C254" s="79" t="s">
        <v>277</v>
      </c>
      <c r="D254" s="80" t="s">
        <v>2203</v>
      </c>
      <c r="E254" s="79" t="s">
        <v>939</v>
      </c>
      <c r="F254" s="79" t="s">
        <v>940</v>
      </c>
      <c r="G254" s="79">
        <v>77</v>
      </c>
      <c r="H254" s="205">
        <v>50883</v>
      </c>
      <c r="I254" s="79">
        <v>10</v>
      </c>
      <c r="J254" s="80" t="s">
        <v>941</v>
      </c>
    </row>
    <row r="255" spans="1:10" ht="48">
      <c r="A255" s="79" t="s">
        <v>2890</v>
      </c>
      <c r="B255" s="80" t="s">
        <v>1233</v>
      </c>
      <c r="C255" s="79" t="s">
        <v>278</v>
      </c>
      <c r="D255" s="80" t="s">
        <v>2204</v>
      </c>
      <c r="E255" s="79" t="s">
        <v>939</v>
      </c>
      <c r="F255" s="79" t="s">
        <v>944</v>
      </c>
      <c r="G255" s="79">
        <v>69</v>
      </c>
      <c r="H255" s="205">
        <v>34961</v>
      </c>
      <c r="I255" s="79">
        <v>6</v>
      </c>
      <c r="J255" s="80" t="s">
        <v>2865</v>
      </c>
    </row>
    <row r="256" spans="1:10" ht="48">
      <c r="A256" s="79" t="s">
        <v>2890</v>
      </c>
      <c r="B256" s="80" t="s">
        <v>1233</v>
      </c>
      <c r="C256" s="79" t="s">
        <v>279</v>
      </c>
      <c r="D256" s="80" t="s">
        <v>2205</v>
      </c>
      <c r="E256" s="79" t="s">
        <v>939</v>
      </c>
      <c r="F256" s="79" t="s">
        <v>944</v>
      </c>
      <c r="G256" s="79">
        <v>49</v>
      </c>
      <c r="H256" s="205">
        <v>25941</v>
      </c>
      <c r="I256" s="79">
        <v>5</v>
      </c>
      <c r="J256" s="80" t="s">
        <v>945</v>
      </c>
    </row>
    <row r="257" spans="1:10" ht="48">
      <c r="A257" s="79" t="s">
        <v>2890</v>
      </c>
      <c r="B257" s="80" t="s">
        <v>1233</v>
      </c>
      <c r="C257" s="79" t="s">
        <v>280</v>
      </c>
      <c r="D257" s="80" t="s">
        <v>2206</v>
      </c>
      <c r="E257" s="79" t="s">
        <v>939</v>
      </c>
      <c r="F257" s="79" t="s">
        <v>944</v>
      </c>
      <c r="G257" s="79">
        <v>24</v>
      </c>
      <c r="H257" s="205">
        <v>10129</v>
      </c>
      <c r="I257" s="79">
        <v>5</v>
      </c>
      <c r="J257" s="80" t="s">
        <v>945</v>
      </c>
    </row>
    <row r="258" spans="1:10" ht="48">
      <c r="A258" s="79" t="s">
        <v>2890</v>
      </c>
      <c r="B258" s="80" t="s">
        <v>1233</v>
      </c>
      <c r="C258" s="79" t="s">
        <v>281</v>
      </c>
      <c r="D258" s="80" t="s">
        <v>2207</v>
      </c>
      <c r="E258" s="79" t="s">
        <v>939</v>
      </c>
      <c r="F258" s="79" t="s">
        <v>944</v>
      </c>
      <c r="G258" s="79">
        <v>35</v>
      </c>
      <c r="H258" s="205">
        <v>25748</v>
      </c>
      <c r="I258" s="79">
        <v>5</v>
      </c>
      <c r="J258" s="80" t="s">
        <v>945</v>
      </c>
    </row>
    <row r="259" spans="1:10" ht="48">
      <c r="A259" s="79" t="s">
        <v>2890</v>
      </c>
      <c r="B259" s="80" t="s">
        <v>1233</v>
      </c>
      <c r="C259" s="79" t="s">
        <v>282</v>
      </c>
      <c r="D259" s="80" t="s">
        <v>2208</v>
      </c>
      <c r="E259" s="79" t="s">
        <v>939</v>
      </c>
      <c r="F259" s="79" t="s">
        <v>966</v>
      </c>
      <c r="G259" s="79">
        <v>15</v>
      </c>
      <c r="H259" s="205">
        <v>5710</v>
      </c>
      <c r="I259" s="79">
        <v>2</v>
      </c>
      <c r="J259" s="80" t="s">
        <v>967</v>
      </c>
    </row>
    <row r="260" spans="1:10" ht="48">
      <c r="A260" s="79" t="s">
        <v>2890</v>
      </c>
      <c r="B260" s="80" t="s">
        <v>1233</v>
      </c>
      <c r="C260" s="79" t="s">
        <v>283</v>
      </c>
      <c r="D260" s="80" t="s">
        <v>2209</v>
      </c>
      <c r="E260" s="79" t="s">
        <v>939</v>
      </c>
      <c r="F260" s="79" t="s">
        <v>966</v>
      </c>
      <c r="G260" s="79">
        <v>20</v>
      </c>
      <c r="H260" s="205">
        <v>8071</v>
      </c>
      <c r="I260" s="79">
        <v>2</v>
      </c>
      <c r="J260" s="80" t="s">
        <v>967</v>
      </c>
    </row>
    <row r="261" spans="1:10" ht="48">
      <c r="A261" s="79" t="s">
        <v>2890</v>
      </c>
      <c r="B261" s="80" t="s">
        <v>1233</v>
      </c>
      <c r="C261" s="79" t="s">
        <v>284</v>
      </c>
      <c r="D261" s="80" t="s">
        <v>2891</v>
      </c>
      <c r="E261" s="79" t="s">
        <v>939</v>
      </c>
      <c r="F261" s="79" t="s">
        <v>944</v>
      </c>
      <c r="G261" s="79">
        <v>49</v>
      </c>
      <c r="H261" s="205">
        <v>18921</v>
      </c>
      <c r="I261" s="79">
        <v>5</v>
      </c>
      <c r="J261" s="80" t="s">
        <v>945</v>
      </c>
    </row>
    <row r="262" spans="1:10" ht="48">
      <c r="A262" s="79" t="s">
        <v>2890</v>
      </c>
      <c r="B262" s="80" t="s">
        <v>1233</v>
      </c>
      <c r="C262" s="79" t="s">
        <v>285</v>
      </c>
      <c r="D262" s="80" t="s">
        <v>2210</v>
      </c>
      <c r="E262" s="79" t="s">
        <v>939</v>
      </c>
      <c r="F262" s="79" t="s">
        <v>944</v>
      </c>
      <c r="G262" s="79">
        <v>37</v>
      </c>
      <c r="H262" s="205">
        <v>43287</v>
      </c>
      <c r="I262" s="79">
        <v>6</v>
      </c>
      <c r="J262" s="80" t="s">
        <v>2865</v>
      </c>
    </row>
    <row r="263" spans="1:10" ht="48">
      <c r="A263" s="79" t="s">
        <v>2890</v>
      </c>
      <c r="B263" s="80" t="s">
        <v>1233</v>
      </c>
      <c r="C263" s="79" t="s">
        <v>286</v>
      </c>
      <c r="D263" s="80" t="s">
        <v>2892</v>
      </c>
      <c r="E263" s="79" t="s">
        <v>939</v>
      </c>
      <c r="F263" s="79" t="s">
        <v>944</v>
      </c>
      <c r="G263" s="79">
        <v>39</v>
      </c>
      <c r="H263" s="205">
        <v>15762</v>
      </c>
      <c r="I263" s="79">
        <v>5</v>
      </c>
      <c r="J263" s="80" t="s">
        <v>945</v>
      </c>
    </row>
    <row r="264" spans="1:10" ht="48">
      <c r="A264" s="79" t="s">
        <v>2890</v>
      </c>
      <c r="B264" s="80" t="s">
        <v>1246</v>
      </c>
      <c r="C264" s="79" t="s">
        <v>287</v>
      </c>
      <c r="D264" s="80" t="s">
        <v>2211</v>
      </c>
      <c r="E264" s="79" t="s">
        <v>972</v>
      </c>
      <c r="F264" s="79" t="s">
        <v>999</v>
      </c>
      <c r="G264" s="79">
        <v>282</v>
      </c>
      <c r="H264" s="205">
        <v>42121</v>
      </c>
      <c r="I264" s="79">
        <v>16</v>
      </c>
      <c r="J264" s="80" t="s">
        <v>1038</v>
      </c>
    </row>
    <row r="265" spans="1:10" ht="48">
      <c r="A265" s="79" t="s">
        <v>2890</v>
      </c>
      <c r="B265" s="80" t="s">
        <v>1246</v>
      </c>
      <c r="C265" s="79" t="s">
        <v>288</v>
      </c>
      <c r="D265" s="80" t="s">
        <v>2212</v>
      </c>
      <c r="E265" s="79" t="s">
        <v>972</v>
      </c>
      <c r="F265" s="79" t="s">
        <v>973</v>
      </c>
      <c r="G265" s="79">
        <v>150</v>
      </c>
      <c r="H265" s="205">
        <v>38458</v>
      </c>
      <c r="I265" s="79">
        <v>14</v>
      </c>
      <c r="J265" s="80" t="s">
        <v>2868</v>
      </c>
    </row>
    <row r="266" spans="1:10" ht="48">
      <c r="A266" s="79" t="s">
        <v>2890</v>
      </c>
      <c r="B266" s="80" t="s">
        <v>1246</v>
      </c>
      <c r="C266" s="79" t="s">
        <v>289</v>
      </c>
      <c r="D266" s="80" t="s">
        <v>2213</v>
      </c>
      <c r="E266" s="79" t="s">
        <v>939</v>
      </c>
      <c r="F266" s="79" t="s">
        <v>944</v>
      </c>
      <c r="G266" s="79">
        <v>30</v>
      </c>
      <c r="H266" s="205">
        <v>21415</v>
      </c>
      <c r="I266" s="79">
        <v>5</v>
      </c>
      <c r="J266" s="80" t="s">
        <v>945</v>
      </c>
    </row>
    <row r="267" spans="1:10" ht="48">
      <c r="A267" s="79" t="s">
        <v>2890</v>
      </c>
      <c r="B267" s="80" t="s">
        <v>1246</v>
      </c>
      <c r="C267" s="79" t="s">
        <v>290</v>
      </c>
      <c r="D267" s="80" t="s">
        <v>2214</v>
      </c>
      <c r="E267" s="79" t="s">
        <v>939</v>
      </c>
      <c r="F267" s="79" t="s">
        <v>944</v>
      </c>
      <c r="G267" s="79">
        <v>30</v>
      </c>
      <c r="H267" s="205">
        <v>19580</v>
      </c>
      <c r="I267" s="79">
        <v>5</v>
      </c>
      <c r="J267" s="80" t="s">
        <v>945</v>
      </c>
    </row>
    <row r="268" spans="1:10" ht="48">
      <c r="A268" s="79" t="s">
        <v>2890</v>
      </c>
      <c r="B268" s="80" t="s">
        <v>1246</v>
      </c>
      <c r="C268" s="79" t="s">
        <v>291</v>
      </c>
      <c r="D268" s="80" t="s">
        <v>2215</v>
      </c>
      <c r="E268" s="79" t="s">
        <v>939</v>
      </c>
      <c r="F268" s="79" t="s">
        <v>966</v>
      </c>
      <c r="G268" s="79">
        <v>28</v>
      </c>
      <c r="H268" s="205">
        <v>11546</v>
      </c>
      <c r="I268" s="79">
        <v>2</v>
      </c>
      <c r="J268" s="80" t="s">
        <v>967</v>
      </c>
    </row>
    <row r="269" spans="1:10" ht="48">
      <c r="A269" s="79" t="s">
        <v>2890</v>
      </c>
      <c r="B269" s="80" t="s">
        <v>1246</v>
      </c>
      <c r="C269" s="79" t="s">
        <v>292</v>
      </c>
      <c r="D269" s="80" t="s">
        <v>2216</v>
      </c>
      <c r="E269" s="79" t="s">
        <v>939</v>
      </c>
      <c r="F269" s="79" t="s">
        <v>944</v>
      </c>
      <c r="G269" s="79">
        <v>30</v>
      </c>
      <c r="H269" s="205">
        <v>9058</v>
      </c>
      <c r="I269" s="79">
        <v>5</v>
      </c>
      <c r="J269" s="80" t="s">
        <v>945</v>
      </c>
    </row>
    <row r="270" spans="1:10" ht="48">
      <c r="A270" s="79" t="s">
        <v>2890</v>
      </c>
      <c r="B270" s="80" t="s">
        <v>1253</v>
      </c>
      <c r="C270" s="79" t="s">
        <v>293</v>
      </c>
      <c r="D270" s="80" t="s">
        <v>2217</v>
      </c>
      <c r="E270" s="79" t="s">
        <v>972</v>
      </c>
      <c r="F270" s="79" t="s">
        <v>999</v>
      </c>
      <c r="G270" s="79">
        <v>324</v>
      </c>
      <c r="H270" s="205">
        <v>40462</v>
      </c>
      <c r="I270" s="79">
        <v>16</v>
      </c>
      <c r="J270" s="80" t="s">
        <v>1038</v>
      </c>
    </row>
    <row r="271" spans="1:10" ht="48">
      <c r="A271" s="79" t="s">
        <v>2890</v>
      </c>
      <c r="B271" s="80" t="s">
        <v>1253</v>
      </c>
      <c r="C271" s="79" t="s">
        <v>294</v>
      </c>
      <c r="D271" s="80" t="s">
        <v>2218</v>
      </c>
      <c r="E271" s="79" t="s">
        <v>939</v>
      </c>
      <c r="F271" s="79" t="s">
        <v>944</v>
      </c>
      <c r="G271" s="79">
        <v>38</v>
      </c>
      <c r="H271" s="205">
        <v>13939</v>
      </c>
      <c r="I271" s="79">
        <v>5</v>
      </c>
      <c r="J271" s="80" t="s">
        <v>945</v>
      </c>
    </row>
    <row r="272" spans="1:10" ht="48">
      <c r="A272" s="79" t="s">
        <v>2890</v>
      </c>
      <c r="B272" s="80" t="s">
        <v>1253</v>
      </c>
      <c r="C272" s="79" t="s">
        <v>295</v>
      </c>
      <c r="D272" s="80" t="s">
        <v>2219</v>
      </c>
      <c r="E272" s="79" t="s">
        <v>939</v>
      </c>
      <c r="F272" s="79" t="s">
        <v>944</v>
      </c>
      <c r="G272" s="79">
        <v>54</v>
      </c>
      <c r="H272" s="205">
        <v>19444</v>
      </c>
      <c r="I272" s="79">
        <v>5</v>
      </c>
      <c r="J272" s="80" t="s">
        <v>945</v>
      </c>
    </row>
    <row r="273" spans="1:10" ht="48">
      <c r="A273" s="79" t="s">
        <v>2890</v>
      </c>
      <c r="B273" s="80" t="s">
        <v>1253</v>
      </c>
      <c r="C273" s="79" t="s">
        <v>296</v>
      </c>
      <c r="D273" s="80" t="s">
        <v>2220</v>
      </c>
      <c r="E273" s="79" t="s">
        <v>939</v>
      </c>
      <c r="F273" s="79" t="s">
        <v>944</v>
      </c>
      <c r="G273" s="79">
        <v>81</v>
      </c>
      <c r="H273" s="205">
        <v>34591</v>
      </c>
      <c r="I273" s="79">
        <v>6</v>
      </c>
      <c r="J273" s="80" t="s">
        <v>2865</v>
      </c>
    </row>
    <row r="274" spans="1:10" ht="48">
      <c r="A274" s="79" t="s">
        <v>2890</v>
      </c>
      <c r="B274" s="80" t="s">
        <v>1253</v>
      </c>
      <c r="C274" s="79" t="s">
        <v>297</v>
      </c>
      <c r="D274" s="80" t="s">
        <v>2221</v>
      </c>
      <c r="E274" s="79" t="s">
        <v>939</v>
      </c>
      <c r="F274" s="79" t="s">
        <v>944</v>
      </c>
      <c r="G274" s="79">
        <v>48</v>
      </c>
      <c r="H274" s="205">
        <v>23435</v>
      </c>
      <c r="I274" s="79">
        <v>5</v>
      </c>
      <c r="J274" s="80" t="s">
        <v>945</v>
      </c>
    </row>
    <row r="275" spans="1:10" ht="48">
      <c r="A275" s="79" t="s">
        <v>2890</v>
      </c>
      <c r="B275" s="80" t="s">
        <v>1253</v>
      </c>
      <c r="C275" s="79" t="s">
        <v>298</v>
      </c>
      <c r="D275" s="80" t="s">
        <v>2222</v>
      </c>
      <c r="E275" s="79" t="s">
        <v>939</v>
      </c>
      <c r="F275" s="79" t="s">
        <v>940</v>
      </c>
      <c r="G275" s="79">
        <v>97</v>
      </c>
      <c r="H275" s="205">
        <v>43946</v>
      </c>
      <c r="I275" s="79">
        <v>9</v>
      </c>
      <c r="J275" s="80" t="s">
        <v>963</v>
      </c>
    </row>
    <row r="276" spans="1:10" ht="48">
      <c r="A276" s="79" t="s">
        <v>2890</v>
      </c>
      <c r="B276" s="80" t="s">
        <v>1253</v>
      </c>
      <c r="C276" s="79" t="s">
        <v>299</v>
      </c>
      <c r="D276" s="80" t="s">
        <v>2223</v>
      </c>
      <c r="E276" s="79" t="s">
        <v>939</v>
      </c>
      <c r="F276" s="79" t="s">
        <v>966</v>
      </c>
      <c r="G276" s="79">
        <v>36</v>
      </c>
      <c r="H276" s="205">
        <v>13572</v>
      </c>
      <c r="I276" s="79">
        <v>2</v>
      </c>
      <c r="J276" s="80" t="s">
        <v>967</v>
      </c>
    </row>
    <row r="277" spans="1:10" ht="48">
      <c r="A277" s="79" t="s">
        <v>2893</v>
      </c>
      <c r="B277" s="80" t="s">
        <v>1296</v>
      </c>
      <c r="C277" s="79" t="s">
        <v>332</v>
      </c>
      <c r="D277" s="80" t="s">
        <v>2253</v>
      </c>
      <c r="E277" s="79" t="s">
        <v>972</v>
      </c>
      <c r="F277" s="79" t="s">
        <v>999</v>
      </c>
      <c r="G277" s="79">
        <v>489</v>
      </c>
      <c r="H277" s="205">
        <v>88017</v>
      </c>
      <c r="I277" s="79">
        <v>17</v>
      </c>
      <c r="J277" s="80" t="s">
        <v>1000</v>
      </c>
    </row>
    <row r="278" spans="1:10" ht="48">
      <c r="A278" s="79" t="s">
        <v>2893</v>
      </c>
      <c r="B278" s="80" t="s">
        <v>1296</v>
      </c>
      <c r="C278" s="79" t="s">
        <v>333</v>
      </c>
      <c r="D278" s="80" t="s">
        <v>2254</v>
      </c>
      <c r="E278" s="79" t="s">
        <v>939</v>
      </c>
      <c r="F278" s="79" t="s">
        <v>944</v>
      </c>
      <c r="G278" s="79">
        <v>30</v>
      </c>
      <c r="H278" s="205">
        <v>24180</v>
      </c>
      <c r="I278" s="79">
        <v>5</v>
      </c>
      <c r="J278" s="80" t="s">
        <v>945</v>
      </c>
    </row>
    <row r="279" spans="1:10" ht="48">
      <c r="A279" s="79" t="s">
        <v>2893</v>
      </c>
      <c r="B279" s="80" t="s">
        <v>1296</v>
      </c>
      <c r="C279" s="79" t="s">
        <v>334</v>
      </c>
      <c r="D279" s="80" t="s">
        <v>2255</v>
      </c>
      <c r="E279" s="79" t="s">
        <v>939</v>
      </c>
      <c r="F279" s="79" t="s">
        <v>944</v>
      </c>
      <c r="G279" s="79">
        <v>28</v>
      </c>
      <c r="H279" s="205">
        <v>12426</v>
      </c>
      <c r="I279" s="79">
        <v>5</v>
      </c>
      <c r="J279" s="80" t="s">
        <v>945</v>
      </c>
    </row>
    <row r="280" spans="1:10" ht="48">
      <c r="A280" s="79" t="s">
        <v>2893</v>
      </c>
      <c r="B280" s="80" t="s">
        <v>1296</v>
      </c>
      <c r="C280" s="79" t="s">
        <v>335</v>
      </c>
      <c r="D280" s="80" t="s">
        <v>2256</v>
      </c>
      <c r="E280" s="79" t="s">
        <v>939</v>
      </c>
      <c r="F280" s="79" t="s">
        <v>947</v>
      </c>
      <c r="G280" s="79">
        <v>84</v>
      </c>
      <c r="H280" s="205">
        <v>54034</v>
      </c>
      <c r="I280" s="79">
        <v>12</v>
      </c>
      <c r="J280" s="80" t="s">
        <v>2866</v>
      </c>
    </row>
    <row r="281" spans="1:10" ht="48">
      <c r="A281" s="79" t="s">
        <v>2893</v>
      </c>
      <c r="B281" s="80" t="s">
        <v>1296</v>
      </c>
      <c r="C281" s="79" t="s">
        <v>336</v>
      </c>
      <c r="D281" s="80" t="s">
        <v>2257</v>
      </c>
      <c r="E281" s="79" t="s">
        <v>939</v>
      </c>
      <c r="F281" s="79" t="s">
        <v>940</v>
      </c>
      <c r="G281" s="79">
        <v>74</v>
      </c>
      <c r="H281" s="205">
        <v>64115</v>
      </c>
      <c r="I281" s="79">
        <v>10</v>
      </c>
      <c r="J281" s="80" t="s">
        <v>941</v>
      </c>
    </row>
    <row r="282" spans="1:10" ht="48">
      <c r="A282" s="79" t="s">
        <v>2893</v>
      </c>
      <c r="B282" s="80" t="s">
        <v>1296</v>
      </c>
      <c r="C282" s="79" t="s">
        <v>337</v>
      </c>
      <c r="D282" s="80" t="s">
        <v>2258</v>
      </c>
      <c r="E282" s="79" t="s">
        <v>939</v>
      </c>
      <c r="F282" s="79" t="s">
        <v>944</v>
      </c>
      <c r="G282" s="79">
        <v>30</v>
      </c>
      <c r="H282" s="205">
        <v>35061</v>
      </c>
      <c r="I282" s="79">
        <v>6</v>
      </c>
      <c r="J282" s="80" t="s">
        <v>2865</v>
      </c>
    </row>
    <row r="283" spans="1:10" ht="48">
      <c r="A283" s="79" t="s">
        <v>2893</v>
      </c>
      <c r="B283" s="80" t="s">
        <v>1296</v>
      </c>
      <c r="C283" s="79" t="s">
        <v>338</v>
      </c>
      <c r="D283" s="80" t="s">
        <v>2259</v>
      </c>
      <c r="E283" s="79" t="s">
        <v>939</v>
      </c>
      <c r="F283" s="79" t="s">
        <v>944</v>
      </c>
      <c r="G283" s="79">
        <v>30</v>
      </c>
      <c r="H283" s="205">
        <v>40652</v>
      </c>
      <c r="I283" s="79">
        <v>6</v>
      </c>
      <c r="J283" s="80" t="s">
        <v>2865</v>
      </c>
    </row>
    <row r="284" spans="1:10" ht="48">
      <c r="A284" s="79" t="s">
        <v>2893</v>
      </c>
      <c r="B284" s="80" t="s">
        <v>1296</v>
      </c>
      <c r="C284" s="79" t="s">
        <v>339</v>
      </c>
      <c r="D284" s="80" t="s">
        <v>2260</v>
      </c>
      <c r="E284" s="79" t="s">
        <v>939</v>
      </c>
      <c r="F284" s="79" t="s">
        <v>944</v>
      </c>
      <c r="G284" s="79">
        <v>30</v>
      </c>
      <c r="H284" s="205">
        <v>25044</v>
      </c>
      <c r="I284" s="79">
        <v>5</v>
      </c>
      <c r="J284" s="80" t="s">
        <v>945</v>
      </c>
    </row>
    <row r="285" spans="1:10" ht="48">
      <c r="A285" s="79" t="s">
        <v>2893</v>
      </c>
      <c r="B285" s="80" t="s">
        <v>1261</v>
      </c>
      <c r="C285" s="79" t="s">
        <v>300</v>
      </c>
      <c r="D285" s="80" t="s">
        <v>2224</v>
      </c>
      <c r="E285" s="79" t="s">
        <v>972</v>
      </c>
      <c r="F285" s="79" t="s">
        <v>999</v>
      </c>
      <c r="G285" s="79">
        <v>540</v>
      </c>
      <c r="H285" s="205">
        <v>107827</v>
      </c>
      <c r="I285" s="79">
        <v>17</v>
      </c>
      <c r="J285" s="80" t="s">
        <v>1000</v>
      </c>
    </row>
    <row r="286" spans="1:10" ht="48">
      <c r="A286" s="79" t="s">
        <v>2893</v>
      </c>
      <c r="B286" s="80" t="s">
        <v>1261</v>
      </c>
      <c r="C286" s="79" t="s">
        <v>301</v>
      </c>
      <c r="D286" s="80" t="s">
        <v>2225</v>
      </c>
      <c r="E286" s="79" t="s">
        <v>972</v>
      </c>
      <c r="F286" s="79" t="s">
        <v>973</v>
      </c>
      <c r="G286" s="79">
        <v>252</v>
      </c>
      <c r="H286" s="205">
        <v>97411</v>
      </c>
      <c r="I286" s="79">
        <v>15</v>
      </c>
      <c r="J286" s="80" t="s">
        <v>2867</v>
      </c>
    </row>
    <row r="287" spans="1:10" ht="48">
      <c r="A287" s="206" t="s">
        <v>2893</v>
      </c>
      <c r="B287" s="207" t="s">
        <v>1261</v>
      </c>
      <c r="C287" s="206" t="s">
        <v>302</v>
      </c>
      <c r="D287" s="207" t="s">
        <v>2226</v>
      </c>
      <c r="E287" s="206" t="s">
        <v>939</v>
      </c>
      <c r="F287" s="208" t="s">
        <v>944</v>
      </c>
      <c r="G287" s="208">
        <v>58</v>
      </c>
      <c r="H287" s="209">
        <v>29996</v>
      </c>
      <c r="I287" s="208">
        <v>5</v>
      </c>
      <c r="J287" s="210" t="s">
        <v>945</v>
      </c>
    </row>
    <row r="288" spans="1:10" ht="48">
      <c r="A288" s="79" t="s">
        <v>2893</v>
      </c>
      <c r="B288" s="80" t="s">
        <v>1261</v>
      </c>
      <c r="C288" s="79" t="s">
        <v>303</v>
      </c>
      <c r="D288" s="80" t="s">
        <v>2894</v>
      </c>
      <c r="E288" s="79" t="s">
        <v>939</v>
      </c>
      <c r="F288" s="79" t="s">
        <v>944</v>
      </c>
      <c r="G288" s="79">
        <v>30</v>
      </c>
      <c r="H288" s="205">
        <v>9380</v>
      </c>
      <c r="I288" s="79">
        <v>5</v>
      </c>
      <c r="J288" s="80" t="s">
        <v>945</v>
      </c>
    </row>
    <row r="289" spans="1:10" ht="48">
      <c r="A289" s="79" t="s">
        <v>2893</v>
      </c>
      <c r="B289" s="80" t="s">
        <v>1261</v>
      </c>
      <c r="C289" s="79" t="s">
        <v>304</v>
      </c>
      <c r="D289" s="80" t="s">
        <v>2227</v>
      </c>
      <c r="E289" s="79" t="s">
        <v>939</v>
      </c>
      <c r="F289" s="79" t="s">
        <v>940</v>
      </c>
      <c r="G289" s="79">
        <v>67</v>
      </c>
      <c r="H289" s="205">
        <v>45153</v>
      </c>
      <c r="I289" s="79">
        <v>9</v>
      </c>
      <c r="J289" s="80" t="s">
        <v>963</v>
      </c>
    </row>
    <row r="290" spans="1:10" ht="48">
      <c r="A290" s="79" t="s">
        <v>2893</v>
      </c>
      <c r="B290" s="80" t="s">
        <v>1261</v>
      </c>
      <c r="C290" s="79" t="s">
        <v>305</v>
      </c>
      <c r="D290" s="80" t="s">
        <v>2228</v>
      </c>
      <c r="E290" s="79" t="s">
        <v>939</v>
      </c>
      <c r="F290" s="79" t="s">
        <v>944</v>
      </c>
      <c r="G290" s="79">
        <v>30</v>
      </c>
      <c r="H290" s="205">
        <v>10381</v>
      </c>
      <c r="I290" s="79">
        <v>5</v>
      </c>
      <c r="J290" s="80" t="s">
        <v>945</v>
      </c>
    </row>
    <row r="291" spans="1:10" ht="48">
      <c r="A291" s="79" t="s">
        <v>2893</v>
      </c>
      <c r="B291" s="80" t="s">
        <v>1261</v>
      </c>
      <c r="C291" s="79" t="s">
        <v>306</v>
      </c>
      <c r="D291" s="80" t="s">
        <v>2895</v>
      </c>
      <c r="E291" s="79" t="s">
        <v>939</v>
      </c>
      <c r="F291" s="79" t="s">
        <v>947</v>
      </c>
      <c r="G291" s="79">
        <v>120</v>
      </c>
      <c r="H291" s="205">
        <v>73880</v>
      </c>
      <c r="I291" s="79">
        <v>13</v>
      </c>
      <c r="J291" s="80" t="s">
        <v>2864</v>
      </c>
    </row>
    <row r="292" spans="1:10" ht="48">
      <c r="A292" s="79" t="s">
        <v>2893</v>
      </c>
      <c r="B292" s="80" t="s">
        <v>1261</v>
      </c>
      <c r="C292" s="79" t="s">
        <v>307</v>
      </c>
      <c r="D292" s="80" t="s">
        <v>2229</v>
      </c>
      <c r="E292" s="79" t="s">
        <v>939</v>
      </c>
      <c r="F292" s="79" t="s">
        <v>947</v>
      </c>
      <c r="G292" s="79">
        <v>94</v>
      </c>
      <c r="H292" s="205">
        <v>34904</v>
      </c>
      <c r="I292" s="79">
        <v>12</v>
      </c>
      <c r="J292" s="80" t="s">
        <v>2866</v>
      </c>
    </row>
    <row r="293" spans="1:10" ht="48">
      <c r="A293" s="79" t="s">
        <v>2893</v>
      </c>
      <c r="B293" s="80" t="s">
        <v>1261</v>
      </c>
      <c r="C293" s="79" t="s">
        <v>308</v>
      </c>
      <c r="D293" s="80" t="s">
        <v>2230</v>
      </c>
      <c r="E293" s="79" t="s">
        <v>939</v>
      </c>
      <c r="F293" s="79" t="s">
        <v>944</v>
      </c>
      <c r="G293" s="79">
        <v>30</v>
      </c>
      <c r="H293" s="205">
        <v>16897</v>
      </c>
      <c r="I293" s="79">
        <v>5</v>
      </c>
      <c r="J293" s="80" t="s">
        <v>945</v>
      </c>
    </row>
    <row r="294" spans="1:10" ht="48">
      <c r="A294" s="79" t="s">
        <v>2893</v>
      </c>
      <c r="B294" s="80" t="s">
        <v>1261</v>
      </c>
      <c r="C294" s="79" t="s">
        <v>309</v>
      </c>
      <c r="D294" s="80" t="s">
        <v>2231</v>
      </c>
      <c r="E294" s="79" t="s">
        <v>939</v>
      </c>
      <c r="F294" s="79" t="s">
        <v>944</v>
      </c>
      <c r="G294" s="79">
        <v>63</v>
      </c>
      <c r="H294" s="205">
        <v>38163</v>
      </c>
      <c r="I294" s="79">
        <v>6</v>
      </c>
      <c r="J294" s="80" t="s">
        <v>2865</v>
      </c>
    </row>
    <row r="295" spans="1:10" ht="48">
      <c r="A295" s="79" t="s">
        <v>2893</v>
      </c>
      <c r="B295" s="80" t="s">
        <v>1261</v>
      </c>
      <c r="C295" s="79" t="s">
        <v>310</v>
      </c>
      <c r="D295" s="80" t="s">
        <v>2232</v>
      </c>
      <c r="E295" s="79" t="s">
        <v>939</v>
      </c>
      <c r="F295" s="79" t="s">
        <v>944</v>
      </c>
      <c r="G295" s="79">
        <v>46</v>
      </c>
      <c r="H295" s="205">
        <v>42445</v>
      </c>
      <c r="I295" s="79">
        <v>6</v>
      </c>
      <c r="J295" s="80" t="s">
        <v>2865</v>
      </c>
    </row>
    <row r="296" spans="1:10" ht="48">
      <c r="A296" s="79" t="s">
        <v>2893</v>
      </c>
      <c r="B296" s="80" t="s">
        <v>1261</v>
      </c>
      <c r="C296" s="79" t="s">
        <v>311</v>
      </c>
      <c r="D296" s="80" t="s">
        <v>2233</v>
      </c>
      <c r="E296" s="79" t="s">
        <v>939</v>
      </c>
      <c r="F296" s="79" t="s">
        <v>944</v>
      </c>
      <c r="G296" s="79">
        <v>30</v>
      </c>
      <c r="H296" s="205">
        <v>27983</v>
      </c>
      <c r="I296" s="79">
        <v>5</v>
      </c>
      <c r="J296" s="80" t="s">
        <v>945</v>
      </c>
    </row>
    <row r="297" spans="1:10" ht="48">
      <c r="A297" s="79" t="s">
        <v>2893</v>
      </c>
      <c r="B297" s="80" t="s">
        <v>1261</v>
      </c>
      <c r="C297" s="79" t="s">
        <v>312</v>
      </c>
      <c r="D297" s="80" t="s">
        <v>2234</v>
      </c>
      <c r="E297" s="79" t="s">
        <v>939</v>
      </c>
      <c r="F297" s="79" t="s">
        <v>944</v>
      </c>
      <c r="G297" s="79">
        <v>30</v>
      </c>
      <c r="H297" s="205">
        <v>28141</v>
      </c>
      <c r="I297" s="79">
        <v>5</v>
      </c>
      <c r="J297" s="80" t="s">
        <v>945</v>
      </c>
    </row>
    <row r="298" spans="1:10" ht="48">
      <c r="A298" s="79" t="s">
        <v>2893</v>
      </c>
      <c r="B298" s="80" t="s">
        <v>1261</v>
      </c>
      <c r="C298" s="79" t="s">
        <v>313</v>
      </c>
      <c r="D298" s="80" t="s">
        <v>2235</v>
      </c>
      <c r="E298" s="79" t="s">
        <v>939</v>
      </c>
      <c r="F298" s="79" t="s">
        <v>966</v>
      </c>
      <c r="G298" s="79">
        <v>16</v>
      </c>
      <c r="H298" s="205">
        <v>5103</v>
      </c>
      <c r="I298" s="79">
        <v>2</v>
      </c>
      <c r="J298" s="80" t="s">
        <v>967</v>
      </c>
    </row>
    <row r="299" spans="1:10" ht="48">
      <c r="A299" s="79" t="s">
        <v>2893</v>
      </c>
      <c r="B299" s="80" t="s">
        <v>1261</v>
      </c>
      <c r="C299" s="79" t="s">
        <v>314</v>
      </c>
      <c r="D299" s="80" t="s">
        <v>2896</v>
      </c>
      <c r="E299" s="79" t="s">
        <v>939</v>
      </c>
      <c r="F299" s="79" t="s">
        <v>944</v>
      </c>
      <c r="G299" s="79">
        <v>34</v>
      </c>
      <c r="H299" s="205">
        <v>25608</v>
      </c>
      <c r="I299" s="79">
        <v>5</v>
      </c>
      <c r="J299" s="80" t="s">
        <v>945</v>
      </c>
    </row>
    <row r="300" spans="1:10" ht="48">
      <c r="A300" s="79" t="s">
        <v>2893</v>
      </c>
      <c r="B300" s="80" t="s">
        <v>1277</v>
      </c>
      <c r="C300" s="79" t="s">
        <v>315</v>
      </c>
      <c r="D300" s="80" t="s">
        <v>2236</v>
      </c>
      <c r="E300" s="79" t="s">
        <v>935</v>
      </c>
      <c r="F300" s="79" t="s">
        <v>936</v>
      </c>
      <c r="G300" s="79">
        <v>860</v>
      </c>
      <c r="H300" s="205">
        <v>218983</v>
      </c>
      <c r="I300" s="79">
        <v>19</v>
      </c>
      <c r="J300" s="80" t="s">
        <v>1956</v>
      </c>
    </row>
    <row r="301" spans="1:10" ht="48">
      <c r="A301" s="79" t="s">
        <v>2893</v>
      </c>
      <c r="B301" s="80" t="s">
        <v>1277</v>
      </c>
      <c r="C301" s="79" t="s">
        <v>316</v>
      </c>
      <c r="D301" s="80" t="s">
        <v>2237</v>
      </c>
      <c r="E301" s="79" t="s">
        <v>939</v>
      </c>
      <c r="F301" s="79" t="s">
        <v>940</v>
      </c>
      <c r="G301" s="79">
        <v>98</v>
      </c>
      <c r="H301" s="205">
        <v>88323</v>
      </c>
      <c r="I301" s="79">
        <v>10</v>
      </c>
      <c r="J301" s="80" t="s">
        <v>941</v>
      </c>
    </row>
    <row r="302" spans="1:10" ht="48">
      <c r="A302" s="79" t="s">
        <v>2893</v>
      </c>
      <c r="B302" s="80" t="s">
        <v>1277</v>
      </c>
      <c r="C302" s="79" t="s">
        <v>317</v>
      </c>
      <c r="D302" s="80" t="s">
        <v>2238</v>
      </c>
      <c r="E302" s="79" t="s">
        <v>939</v>
      </c>
      <c r="F302" s="79" t="s">
        <v>944</v>
      </c>
      <c r="G302" s="79">
        <v>50</v>
      </c>
      <c r="H302" s="205">
        <v>37750</v>
      </c>
      <c r="I302" s="79">
        <v>6</v>
      </c>
      <c r="J302" s="80" t="s">
        <v>2865</v>
      </c>
    </row>
    <row r="303" spans="1:10" ht="48">
      <c r="A303" s="79" t="s">
        <v>2893</v>
      </c>
      <c r="B303" s="80" t="s">
        <v>1277</v>
      </c>
      <c r="C303" s="79" t="s">
        <v>318</v>
      </c>
      <c r="D303" s="80" t="s">
        <v>2239</v>
      </c>
      <c r="E303" s="79" t="s">
        <v>939</v>
      </c>
      <c r="F303" s="79" t="s">
        <v>944</v>
      </c>
      <c r="G303" s="79">
        <v>58</v>
      </c>
      <c r="H303" s="205">
        <v>32703</v>
      </c>
      <c r="I303" s="79">
        <v>6</v>
      </c>
      <c r="J303" s="80" t="s">
        <v>2865</v>
      </c>
    </row>
    <row r="304" spans="1:10" ht="48">
      <c r="A304" s="79" t="s">
        <v>2893</v>
      </c>
      <c r="B304" s="80" t="s">
        <v>1277</v>
      </c>
      <c r="C304" s="79" t="s">
        <v>319</v>
      </c>
      <c r="D304" s="80" t="s">
        <v>2240</v>
      </c>
      <c r="E304" s="79" t="s">
        <v>939</v>
      </c>
      <c r="F304" s="79" t="s">
        <v>944</v>
      </c>
      <c r="G304" s="79">
        <v>38</v>
      </c>
      <c r="H304" s="205">
        <v>30467</v>
      </c>
      <c r="I304" s="79">
        <v>6</v>
      </c>
      <c r="J304" s="80" t="s">
        <v>2865</v>
      </c>
    </row>
    <row r="305" spans="1:10" ht="48">
      <c r="A305" s="79" t="s">
        <v>2893</v>
      </c>
      <c r="B305" s="80" t="s">
        <v>1277</v>
      </c>
      <c r="C305" s="79" t="s">
        <v>320</v>
      </c>
      <c r="D305" s="80" t="s">
        <v>2241</v>
      </c>
      <c r="E305" s="79" t="s">
        <v>939</v>
      </c>
      <c r="F305" s="79" t="s">
        <v>940</v>
      </c>
      <c r="G305" s="79">
        <v>79</v>
      </c>
      <c r="H305" s="205">
        <v>47931</v>
      </c>
      <c r="I305" s="79">
        <v>9</v>
      </c>
      <c r="J305" s="80" t="s">
        <v>963</v>
      </c>
    </row>
    <row r="306" spans="1:10" ht="48">
      <c r="A306" s="79" t="s">
        <v>2893</v>
      </c>
      <c r="B306" s="80" t="s">
        <v>1277</v>
      </c>
      <c r="C306" s="79" t="s">
        <v>321</v>
      </c>
      <c r="D306" s="80" t="s">
        <v>2242</v>
      </c>
      <c r="E306" s="79" t="s">
        <v>939</v>
      </c>
      <c r="F306" s="79" t="s">
        <v>947</v>
      </c>
      <c r="G306" s="79">
        <v>120</v>
      </c>
      <c r="H306" s="205">
        <v>112648</v>
      </c>
      <c r="I306" s="79">
        <v>13</v>
      </c>
      <c r="J306" s="80" t="s">
        <v>2864</v>
      </c>
    </row>
    <row r="307" spans="1:10" ht="48">
      <c r="A307" s="79" t="s">
        <v>2893</v>
      </c>
      <c r="B307" s="80" t="s">
        <v>1277</v>
      </c>
      <c r="C307" s="79" t="s">
        <v>322</v>
      </c>
      <c r="D307" s="80" t="s">
        <v>2243</v>
      </c>
      <c r="E307" s="79" t="s">
        <v>939</v>
      </c>
      <c r="F307" s="79" t="s">
        <v>944</v>
      </c>
      <c r="G307" s="79">
        <v>30</v>
      </c>
      <c r="H307" s="205">
        <v>23758</v>
      </c>
      <c r="I307" s="79">
        <v>5</v>
      </c>
      <c r="J307" s="80" t="s">
        <v>945</v>
      </c>
    </row>
    <row r="308" spans="1:10" ht="48">
      <c r="A308" s="79" t="s">
        <v>2893</v>
      </c>
      <c r="B308" s="80" t="s">
        <v>1277</v>
      </c>
      <c r="C308" s="79" t="s">
        <v>323</v>
      </c>
      <c r="D308" s="80" t="s">
        <v>2244</v>
      </c>
      <c r="E308" s="79" t="s">
        <v>939</v>
      </c>
      <c r="F308" s="79" t="s">
        <v>944</v>
      </c>
      <c r="G308" s="79">
        <v>30</v>
      </c>
      <c r="H308" s="205">
        <v>14461</v>
      </c>
      <c r="I308" s="79">
        <v>5</v>
      </c>
      <c r="J308" s="80" t="s">
        <v>945</v>
      </c>
    </row>
    <row r="309" spans="1:10" ht="48">
      <c r="A309" s="79" t="s">
        <v>2893</v>
      </c>
      <c r="B309" s="80" t="s">
        <v>1287</v>
      </c>
      <c r="C309" s="79" t="s">
        <v>324</v>
      </c>
      <c r="D309" s="80" t="s">
        <v>2245</v>
      </c>
      <c r="E309" s="79" t="s">
        <v>972</v>
      </c>
      <c r="F309" s="79" t="s">
        <v>999</v>
      </c>
      <c r="G309" s="79">
        <v>278</v>
      </c>
      <c r="H309" s="205">
        <v>68163</v>
      </c>
      <c r="I309" s="79">
        <v>16</v>
      </c>
      <c r="J309" s="80" t="s">
        <v>1038</v>
      </c>
    </row>
    <row r="310" spans="1:10" ht="48">
      <c r="A310" s="79" t="s">
        <v>2893</v>
      </c>
      <c r="B310" s="80" t="s">
        <v>1287</v>
      </c>
      <c r="C310" s="79" t="s">
        <v>325</v>
      </c>
      <c r="D310" s="80" t="s">
        <v>2246</v>
      </c>
      <c r="E310" s="79" t="s">
        <v>939</v>
      </c>
      <c r="F310" s="79" t="s">
        <v>944</v>
      </c>
      <c r="G310" s="79">
        <v>36</v>
      </c>
      <c r="H310" s="205">
        <v>33039</v>
      </c>
      <c r="I310" s="79">
        <v>6</v>
      </c>
      <c r="J310" s="80" t="s">
        <v>2865</v>
      </c>
    </row>
    <row r="311" spans="1:10" ht="48">
      <c r="A311" s="79" t="s">
        <v>2893</v>
      </c>
      <c r="B311" s="80" t="s">
        <v>1287</v>
      </c>
      <c r="C311" s="79" t="s">
        <v>326</v>
      </c>
      <c r="D311" s="80" t="s">
        <v>2247</v>
      </c>
      <c r="E311" s="79" t="s">
        <v>939</v>
      </c>
      <c r="F311" s="79" t="s">
        <v>944</v>
      </c>
      <c r="G311" s="79">
        <v>60</v>
      </c>
      <c r="H311" s="205">
        <v>36478</v>
      </c>
      <c r="I311" s="79">
        <v>6</v>
      </c>
      <c r="J311" s="80" t="s">
        <v>2865</v>
      </c>
    </row>
    <row r="312" spans="1:10" ht="48">
      <c r="A312" s="79" t="s">
        <v>2893</v>
      </c>
      <c r="B312" s="80" t="s">
        <v>1287</v>
      </c>
      <c r="C312" s="79" t="s">
        <v>327</v>
      </c>
      <c r="D312" s="80" t="s">
        <v>2248</v>
      </c>
      <c r="E312" s="79" t="s">
        <v>939</v>
      </c>
      <c r="F312" s="79" t="s">
        <v>947</v>
      </c>
      <c r="G312" s="79">
        <v>150</v>
      </c>
      <c r="H312" s="205">
        <v>60733</v>
      </c>
      <c r="I312" s="79">
        <v>13</v>
      </c>
      <c r="J312" s="80" t="s">
        <v>2864</v>
      </c>
    </row>
    <row r="313" spans="1:10" ht="48">
      <c r="A313" s="206" t="s">
        <v>2893</v>
      </c>
      <c r="B313" s="207" t="s">
        <v>1287</v>
      </c>
      <c r="C313" s="206" t="s">
        <v>328</v>
      </c>
      <c r="D313" s="207" t="s">
        <v>2249</v>
      </c>
      <c r="E313" s="206" t="s">
        <v>939</v>
      </c>
      <c r="F313" s="208" t="s">
        <v>944</v>
      </c>
      <c r="G313" s="208">
        <v>36</v>
      </c>
      <c r="H313" s="209">
        <v>29734</v>
      </c>
      <c r="I313" s="208">
        <v>5</v>
      </c>
      <c r="J313" s="210" t="s">
        <v>945</v>
      </c>
    </row>
    <row r="314" spans="1:10" ht="48">
      <c r="A314" s="79" t="s">
        <v>2893</v>
      </c>
      <c r="B314" s="80" t="s">
        <v>1287</v>
      </c>
      <c r="C314" s="79" t="s">
        <v>329</v>
      </c>
      <c r="D314" s="80" t="s">
        <v>2250</v>
      </c>
      <c r="E314" s="79" t="s">
        <v>939</v>
      </c>
      <c r="F314" s="79" t="s">
        <v>944</v>
      </c>
      <c r="G314" s="79">
        <v>60</v>
      </c>
      <c r="H314" s="205">
        <v>45888</v>
      </c>
      <c r="I314" s="79">
        <v>6</v>
      </c>
      <c r="J314" s="80" t="s">
        <v>2865</v>
      </c>
    </row>
    <row r="315" spans="1:10" ht="48">
      <c r="A315" s="79" t="s">
        <v>2893</v>
      </c>
      <c r="B315" s="80" t="s">
        <v>1287</v>
      </c>
      <c r="C315" s="79" t="s">
        <v>330</v>
      </c>
      <c r="D315" s="80" t="s">
        <v>2251</v>
      </c>
      <c r="E315" s="79" t="s">
        <v>972</v>
      </c>
      <c r="F315" s="79" t="s">
        <v>999</v>
      </c>
      <c r="G315" s="79">
        <v>340</v>
      </c>
      <c r="H315" s="205">
        <v>87217</v>
      </c>
      <c r="I315" s="79">
        <v>16</v>
      </c>
      <c r="J315" s="80" t="s">
        <v>1038</v>
      </c>
    </row>
    <row r="316" spans="1:10" ht="48">
      <c r="A316" s="79" t="s">
        <v>2893</v>
      </c>
      <c r="B316" s="80" t="s">
        <v>1287</v>
      </c>
      <c r="C316" s="79" t="s">
        <v>331</v>
      </c>
      <c r="D316" s="80" t="s">
        <v>2252</v>
      </c>
      <c r="E316" s="79" t="s">
        <v>939</v>
      </c>
      <c r="F316" s="79" t="s">
        <v>944</v>
      </c>
      <c r="G316" s="79">
        <v>60</v>
      </c>
      <c r="H316" s="205">
        <v>36986</v>
      </c>
      <c r="I316" s="79">
        <v>6</v>
      </c>
      <c r="J316" s="80" t="s">
        <v>2865</v>
      </c>
    </row>
    <row r="317" spans="1:10" ht="48">
      <c r="A317" s="79" t="s">
        <v>2893</v>
      </c>
      <c r="B317" s="80" t="s">
        <v>1305</v>
      </c>
      <c r="C317" s="79" t="s">
        <v>340</v>
      </c>
      <c r="D317" s="80" t="s">
        <v>2261</v>
      </c>
      <c r="E317" s="79" t="s">
        <v>935</v>
      </c>
      <c r="F317" s="79" t="s">
        <v>936</v>
      </c>
      <c r="G317" s="79">
        <v>855</v>
      </c>
      <c r="H317" s="205">
        <v>143589</v>
      </c>
      <c r="I317" s="79">
        <v>19</v>
      </c>
      <c r="J317" s="80" t="s">
        <v>1956</v>
      </c>
    </row>
    <row r="318" spans="1:10" ht="48">
      <c r="A318" s="79" t="s">
        <v>2893</v>
      </c>
      <c r="B318" s="80" t="s">
        <v>1305</v>
      </c>
      <c r="C318" s="79" t="s">
        <v>341</v>
      </c>
      <c r="D318" s="80" t="s">
        <v>2262</v>
      </c>
      <c r="E318" s="79" t="s">
        <v>972</v>
      </c>
      <c r="F318" s="79" t="s">
        <v>973</v>
      </c>
      <c r="G318" s="79">
        <v>272</v>
      </c>
      <c r="H318" s="205">
        <v>75062</v>
      </c>
      <c r="I318" s="79">
        <v>15</v>
      </c>
      <c r="J318" s="80" t="s">
        <v>2867</v>
      </c>
    </row>
    <row r="319" spans="1:10" ht="48">
      <c r="A319" s="79" t="s">
        <v>2893</v>
      </c>
      <c r="B319" s="80" t="s">
        <v>1305</v>
      </c>
      <c r="C319" s="79" t="s">
        <v>342</v>
      </c>
      <c r="D319" s="80" t="s">
        <v>2263</v>
      </c>
      <c r="E319" s="79" t="s">
        <v>972</v>
      </c>
      <c r="F319" s="79" t="s">
        <v>999</v>
      </c>
      <c r="G319" s="79">
        <v>350</v>
      </c>
      <c r="H319" s="205">
        <v>118298</v>
      </c>
      <c r="I319" s="79">
        <v>16</v>
      </c>
      <c r="J319" s="80" t="s">
        <v>1038</v>
      </c>
    </row>
    <row r="320" spans="1:10" ht="48">
      <c r="A320" s="79" t="s">
        <v>2893</v>
      </c>
      <c r="B320" s="80" t="s">
        <v>1305</v>
      </c>
      <c r="C320" s="79" t="s">
        <v>343</v>
      </c>
      <c r="D320" s="80" t="s">
        <v>2264</v>
      </c>
      <c r="E320" s="79" t="s">
        <v>972</v>
      </c>
      <c r="F320" s="79" t="s">
        <v>973</v>
      </c>
      <c r="G320" s="79">
        <v>340</v>
      </c>
      <c r="H320" s="205">
        <v>85038</v>
      </c>
      <c r="I320" s="79">
        <v>15</v>
      </c>
      <c r="J320" s="80" t="s">
        <v>2867</v>
      </c>
    </row>
    <row r="321" spans="1:10" ht="48">
      <c r="A321" s="79" t="s">
        <v>2893</v>
      </c>
      <c r="B321" s="80" t="s">
        <v>1305</v>
      </c>
      <c r="C321" s="79" t="s">
        <v>344</v>
      </c>
      <c r="D321" s="80" t="s">
        <v>2265</v>
      </c>
      <c r="E321" s="79" t="s">
        <v>939</v>
      </c>
      <c r="F321" s="79" t="s">
        <v>944</v>
      </c>
      <c r="G321" s="79">
        <v>60</v>
      </c>
      <c r="H321" s="205">
        <v>27107</v>
      </c>
      <c r="I321" s="79">
        <v>5</v>
      </c>
      <c r="J321" s="80" t="s">
        <v>945</v>
      </c>
    </row>
    <row r="322" spans="1:10" ht="48">
      <c r="A322" s="79" t="s">
        <v>2893</v>
      </c>
      <c r="B322" s="80" t="s">
        <v>1305</v>
      </c>
      <c r="C322" s="79" t="s">
        <v>345</v>
      </c>
      <c r="D322" s="80" t="s">
        <v>2266</v>
      </c>
      <c r="E322" s="79" t="s">
        <v>939</v>
      </c>
      <c r="F322" s="79" t="s">
        <v>944</v>
      </c>
      <c r="G322" s="79">
        <v>48</v>
      </c>
      <c r="H322" s="205">
        <v>28664</v>
      </c>
      <c r="I322" s="79">
        <v>5</v>
      </c>
      <c r="J322" s="80" t="s">
        <v>945</v>
      </c>
    </row>
    <row r="323" spans="1:10" ht="48">
      <c r="A323" s="79" t="s">
        <v>2893</v>
      </c>
      <c r="B323" s="80" t="s">
        <v>1305</v>
      </c>
      <c r="C323" s="79" t="s">
        <v>346</v>
      </c>
      <c r="D323" s="80" t="s">
        <v>2267</v>
      </c>
      <c r="E323" s="79" t="s">
        <v>939</v>
      </c>
      <c r="F323" s="79" t="s">
        <v>944</v>
      </c>
      <c r="G323" s="79">
        <v>34</v>
      </c>
      <c r="H323" s="205">
        <v>9400</v>
      </c>
      <c r="I323" s="79">
        <v>5</v>
      </c>
      <c r="J323" s="80" t="s">
        <v>945</v>
      </c>
    </row>
    <row r="324" spans="1:10" ht="48">
      <c r="A324" s="79" t="s">
        <v>2893</v>
      </c>
      <c r="B324" s="80" t="s">
        <v>1305</v>
      </c>
      <c r="C324" s="79" t="s">
        <v>347</v>
      </c>
      <c r="D324" s="80" t="s">
        <v>2268</v>
      </c>
      <c r="E324" s="79" t="s">
        <v>939</v>
      </c>
      <c r="F324" s="79" t="s">
        <v>944</v>
      </c>
      <c r="G324" s="79">
        <v>60</v>
      </c>
      <c r="H324" s="205">
        <v>47119</v>
      </c>
      <c r="I324" s="79">
        <v>6</v>
      </c>
      <c r="J324" s="80" t="s">
        <v>2865</v>
      </c>
    </row>
    <row r="325" spans="1:10" ht="48">
      <c r="A325" s="79" t="s">
        <v>2893</v>
      </c>
      <c r="B325" s="80" t="s">
        <v>1305</v>
      </c>
      <c r="C325" s="79" t="s">
        <v>348</v>
      </c>
      <c r="D325" s="80" t="s">
        <v>2269</v>
      </c>
      <c r="E325" s="79" t="s">
        <v>939</v>
      </c>
      <c r="F325" s="79" t="s">
        <v>944</v>
      </c>
      <c r="G325" s="79">
        <v>38</v>
      </c>
      <c r="H325" s="205">
        <v>8877</v>
      </c>
      <c r="I325" s="79">
        <v>5</v>
      </c>
      <c r="J325" s="80" t="s">
        <v>945</v>
      </c>
    </row>
    <row r="326" spans="1:10" ht="48">
      <c r="A326" s="206" t="s">
        <v>2893</v>
      </c>
      <c r="B326" s="207" t="s">
        <v>1305</v>
      </c>
      <c r="C326" s="206" t="s">
        <v>349</v>
      </c>
      <c r="D326" s="207" t="s">
        <v>2897</v>
      </c>
      <c r="E326" s="206" t="s">
        <v>939</v>
      </c>
      <c r="F326" s="208" t="s">
        <v>940</v>
      </c>
      <c r="G326" s="208">
        <v>60</v>
      </c>
      <c r="H326" s="209">
        <v>49841</v>
      </c>
      <c r="I326" s="208">
        <v>9</v>
      </c>
      <c r="J326" s="210" t="s">
        <v>963</v>
      </c>
    </row>
    <row r="327" spans="1:10" ht="48">
      <c r="A327" s="206" t="s">
        <v>2893</v>
      </c>
      <c r="B327" s="207" t="s">
        <v>1305</v>
      </c>
      <c r="C327" s="206" t="s">
        <v>350</v>
      </c>
      <c r="D327" s="207" t="s">
        <v>2270</v>
      </c>
      <c r="E327" s="206" t="s">
        <v>939</v>
      </c>
      <c r="F327" s="208" t="s">
        <v>966</v>
      </c>
      <c r="G327" s="208">
        <v>30</v>
      </c>
      <c r="H327" s="209">
        <v>18601</v>
      </c>
      <c r="I327" s="208">
        <v>3</v>
      </c>
      <c r="J327" s="210" t="s">
        <v>1015</v>
      </c>
    </row>
    <row r="328" spans="1:10" ht="48">
      <c r="A328" s="79" t="s">
        <v>2893</v>
      </c>
      <c r="B328" s="80" t="s">
        <v>1317</v>
      </c>
      <c r="C328" s="79" t="s">
        <v>351</v>
      </c>
      <c r="D328" s="80" t="s">
        <v>2271</v>
      </c>
      <c r="E328" s="79" t="s">
        <v>972</v>
      </c>
      <c r="F328" s="79" t="s">
        <v>999</v>
      </c>
      <c r="G328" s="79">
        <v>311</v>
      </c>
      <c r="H328" s="205">
        <v>79644</v>
      </c>
      <c r="I328" s="79">
        <v>16</v>
      </c>
      <c r="J328" s="80" t="s">
        <v>1038</v>
      </c>
    </row>
    <row r="329" spans="1:10" ht="48">
      <c r="A329" s="79" t="s">
        <v>2893</v>
      </c>
      <c r="B329" s="80" t="s">
        <v>1317</v>
      </c>
      <c r="C329" s="79" t="s">
        <v>352</v>
      </c>
      <c r="D329" s="80" t="s">
        <v>2272</v>
      </c>
      <c r="E329" s="79" t="s">
        <v>939</v>
      </c>
      <c r="F329" s="79" t="s">
        <v>940</v>
      </c>
      <c r="G329" s="79">
        <v>90</v>
      </c>
      <c r="H329" s="205">
        <v>22727</v>
      </c>
      <c r="I329" s="79">
        <v>9</v>
      </c>
      <c r="J329" s="80" t="s">
        <v>963</v>
      </c>
    </row>
    <row r="330" spans="1:10" ht="48">
      <c r="A330" s="79" t="s">
        <v>2893</v>
      </c>
      <c r="B330" s="80" t="s">
        <v>1317</v>
      </c>
      <c r="C330" s="79" t="s">
        <v>353</v>
      </c>
      <c r="D330" s="80" t="s">
        <v>2273</v>
      </c>
      <c r="E330" s="79" t="s">
        <v>939</v>
      </c>
      <c r="F330" s="79" t="s">
        <v>944</v>
      </c>
      <c r="G330" s="79">
        <v>36</v>
      </c>
      <c r="H330" s="205">
        <v>31965</v>
      </c>
      <c r="I330" s="79">
        <v>6</v>
      </c>
      <c r="J330" s="80" t="s">
        <v>2865</v>
      </c>
    </row>
    <row r="331" spans="1:10" ht="48">
      <c r="A331" s="79" t="s">
        <v>2893</v>
      </c>
      <c r="B331" s="80" t="s">
        <v>1321</v>
      </c>
      <c r="C331" s="79" t="s">
        <v>354</v>
      </c>
      <c r="D331" s="80" t="s">
        <v>2274</v>
      </c>
      <c r="E331" s="79" t="s">
        <v>935</v>
      </c>
      <c r="F331" s="79" t="s">
        <v>936</v>
      </c>
      <c r="G331" s="79">
        <v>602</v>
      </c>
      <c r="H331" s="205">
        <v>180356</v>
      </c>
      <c r="I331" s="79">
        <v>18</v>
      </c>
      <c r="J331" s="80" t="s">
        <v>1957</v>
      </c>
    </row>
    <row r="332" spans="1:10" ht="48">
      <c r="A332" s="79" t="s">
        <v>2893</v>
      </c>
      <c r="B332" s="80" t="s">
        <v>1321</v>
      </c>
      <c r="C332" s="79" t="s">
        <v>355</v>
      </c>
      <c r="D332" s="80" t="s">
        <v>2275</v>
      </c>
      <c r="E332" s="79" t="s">
        <v>972</v>
      </c>
      <c r="F332" s="79" t="s">
        <v>973</v>
      </c>
      <c r="G332" s="79">
        <v>309</v>
      </c>
      <c r="H332" s="205">
        <v>112175</v>
      </c>
      <c r="I332" s="79">
        <v>15</v>
      </c>
      <c r="J332" s="80" t="s">
        <v>2867</v>
      </c>
    </row>
    <row r="333" spans="1:10" ht="48">
      <c r="A333" s="79" t="s">
        <v>2893</v>
      </c>
      <c r="B333" s="80" t="s">
        <v>1324</v>
      </c>
      <c r="C333" s="79" t="s">
        <v>356</v>
      </c>
      <c r="D333" s="80" t="s">
        <v>2276</v>
      </c>
      <c r="E333" s="79" t="s">
        <v>935</v>
      </c>
      <c r="F333" s="79" t="s">
        <v>936</v>
      </c>
      <c r="G333" s="79">
        <v>680</v>
      </c>
      <c r="H333" s="205">
        <v>131088</v>
      </c>
      <c r="I333" s="79">
        <v>18</v>
      </c>
      <c r="J333" s="80" t="s">
        <v>1957</v>
      </c>
    </row>
    <row r="334" spans="1:10" ht="48">
      <c r="A334" s="79" t="s">
        <v>2893</v>
      </c>
      <c r="B334" s="80" t="s">
        <v>1324</v>
      </c>
      <c r="C334" s="79" t="s">
        <v>357</v>
      </c>
      <c r="D334" s="80" t="s">
        <v>2898</v>
      </c>
      <c r="E334" s="79" t="s">
        <v>972</v>
      </c>
      <c r="F334" s="79" t="s">
        <v>973</v>
      </c>
      <c r="G334" s="79">
        <v>262</v>
      </c>
      <c r="H334" s="205">
        <v>110594</v>
      </c>
      <c r="I334" s="79">
        <v>15</v>
      </c>
      <c r="J334" s="80" t="s">
        <v>2867</v>
      </c>
    </row>
    <row r="335" spans="1:10" ht="48">
      <c r="A335" s="206" t="s">
        <v>2893</v>
      </c>
      <c r="B335" s="207" t="s">
        <v>1324</v>
      </c>
      <c r="C335" s="206" t="s">
        <v>358</v>
      </c>
      <c r="D335" s="207" t="s">
        <v>2277</v>
      </c>
      <c r="E335" s="206" t="s">
        <v>939</v>
      </c>
      <c r="F335" s="208" t="s">
        <v>940</v>
      </c>
      <c r="G335" s="208">
        <v>120</v>
      </c>
      <c r="H335" s="209">
        <v>53610</v>
      </c>
      <c r="I335" s="208">
        <v>10</v>
      </c>
      <c r="J335" s="210" t="s">
        <v>941</v>
      </c>
    </row>
    <row r="336" spans="1:10" ht="48">
      <c r="A336" s="79" t="s">
        <v>2893</v>
      </c>
      <c r="B336" s="80" t="s">
        <v>1324</v>
      </c>
      <c r="C336" s="79" t="s">
        <v>359</v>
      </c>
      <c r="D336" s="80" t="s">
        <v>2278</v>
      </c>
      <c r="E336" s="79" t="s">
        <v>939</v>
      </c>
      <c r="F336" s="79" t="s">
        <v>940</v>
      </c>
      <c r="G336" s="79">
        <v>106</v>
      </c>
      <c r="H336" s="205">
        <v>64172</v>
      </c>
      <c r="I336" s="79">
        <v>10</v>
      </c>
      <c r="J336" s="80" t="s">
        <v>941</v>
      </c>
    </row>
    <row r="337" spans="1:10" ht="48">
      <c r="A337" s="79" t="s">
        <v>2893</v>
      </c>
      <c r="B337" s="80" t="s">
        <v>1324</v>
      </c>
      <c r="C337" s="79" t="s">
        <v>360</v>
      </c>
      <c r="D337" s="80" t="s">
        <v>2279</v>
      </c>
      <c r="E337" s="79" t="s">
        <v>939</v>
      </c>
      <c r="F337" s="79" t="s">
        <v>944</v>
      </c>
      <c r="G337" s="79">
        <v>62</v>
      </c>
      <c r="H337" s="205">
        <v>50379</v>
      </c>
      <c r="I337" s="79">
        <v>6</v>
      </c>
      <c r="J337" s="80" t="s">
        <v>2865</v>
      </c>
    </row>
    <row r="338" spans="1:10" ht="48">
      <c r="A338" s="79" t="s">
        <v>2893</v>
      </c>
      <c r="B338" s="80" t="s">
        <v>1324</v>
      </c>
      <c r="C338" s="79" t="s">
        <v>361</v>
      </c>
      <c r="D338" s="80" t="s">
        <v>2280</v>
      </c>
      <c r="E338" s="79" t="s">
        <v>939</v>
      </c>
      <c r="F338" s="79" t="s">
        <v>944</v>
      </c>
      <c r="G338" s="79">
        <v>60</v>
      </c>
      <c r="H338" s="205">
        <v>42852</v>
      </c>
      <c r="I338" s="79">
        <v>6</v>
      </c>
      <c r="J338" s="80" t="s">
        <v>2865</v>
      </c>
    </row>
    <row r="339" spans="1:10" ht="48">
      <c r="A339" s="79" t="s">
        <v>2893</v>
      </c>
      <c r="B339" s="80" t="s">
        <v>1324</v>
      </c>
      <c r="C339" s="79" t="s">
        <v>362</v>
      </c>
      <c r="D339" s="80" t="s">
        <v>2281</v>
      </c>
      <c r="E339" s="79" t="s">
        <v>939</v>
      </c>
      <c r="F339" s="79" t="s">
        <v>944</v>
      </c>
      <c r="G339" s="79">
        <v>68</v>
      </c>
      <c r="H339" s="205">
        <v>37051</v>
      </c>
      <c r="I339" s="79">
        <v>6</v>
      </c>
      <c r="J339" s="80" t="s">
        <v>2865</v>
      </c>
    </row>
    <row r="340" spans="1:10" ht="48">
      <c r="A340" s="79" t="s">
        <v>2893</v>
      </c>
      <c r="B340" s="80" t="s">
        <v>1324</v>
      </c>
      <c r="C340" s="79" t="s">
        <v>363</v>
      </c>
      <c r="D340" s="80" t="s">
        <v>2282</v>
      </c>
      <c r="E340" s="79" t="s">
        <v>939</v>
      </c>
      <c r="F340" s="79" t="s">
        <v>944</v>
      </c>
      <c r="G340" s="79">
        <v>60</v>
      </c>
      <c r="H340" s="205">
        <v>36966</v>
      </c>
      <c r="I340" s="79">
        <v>6</v>
      </c>
      <c r="J340" s="80" t="s">
        <v>2865</v>
      </c>
    </row>
    <row r="341" spans="1:10" ht="48">
      <c r="A341" s="79" t="s">
        <v>2893</v>
      </c>
      <c r="B341" s="80" t="s">
        <v>1324</v>
      </c>
      <c r="C341" s="79" t="s">
        <v>364</v>
      </c>
      <c r="D341" s="80" t="s">
        <v>2283</v>
      </c>
      <c r="E341" s="79" t="s">
        <v>939</v>
      </c>
      <c r="F341" s="79" t="s">
        <v>947</v>
      </c>
      <c r="G341" s="79">
        <v>144</v>
      </c>
      <c r="H341" s="205">
        <v>89754</v>
      </c>
      <c r="I341" s="79">
        <v>13</v>
      </c>
      <c r="J341" s="80" t="s">
        <v>2864</v>
      </c>
    </row>
    <row r="342" spans="1:10" ht="48">
      <c r="A342" s="79" t="s">
        <v>2893</v>
      </c>
      <c r="B342" s="80" t="s">
        <v>1324</v>
      </c>
      <c r="C342" s="79" t="s">
        <v>365</v>
      </c>
      <c r="D342" s="80" t="s">
        <v>2284</v>
      </c>
      <c r="E342" s="79" t="s">
        <v>939</v>
      </c>
      <c r="F342" s="79" t="s">
        <v>944</v>
      </c>
      <c r="G342" s="79">
        <v>60</v>
      </c>
      <c r="H342" s="205">
        <v>28122</v>
      </c>
      <c r="I342" s="79">
        <v>5</v>
      </c>
      <c r="J342" s="80" t="s">
        <v>945</v>
      </c>
    </row>
    <row r="343" spans="1:10" ht="48">
      <c r="A343" s="79" t="s">
        <v>2899</v>
      </c>
      <c r="B343" s="80" t="s">
        <v>1335</v>
      </c>
      <c r="C343" s="79" t="s">
        <v>366</v>
      </c>
      <c r="D343" s="80" t="s">
        <v>2285</v>
      </c>
      <c r="E343" s="79" t="s">
        <v>935</v>
      </c>
      <c r="F343" s="79" t="s">
        <v>936</v>
      </c>
      <c r="G343" s="79">
        <v>755</v>
      </c>
      <c r="H343" s="205">
        <v>107257</v>
      </c>
      <c r="I343" s="79">
        <v>19</v>
      </c>
      <c r="J343" s="80" t="s">
        <v>1956</v>
      </c>
    </row>
    <row r="344" spans="1:10" ht="48">
      <c r="A344" s="79" t="s">
        <v>2899</v>
      </c>
      <c r="B344" s="80" t="s">
        <v>1335</v>
      </c>
      <c r="C344" s="79" t="s">
        <v>367</v>
      </c>
      <c r="D344" s="80" t="s">
        <v>2286</v>
      </c>
      <c r="E344" s="79" t="s">
        <v>939</v>
      </c>
      <c r="F344" s="79" t="s">
        <v>940</v>
      </c>
      <c r="G344" s="79">
        <v>34</v>
      </c>
      <c r="H344" s="205">
        <v>43861</v>
      </c>
      <c r="I344" s="79">
        <v>9</v>
      </c>
      <c r="J344" s="80" t="s">
        <v>963</v>
      </c>
    </row>
    <row r="345" spans="1:10" ht="48">
      <c r="A345" s="79" t="s">
        <v>2899</v>
      </c>
      <c r="B345" s="80" t="s">
        <v>1335</v>
      </c>
      <c r="C345" s="79" t="s">
        <v>368</v>
      </c>
      <c r="D345" s="80" t="s">
        <v>2287</v>
      </c>
      <c r="E345" s="79" t="s">
        <v>939</v>
      </c>
      <c r="F345" s="79" t="s">
        <v>944</v>
      </c>
      <c r="G345" s="79">
        <v>30</v>
      </c>
      <c r="H345" s="205">
        <v>21995</v>
      </c>
      <c r="I345" s="79">
        <v>5</v>
      </c>
      <c r="J345" s="80" t="s">
        <v>945</v>
      </c>
    </row>
    <row r="346" spans="1:10" ht="48">
      <c r="A346" s="79" t="s">
        <v>2899</v>
      </c>
      <c r="B346" s="80" t="s">
        <v>1335</v>
      </c>
      <c r="C346" s="79" t="s">
        <v>369</v>
      </c>
      <c r="D346" s="80" t="s">
        <v>2288</v>
      </c>
      <c r="E346" s="79" t="s">
        <v>939</v>
      </c>
      <c r="F346" s="79" t="s">
        <v>944</v>
      </c>
      <c r="G346" s="79">
        <v>41</v>
      </c>
      <c r="H346" s="205">
        <v>17128</v>
      </c>
      <c r="I346" s="79">
        <v>5</v>
      </c>
      <c r="J346" s="80" t="s">
        <v>945</v>
      </c>
    </row>
    <row r="347" spans="1:10" ht="48">
      <c r="A347" s="79" t="s">
        <v>2899</v>
      </c>
      <c r="B347" s="80" t="s">
        <v>1335</v>
      </c>
      <c r="C347" s="79" t="s">
        <v>370</v>
      </c>
      <c r="D347" s="80" t="s">
        <v>2289</v>
      </c>
      <c r="E347" s="79" t="s">
        <v>939</v>
      </c>
      <c r="F347" s="79" t="s">
        <v>944</v>
      </c>
      <c r="G347" s="79">
        <v>30</v>
      </c>
      <c r="H347" s="205">
        <v>18505</v>
      </c>
      <c r="I347" s="79">
        <v>5</v>
      </c>
      <c r="J347" s="80" t="s">
        <v>945</v>
      </c>
    </row>
    <row r="348" spans="1:10" ht="48">
      <c r="A348" s="79" t="s">
        <v>2899</v>
      </c>
      <c r="B348" s="80" t="s">
        <v>1335</v>
      </c>
      <c r="C348" s="79" t="s">
        <v>371</v>
      </c>
      <c r="D348" s="80" t="s">
        <v>2290</v>
      </c>
      <c r="E348" s="79" t="s">
        <v>939</v>
      </c>
      <c r="F348" s="79" t="s">
        <v>944</v>
      </c>
      <c r="G348" s="79">
        <v>69</v>
      </c>
      <c r="H348" s="205">
        <v>37340</v>
      </c>
      <c r="I348" s="79">
        <v>6</v>
      </c>
      <c r="J348" s="80" t="s">
        <v>2865</v>
      </c>
    </row>
    <row r="349" spans="1:10" ht="48">
      <c r="A349" s="79" t="s">
        <v>2899</v>
      </c>
      <c r="B349" s="80" t="s">
        <v>1335</v>
      </c>
      <c r="C349" s="79" t="s">
        <v>372</v>
      </c>
      <c r="D349" s="80" t="s">
        <v>2291</v>
      </c>
      <c r="E349" s="79" t="s">
        <v>939</v>
      </c>
      <c r="F349" s="79" t="s">
        <v>940</v>
      </c>
      <c r="G349" s="79">
        <v>36</v>
      </c>
      <c r="H349" s="205">
        <v>25888</v>
      </c>
      <c r="I349" s="79">
        <v>9</v>
      </c>
      <c r="J349" s="80" t="s">
        <v>963</v>
      </c>
    </row>
    <row r="350" spans="1:10" ht="48">
      <c r="A350" s="79" t="s">
        <v>2899</v>
      </c>
      <c r="B350" s="80" t="s">
        <v>1335</v>
      </c>
      <c r="C350" s="79" t="s">
        <v>373</v>
      </c>
      <c r="D350" s="80" t="s">
        <v>2292</v>
      </c>
      <c r="E350" s="79" t="s">
        <v>939</v>
      </c>
      <c r="F350" s="79" t="s">
        <v>944</v>
      </c>
      <c r="G350" s="79">
        <v>30</v>
      </c>
      <c r="H350" s="205">
        <v>21774</v>
      </c>
      <c r="I350" s="79">
        <v>5</v>
      </c>
      <c r="J350" s="80" t="s">
        <v>945</v>
      </c>
    </row>
    <row r="351" spans="1:10" ht="48">
      <c r="A351" s="79" t="s">
        <v>2899</v>
      </c>
      <c r="B351" s="80" t="s">
        <v>1335</v>
      </c>
      <c r="C351" s="79" t="s">
        <v>374</v>
      </c>
      <c r="D351" s="80" t="s">
        <v>2293</v>
      </c>
      <c r="E351" s="79" t="s">
        <v>939</v>
      </c>
      <c r="F351" s="79" t="s">
        <v>940</v>
      </c>
      <c r="G351" s="79">
        <v>62</v>
      </c>
      <c r="H351" s="205">
        <v>53467</v>
      </c>
      <c r="I351" s="79">
        <v>10</v>
      </c>
      <c r="J351" s="80" t="s">
        <v>941</v>
      </c>
    </row>
    <row r="352" spans="1:10" ht="48">
      <c r="A352" s="79" t="s">
        <v>2899</v>
      </c>
      <c r="B352" s="80" t="s">
        <v>1335</v>
      </c>
      <c r="C352" s="79" t="s">
        <v>375</v>
      </c>
      <c r="D352" s="80" t="s">
        <v>2294</v>
      </c>
      <c r="E352" s="79" t="s">
        <v>939</v>
      </c>
      <c r="F352" s="79" t="s">
        <v>944</v>
      </c>
      <c r="G352" s="79">
        <v>30</v>
      </c>
      <c r="H352" s="205">
        <v>35831</v>
      </c>
      <c r="I352" s="79">
        <v>6</v>
      </c>
      <c r="J352" s="80" t="s">
        <v>2865</v>
      </c>
    </row>
    <row r="353" spans="1:10" ht="48">
      <c r="A353" s="79" t="s">
        <v>2899</v>
      </c>
      <c r="B353" s="80" t="s">
        <v>1335</v>
      </c>
      <c r="C353" s="79" t="s">
        <v>376</v>
      </c>
      <c r="D353" s="80" t="s">
        <v>2295</v>
      </c>
      <c r="E353" s="79" t="s">
        <v>939</v>
      </c>
      <c r="F353" s="79" t="s">
        <v>940</v>
      </c>
      <c r="G353" s="79">
        <v>34</v>
      </c>
      <c r="H353" s="205">
        <v>28272</v>
      </c>
      <c r="I353" s="79">
        <v>9</v>
      </c>
      <c r="J353" s="80" t="s">
        <v>963</v>
      </c>
    </row>
    <row r="354" spans="1:10" ht="48">
      <c r="A354" s="79" t="s">
        <v>2899</v>
      </c>
      <c r="B354" s="80" t="s">
        <v>1335</v>
      </c>
      <c r="C354" s="79" t="s">
        <v>377</v>
      </c>
      <c r="D354" s="80" t="s">
        <v>2296</v>
      </c>
      <c r="E354" s="79" t="s">
        <v>939</v>
      </c>
      <c r="F354" s="79" t="s">
        <v>944</v>
      </c>
      <c r="G354" s="79">
        <v>34</v>
      </c>
      <c r="H354" s="205">
        <v>24445</v>
      </c>
      <c r="I354" s="79">
        <v>5</v>
      </c>
      <c r="J354" s="80" t="s">
        <v>945</v>
      </c>
    </row>
    <row r="355" spans="1:10" ht="48">
      <c r="A355" s="79" t="s">
        <v>2899</v>
      </c>
      <c r="B355" s="80" t="s">
        <v>1348</v>
      </c>
      <c r="C355" s="79" t="s">
        <v>378</v>
      </c>
      <c r="D355" s="80" t="s">
        <v>2900</v>
      </c>
      <c r="E355" s="79" t="s">
        <v>935</v>
      </c>
      <c r="F355" s="79" t="s">
        <v>936</v>
      </c>
      <c r="G355" s="79">
        <v>595</v>
      </c>
      <c r="H355" s="205">
        <v>102125</v>
      </c>
      <c r="I355" s="79">
        <v>18</v>
      </c>
      <c r="J355" s="80" t="s">
        <v>1957</v>
      </c>
    </row>
    <row r="356" spans="1:10" ht="48">
      <c r="A356" s="79" t="s">
        <v>2899</v>
      </c>
      <c r="B356" s="80" t="s">
        <v>1348</v>
      </c>
      <c r="C356" s="79" t="s">
        <v>379</v>
      </c>
      <c r="D356" s="80" t="s">
        <v>2297</v>
      </c>
      <c r="E356" s="79" t="s">
        <v>939</v>
      </c>
      <c r="F356" s="79" t="s">
        <v>944</v>
      </c>
      <c r="G356" s="79">
        <v>41</v>
      </c>
      <c r="H356" s="205">
        <v>35087</v>
      </c>
      <c r="I356" s="79">
        <v>6</v>
      </c>
      <c r="J356" s="80" t="s">
        <v>2865</v>
      </c>
    </row>
    <row r="357" spans="1:10" ht="48">
      <c r="A357" s="206" t="s">
        <v>2899</v>
      </c>
      <c r="B357" s="207" t="s">
        <v>1348</v>
      </c>
      <c r="C357" s="206" t="s">
        <v>380</v>
      </c>
      <c r="D357" s="207" t="s">
        <v>2298</v>
      </c>
      <c r="E357" s="206" t="s">
        <v>939</v>
      </c>
      <c r="F357" s="208" t="s">
        <v>944</v>
      </c>
      <c r="G357" s="208">
        <v>50</v>
      </c>
      <c r="H357" s="209">
        <v>29900</v>
      </c>
      <c r="I357" s="208">
        <v>5</v>
      </c>
      <c r="J357" s="210" t="s">
        <v>945</v>
      </c>
    </row>
    <row r="358" spans="1:10" ht="48">
      <c r="A358" s="79" t="s">
        <v>2899</v>
      </c>
      <c r="B358" s="80" t="s">
        <v>1348</v>
      </c>
      <c r="C358" s="79" t="s">
        <v>381</v>
      </c>
      <c r="D358" s="80" t="s">
        <v>2299</v>
      </c>
      <c r="E358" s="79" t="s">
        <v>939</v>
      </c>
      <c r="F358" s="79" t="s">
        <v>940</v>
      </c>
      <c r="G358" s="79">
        <v>63</v>
      </c>
      <c r="H358" s="205">
        <v>61221</v>
      </c>
      <c r="I358" s="79">
        <v>10</v>
      </c>
      <c r="J358" s="80" t="s">
        <v>941</v>
      </c>
    </row>
    <row r="359" spans="1:10" ht="48">
      <c r="A359" s="79" t="s">
        <v>2899</v>
      </c>
      <c r="B359" s="80" t="s">
        <v>1348</v>
      </c>
      <c r="C359" s="79" t="s">
        <v>382</v>
      </c>
      <c r="D359" s="80" t="s">
        <v>2300</v>
      </c>
      <c r="E359" s="79" t="s">
        <v>939</v>
      </c>
      <c r="F359" s="79" t="s">
        <v>940</v>
      </c>
      <c r="G359" s="79">
        <v>90</v>
      </c>
      <c r="H359" s="205">
        <v>55629</v>
      </c>
      <c r="I359" s="79">
        <v>10</v>
      </c>
      <c r="J359" s="80" t="s">
        <v>941</v>
      </c>
    </row>
    <row r="360" spans="1:10" ht="48">
      <c r="A360" s="79" t="s">
        <v>2899</v>
      </c>
      <c r="B360" s="80" t="s">
        <v>1348</v>
      </c>
      <c r="C360" s="79" t="s">
        <v>383</v>
      </c>
      <c r="D360" s="80" t="s">
        <v>2301</v>
      </c>
      <c r="E360" s="79" t="s">
        <v>939</v>
      </c>
      <c r="F360" s="79" t="s">
        <v>944</v>
      </c>
      <c r="G360" s="79">
        <v>52</v>
      </c>
      <c r="H360" s="205">
        <v>31499</v>
      </c>
      <c r="I360" s="79">
        <v>6</v>
      </c>
      <c r="J360" s="80" t="s">
        <v>2865</v>
      </c>
    </row>
    <row r="361" spans="1:10" ht="48">
      <c r="A361" s="79" t="s">
        <v>2899</v>
      </c>
      <c r="B361" s="80" t="s">
        <v>1348</v>
      </c>
      <c r="C361" s="79" t="s">
        <v>384</v>
      </c>
      <c r="D361" s="80" t="s">
        <v>2302</v>
      </c>
      <c r="E361" s="79" t="s">
        <v>939</v>
      </c>
      <c r="F361" s="79" t="s">
        <v>947</v>
      </c>
      <c r="G361" s="79">
        <v>138</v>
      </c>
      <c r="H361" s="205">
        <v>58016</v>
      </c>
      <c r="I361" s="79">
        <v>13</v>
      </c>
      <c r="J361" s="80" t="s">
        <v>2864</v>
      </c>
    </row>
    <row r="362" spans="1:10" ht="48">
      <c r="A362" s="206" t="s">
        <v>2899</v>
      </c>
      <c r="B362" s="207" t="s">
        <v>1348</v>
      </c>
      <c r="C362" s="206" t="s">
        <v>385</v>
      </c>
      <c r="D362" s="207" t="s">
        <v>2303</v>
      </c>
      <c r="E362" s="206" t="s">
        <v>939</v>
      </c>
      <c r="F362" s="208" t="s">
        <v>947</v>
      </c>
      <c r="G362" s="208">
        <v>121</v>
      </c>
      <c r="H362" s="209">
        <v>55241</v>
      </c>
      <c r="I362" s="208">
        <v>13</v>
      </c>
      <c r="J362" s="210" t="s">
        <v>2864</v>
      </c>
    </row>
    <row r="363" spans="1:10" ht="48">
      <c r="A363" s="79" t="s">
        <v>2899</v>
      </c>
      <c r="B363" s="80" t="s">
        <v>1348</v>
      </c>
      <c r="C363" s="79" t="s">
        <v>386</v>
      </c>
      <c r="D363" s="80" t="s">
        <v>2304</v>
      </c>
      <c r="E363" s="79" t="s">
        <v>939</v>
      </c>
      <c r="F363" s="79" t="s">
        <v>944</v>
      </c>
      <c r="G363" s="79">
        <v>52</v>
      </c>
      <c r="H363" s="205">
        <v>29335</v>
      </c>
      <c r="I363" s="79">
        <v>5</v>
      </c>
      <c r="J363" s="80" t="s">
        <v>945</v>
      </c>
    </row>
    <row r="364" spans="1:10" ht="48">
      <c r="A364" s="79" t="s">
        <v>2899</v>
      </c>
      <c r="B364" s="80" t="s">
        <v>1348</v>
      </c>
      <c r="C364" s="79" t="s">
        <v>387</v>
      </c>
      <c r="D364" s="80" t="s">
        <v>2305</v>
      </c>
      <c r="E364" s="79" t="s">
        <v>939</v>
      </c>
      <c r="F364" s="79" t="s">
        <v>944</v>
      </c>
      <c r="G364" s="79">
        <v>13</v>
      </c>
      <c r="H364" s="205">
        <v>8221</v>
      </c>
      <c r="I364" s="79">
        <v>5</v>
      </c>
      <c r="J364" s="80" t="s">
        <v>945</v>
      </c>
    </row>
    <row r="365" spans="1:10" ht="48">
      <c r="A365" s="79" t="s">
        <v>2899</v>
      </c>
      <c r="B365" s="80" t="s">
        <v>1348</v>
      </c>
      <c r="C365" s="79" t="s">
        <v>388</v>
      </c>
      <c r="D365" s="80" t="s">
        <v>2306</v>
      </c>
      <c r="E365" s="79" t="s">
        <v>939</v>
      </c>
      <c r="F365" s="79" t="s">
        <v>966</v>
      </c>
      <c r="G365" s="79">
        <v>10</v>
      </c>
      <c r="H365" s="205">
        <v>8498</v>
      </c>
      <c r="I365" s="79">
        <v>2</v>
      </c>
      <c r="J365" s="80" t="s">
        <v>967</v>
      </c>
    </row>
    <row r="366" spans="1:10" ht="48">
      <c r="A366" s="79" t="s">
        <v>2899</v>
      </c>
      <c r="B366" s="80" t="s">
        <v>1360</v>
      </c>
      <c r="C366" s="79" t="s">
        <v>389</v>
      </c>
      <c r="D366" s="80" t="s">
        <v>2307</v>
      </c>
      <c r="E366" s="79" t="s">
        <v>935</v>
      </c>
      <c r="F366" s="79" t="s">
        <v>936</v>
      </c>
      <c r="G366" s="79">
        <v>748</v>
      </c>
      <c r="H366" s="205">
        <v>0</v>
      </c>
      <c r="I366" s="79">
        <v>19</v>
      </c>
      <c r="J366" s="80" t="s">
        <v>1956</v>
      </c>
    </row>
    <row r="367" spans="1:10" ht="48">
      <c r="A367" s="79" t="s">
        <v>2899</v>
      </c>
      <c r="B367" s="80" t="s">
        <v>1360</v>
      </c>
      <c r="C367" s="79" t="s">
        <v>390</v>
      </c>
      <c r="D367" s="80" t="s">
        <v>2308</v>
      </c>
      <c r="E367" s="79" t="s">
        <v>939</v>
      </c>
      <c r="F367" s="79" t="s">
        <v>947</v>
      </c>
      <c r="G367" s="79">
        <v>138</v>
      </c>
      <c r="H367" s="205">
        <v>80302</v>
      </c>
      <c r="I367" s="79">
        <v>13</v>
      </c>
      <c r="J367" s="80" t="s">
        <v>2864</v>
      </c>
    </row>
    <row r="368" spans="1:10" ht="48">
      <c r="A368" s="79" t="s">
        <v>2899</v>
      </c>
      <c r="B368" s="80" t="s">
        <v>1360</v>
      </c>
      <c r="C368" s="79" t="s">
        <v>391</v>
      </c>
      <c r="D368" s="80" t="s">
        <v>2309</v>
      </c>
      <c r="E368" s="79" t="s">
        <v>939</v>
      </c>
      <c r="F368" s="79" t="s">
        <v>944</v>
      </c>
      <c r="G368" s="79">
        <v>30</v>
      </c>
      <c r="H368" s="205">
        <v>17625</v>
      </c>
      <c r="I368" s="79">
        <v>5</v>
      </c>
      <c r="J368" s="80" t="s">
        <v>945</v>
      </c>
    </row>
    <row r="369" spans="1:10" ht="48">
      <c r="A369" s="79" t="s">
        <v>2899</v>
      </c>
      <c r="B369" s="80" t="s">
        <v>1360</v>
      </c>
      <c r="C369" s="79" t="s">
        <v>392</v>
      </c>
      <c r="D369" s="80" t="s">
        <v>2310</v>
      </c>
      <c r="E369" s="79" t="s">
        <v>972</v>
      </c>
      <c r="F369" s="79" t="s">
        <v>999</v>
      </c>
      <c r="G369" s="79">
        <v>260</v>
      </c>
      <c r="H369" s="205">
        <v>149368</v>
      </c>
      <c r="I369" s="79">
        <v>16</v>
      </c>
      <c r="J369" s="80" t="s">
        <v>1038</v>
      </c>
    </row>
    <row r="370" spans="1:10" ht="48">
      <c r="A370" s="79" t="s">
        <v>2899</v>
      </c>
      <c r="B370" s="80" t="s">
        <v>1360</v>
      </c>
      <c r="C370" s="79" t="s">
        <v>393</v>
      </c>
      <c r="D370" s="80" t="s">
        <v>2311</v>
      </c>
      <c r="E370" s="79" t="s">
        <v>939</v>
      </c>
      <c r="F370" s="79" t="s">
        <v>944</v>
      </c>
      <c r="G370" s="79">
        <v>30</v>
      </c>
      <c r="H370" s="205">
        <v>19987</v>
      </c>
      <c r="I370" s="79">
        <v>5</v>
      </c>
      <c r="J370" s="80" t="s">
        <v>945</v>
      </c>
    </row>
    <row r="371" spans="1:10" ht="48">
      <c r="A371" s="79" t="s">
        <v>2899</v>
      </c>
      <c r="B371" s="80" t="s">
        <v>1360</v>
      </c>
      <c r="C371" s="79" t="s">
        <v>394</v>
      </c>
      <c r="D371" s="80" t="s">
        <v>2312</v>
      </c>
      <c r="E371" s="79" t="s">
        <v>939</v>
      </c>
      <c r="F371" s="79" t="s">
        <v>940</v>
      </c>
      <c r="G371" s="79">
        <v>78</v>
      </c>
      <c r="H371" s="205">
        <v>48969</v>
      </c>
      <c r="I371" s="79">
        <v>9</v>
      </c>
      <c r="J371" s="80" t="s">
        <v>963</v>
      </c>
    </row>
    <row r="372" spans="1:10" ht="48">
      <c r="A372" s="79" t="s">
        <v>2899</v>
      </c>
      <c r="B372" s="80" t="s">
        <v>1360</v>
      </c>
      <c r="C372" s="79" t="s">
        <v>395</v>
      </c>
      <c r="D372" s="80" t="s">
        <v>2313</v>
      </c>
      <c r="E372" s="79" t="s">
        <v>939</v>
      </c>
      <c r="F372" s="79" t="s">
        <v>947</v>
      </c>
      <c r="G372" s="79">
        <v>219</v>
      </c>
      <c r="H372" s="205">
        <v>83909</v>
      </c>
      <c r="I372" s="79">
        <v>13</v>
      </c>
      <c r="J372" s="80" t="s">
        <v>2864</v>
      </c>
    </row>
    <row r="373" spans="1:10" ht="48">
      <c r="A373" s="79" t="s">
        <v>2899</v>
      </c>
      <c r="B373" s="80" t="s">
        <v>1360</v>
      </c>
      <c r="C373" s="79" t="s">
        <v>396</v>
      </c>
      <c r="D373" s="80" t="s">
        <v>2314</v>
      </c>
      <c r="E373" s="79" t="s">
        <v>939</v>
      </c>
      <c r="F373" s="79" t="s">
        <v>947</v>
      </c>
      <c r="G373" s="79">
        <v>163</v>
      </c>
      <c r="H373" s="205">
        <v>125976</v>
      </c>
      <c r="I373" s="79">
        <v>13</v>
      </c>
      <c r="J373" s="80" t="s">
        <v>2864</v>
      </c>
    </row>
    <row r="374" spans="1:10" ht="48">
      <c r="A374" s="79" t="s">
        <v>2899</v>
      </c>
      <c r="B374" s="80" t="s">
        <v>1360</v>
      </c>
      <c r="C374" s="79" t="s">
        <v>397</v>
      </c>
      <c r="D374" s="80" t="s">
        <v>2315</v>
      </c>
      <c r="E374" s="79" t="s">
        <v>939</v>
      </c>
      <c r="F374" s="79" t="s">
        <v>944</v>
      </c>
      <c r="G374" s="79">
        <v>30</v>
      </c>
      <c r="H374" s="205">
        <v>3510</v>
      </c>
      <c r="I374" s="79">
        <v>5</v>
      </c>
      <c r="J374" s="80" t="s">
        <v>945</v>
      </c>
    </row>
    <row r="375" spans="1:10" ht="48">
      <c r="A375" s="79" t="s">
        <v>2899</v>
      </c>
      <c r="B375" s="80" t="s">
        <v>1360</v>
      </c>
      <c r="C375" s="79" t="s">
        <v>398</v>
      </c>
      <c r="D375" s="80" t="s">
        <v>2901</v>
      </c>
      <c r="E375" s="79" t="s">
        <v>939</v>
      </c>
      <c r="F375" s="79" t="s">
        <v>940</v>
      </c>
      <c r="G375" s="79">
        <v>56</v>
      </c>
      <c r="H375" s="205">
        <v>69877</v>
      </c>
      <c r="I375" s="79">
        <v>10</v>
      </c>
      <c r="J375" s="80" t="s">
        <v>941</v>
      </c>
    </row>
    <row r="376" spans="1:10" ht="48">
      <c r="A376" s="79" t="s">
        <v>2899</v>
      </c>
      <c r="B376" s="80" t="s">
        <v>1360</v>
      </c>
      <c r="C376" s="79" t="s">
        <v>399</v>
      </c>
      <c r="D376" s="80" t="s">
        <v>2316</v>
      </c>
      <c r="E376" s="79" t="s">
        <v>939</v>
      </c>
      <c r="F376" s="79" t="s">
        <v>944</v>
      </c>
      <c r="G376" s="79">
        <v>60</v>
      </c>
      <c r="H376" s="205">
        <v>38183</v>
      </c>
      <c r="I376" s="79">
        <v>6</v>
      </c>
      <c r="J376" s="80" t="s">
        <v>2865</v>
      </c>
    </row>
    <row r="377" spans="1:10" ht="48">
      <c r="A377" s="206" t="s">
        <v>2899</v>
      </c>
      <c r="B377" s="207" t="s">
        <v>1360</v>
      </c>
      <c r="C377" s="206" t="s">
        <v>400</v>
      </c>
      <c r="D377" s="207" t="s">
        <v>2317</v>
      </c>
      <c r="E377" s="206" t="s">
        <v>939</v>
      </c>
      <c r="F377" s="208" t="s">
        <v>944</v>
      </c>
      <c r="G377" s="208">
        <v>30</v>
      </c>
      <c r="H377" s="209">
        <v>26054</v>
      </c>
      <c r="I377" s="208">
        <v>5</v>
      </c>
      <c r="J377" s="210" t="s">
        <v>945</v>
      </c>
    </row>
    <row r="378" spans="1:10" ht="48">
      <c r="A378" s="79" t="s">
        <v>2899</v>
      </c>
      <c r="B378" s="80" t="s">
        <v>1373</v>
      </c>
      <c r="C378" s="79" t="s">
        <v>401</v>
      </c>
      <c r="D378" s="80" t="s">
        <v>2318</v>
      </c>
      <c r="E378" s="79" t="s">
        <v>972</v>
      </c>
      <c r="F378" s="79" t="s">
        <v>999</v>
      </c>
      <c r="G378" s="79">
        <v>368</v>
      </c>
      <c r="H378" s="205">
        <v>67863</v>
      </c>
      <c r="I378" s="79">
        <v>16</v>
      </c>
      <c r="J378" s="80" t="s">
        <v>1038</v>
      </c>
    </row>
    <row r="379" spans="1:10" ht="48">
      <c r="A379" s="79" t="s">
        <v>2899</v>
      </c>
      <c r="B379" s="80" t="s">
        <v>1373</v>
      </c>
      <c r="C379" s="79" t="s">
        <v>402</v>
      </c>
      <c r="D379" s="80" t="s">
        <v>2319</v>
      </c>
      <c r="E379" s="79" t="s">
        <v>939</v>
      </c>
      <c r="F379" s="79" t="s">
        <v>944</v>
      </c>
      <c r="G379" s="79">
        <v>36</v>
      </c>
      <c r="H379" s="205">
        <v>16628</v>
      </c>
      <c r="I379" s="79">
        <v>5</v>
      </c>
      <c r="J379" s="80" t="s">
        <v>945</v>
      </c>
    </row>
    <row r="380" spans="1:10" ht="48">
      <c r="A380" s="79" t="s">
        <v>2899</v>
      </c>
      <c r="B380" s="80" t="s">
        <v>1373</v>
      </c>
      <c r="C380" s="79" t="s">
        <v>403</v>
      </c>
      <c r="D380" s="80" t="s">
        <v>2320</v>
      </c>
      <c r="E380" s="79" t="s">
        <v>939</v>
      </c>
      <c r="F380" s="79" t="s">
        <v>944</v>
      </c>
      <c r="G380" s="79">
        <v>36</v>
      </c>
      <c r="H380" s="205">
        <v>35122</v>
      </c>
      <c r="I380" s="79">
        <v>6</v>
      </c>
      <c r="J380" s="80" t="s">
        <v>2865</v>
      </c>
    </row>
    <row r="381" spans="1:10" ht="48">
      <c r="A381" s="79" t="s">
        <v>2899</v>
      </c>
      <c r="B381" s="80" t="s">
        <v>1373</v>
      </c>
      <c r="C381" s="79" t="s">
        <v>404</v>
      </c>
      <c r="D381" s="80" t="s">
        <v>2321</v>
      </c>
      <c r="E381" s="79" t="s">
        <v>939</v>
      </c>
      <c r="F381" s="79" t="s">
        <v>944</v>
      </c>
      <c r="G381" s="79">
        <v>37</v>
      </c>
      <c r="H381" s="205">
        <v>26951</v>
      </c>
      <c r="I381" s="79">
        <v>5</v>
      </c>
      <c r="J381" s="80" t="s">
        <v>945</v>
      </c>
    </row>
    <row r="382" spans="1:10" ht="48">
      <c r="A382" s="79" t="s">
        <v>2899</v>
      </c>
      <c r="B382" s="80" t="s">
        <v>1373</v>
      </c>
      <c r="C382" s="79" t="s">
        <v>405</v>
      </c>
      <c r="D382" s="80" t="s">
        <v>2322</v>
      </c>
      <c r="E382" s="79" t="s">
        <v>939</v>
      </c>
      <c r="F382" s="79" t="s">
        <v>944</v>
      </c>
      <c r="G382" s="79">
        <v>30</v>
      </c>
      <c r="H382" s="205">
        <v>15248</v>
      </c>
      <c r="I382" s="79">
        <v>5</v>
      </c>
      <c r="J382" s="80" t="s">
        <v>945</v>
      </c>
    </row>
    <row r="383" spans="1:10" ht="48">
      <c r="A383" s="79" t="s">
        <v>2899</v>
      </c>
      <c r="B383" s="80" t="s">
        <v>1373</v>
      </c>
      <c r="C383" s="79" t="s">
        <v>406</v>
      </c>
      <c r="D383" s="80" t="s">
        <v>2323</v>
      </c>
      <c r="E383" s="79" t="s">
        <v>939</v>
      </c>
      <c r="F383" s="79" t="s">
        <v>966</v>
      </c>
      <c r="G383" s="79">
        <v>7</v>
      </c>
      <c r="H383" s="205">
        <v>2021</v>
      </c>
      <c r="I383" s="79">
        <v>2</v>
      </c>
      <c r="J383" s="80" t="s">
        <v>967</v>
      </c>
    </row>
    <row r="384" spans="1:10" ht="48">
      <c r="A384" s="79" t="s">
        <v>2899</v>
      </c>
      <c r="B384" s="80" t="s">
        <v>1373</v>
      </c>
      <c r="C384" s="79" t="s">
        <v>407</v>
      </c>
      <c r="D384" s="80" t="s">
        <v>2324</v>
      </c>
      <c r="E384" s="79" t="s">
        <v>939</v>
      </c>
      <c r="F384" s="79" t="s">
        <v>944</v>
      </c>
      <c r="G384" s="79">
        <v>26</v>
      </c>
      <c r="H384" s="205">
        <v>7281</v>
      </c>
      <c r="I384" s="79">
        <v>5</v>
      </c>
      <c r="J384" s="80" t="s">
        <v>945</v>
      </c>
    </row>
    <row r="385" spans="1:10" ht="48">
      <c r="A385" s="79" t="s">
        <v>2899</v>
      </c>
      <c r="B385" s="80" t="s">
        <v>1381</v>
      </c>
      <c r="C385" s="79" t="s">
        <v>408</v>
      </c>
      <c r="D385" s="80" t="s">
        <v>2325</v>
      </c>
      <c r="E385" s="79" t="s">
        <v>935</v>
      </c>
      <c r="F385" s="79" t="s">
        <v>936</v>
      </c>
      <c r="G385" s="79">
        <v>483</v>
      </c>
      <c r="H385" s="205">
        <v>73189</v>
      </c>
      <c r="I385" s="79">
        <v>18</v>
      </c>
      <c r="J385" s="80" t="s">
        <v>1957</v>
      </c>
    </row>
    <row r="386" spans="1:10" ht="48">
      <c r="A386" s="79" t="s">
        <v>2899</v>
      </c>
      <c r="B386" s="80" t="s">
        <v>1381</v>
      </c>
      <c r="C386" s="79" t="s">
        <v>409</v>
      </c>
      <c r="D386" s="80" t="s">
        <v>2326</v>
      </c>
      <c r="E386" s="79" t="s">
        <v>972</v>
      </c>
      <c r="F386" s="79" t="s">
        <v>973</v>
      </c>
      <c r="G386" s="79">
        <v>250</v>
      </c>
      <c r="H386" s="205">
        <v>103094</v>
      </c>
      <c r="I386" s="79">
        <v>15</v>
      </c>
      <c r="J386" s="80" t="s">
        <v>2867</v>
      </c>
    </row>
    <row r="387" spans="1:10" ht="48">
      <c r="A387" s="79" t="s">
        <v>2899</v>
      </c>
      <c r="B387" s="80" t="s">
        <v>1381</v>
      </c>
      <c r="C387" s="79" t="s">
        <v>410</v>
      </c>
      <c r="D387" s="80" t="s">
        <v>2327</v>
      </c>
      <c r="E387" s="79" t="s">
        <v>939</v>
      </c>
      <c r="F387" s="79" t="s">
        <v>944</v>
      </c>
      <c r="G387" s="79">
        <v>60</v>
      </c>
      <c r="H387" s="205">
        <v>35049</v>
      </c>
      <c r="I387" s="79">
        <v>6</v>
      </c>
      <c r="J387" s="80" t="s">
        <v>2865</v>
      </c>
    </row>
    <row r="388" spans="1:10" ht="48">
      <c r="A388" s="79" t="s">
        <v>2899</v>
      </c>
      <c r="B388" s="80" t="s">
        <v>1381</v>
      </c>
      <c r="C388" s="79" t="s">
        <v>411</v>
      </c>
      <c r="D388" s="80" t="s">
        <v>2328</v>
      </c>
      <c r="E388" s="79" t="s">
        <v>939</v>
      </c>
      <c r="F388" s="79" t="s">
        <v>944</v>
      </c>
      <c r="G388" s="79">
        <v>30</v>
      </c>
      <c r="H388" s="205">
        <v>20112</v>
      </c>
      <c r="I388" s="79">
        <v>5</v>
      </c>
      <c r="J388" s="80" t="s">
        <v>945</v>
      </c>
    </row>
    <row r="389" spans="1:10" ht="48">
      <c r="A389" s="79" t="s">
        <v>2899</v>
      </c>
      <c r="B389" s="80" t="s">
        <v>1381</v>
      </c>
      <c r="C389" s="79" t="s">
        <v>412</v>
      </c>
      <c r="D389" s="80" t="s">
        <v>2329</v>
      </c>
      <c r="E389" s="79" t="s">
        <v>939</v>
      </c>
      <c r="F389" s="79" t="s">
        <v>944</v>
      </c>
      <c r="G389" s="79">
        <v>33</v>
      </c>
      <c r="H389" s="205">
        <v>34048</v>
      </c>
      <c r="I389" s="79">
        <v>6</v>
      </c>
      <c r="J389" s="80" t="s">
        <v>2865</v>
      </c>
    </row>
    <row r="390" spans="1:10" ht="48">
      <c r="A390" s="79" t="s">
        <v>2899</v>
      </c>
      <c r="B390" s="80" t="s">
        <v>1381</v>
      </c>
      <c r="C390" s="79" t="s">
        <v>413</v>
      </c>
      <c r="D390" s="80" t="s">
        <v>2330</v>
      </c>
      <c r="E390" s="79" t="s">
        <v>939</v>
      </c>
      <c r="F390" s="79" t="s">
        <v>944</v>
      </c>
      <c r="G390" s="79">
        <v>60</v>
      </c>
      <c r="H390" s="205">
        <v>43207</v>
      </c>
      <c r="I390" s="79">
        <v>6</v>
      </c>
      <c r="J390" s="80" t="s">
        <v>2865</v>
      </c>
    </row>
    <row r="391" spans="1:10" ht="48">
      <c r="A391" s="79" t="s">
        <v>2899</v>
      </c>
      <c r="B391" s="80" t="s">
        <v>1381</v>
      </c>
      <c r="C391" s="79" t="s">
        <v>414</v>
      </c>
      <c r="D391" s="80" t="s">
        <v>2331</v>
      </c>
      <c r="E391" s="79" t="s">
        <v>939</v>
      </c>
      <c r="F391" s="79" t="s">
        <v>944</v>
      </c>
      <c r="G391" s="79">
        <v>30</v>
      </c>
      <c r="H391" s="205">
        <v>13935</v>
      </c>
      <c r="I391" s="79">
        <v>5</v>
      </c>
      <c r="J391" s="80" t="s">
        <v>945</v>
      </c>
    </row>
    <row r="392" spans="1:10" ht="48">
      <c r="A392" s="79" t="s">
        <v>2899</v>
      </c>
      <c r="B392" s="80" t="s">
        <v>1389</v>
      </c>
      <c r="C392" s="79" t="s">
        <v>415</v>
      </c>
      <c r="D392" s="80" t="s">
        <v>2332</v>
      </c>
      <c r="E392" s="79" t="s">
        <v>935</v>
      </c>
      <c r="F392" s="79" t="s">
        <v>936</v>
      </c>
      <c r="G392" s="79">
        <v>576</v>
      </c>
      <c r="H392" s="205">
        <v>157341</v>
      </c>
      <c r="I392" s="79">
        <v>18</v>
      </c>
      <c r="J392" s="80" t="s">
        <v>1957</v>
      </c>
    </row>
    <row r="393" spans="1:10" ht="48">
      <c r="A393" s="79" t="s">
        <v>2899</v>
      </c>
      <c r="B393" s="80" t="s">
        <v>1389</v>
      </c>
      <c r="C393" s="79" t="s">
        <v>416</v>
      </c>
      <c r="D393" s="80" t="s">
        <v>2333</v>
      </c>
      <c r="E393" s="79" t="s">
        <v>972</v>
      </c>
      <c r="F393" s="79" t="s">
        <v>973</v>
      </c>
      <c r="G393" s="79">
        <v>162</v>
      </c>
      <c r="H393" s="205">
        <v>48905</v>
      </c>
      <c r="I393" s="79">
        <v>14</v>
      </c>
      <c r="J393" s="80" t="s">
        <v>2868</v>
      </c>
    </row>
    <row r="394" spans="1:10" ht="48">
      <c r="A394" s="79" t="s">
        <v>2899</v>
      </c>
      <c r="B394" s="80" t="s">
        <v>1389</v>
      </c>
      <c r="C394" s="79" t="s">
        <v>417</v>
      </c>
      <c r="D394" s="80" t="s">
        <v>2334</v>
      </c>
      <c r="E394" s="79" t="s">
        <v>939</v>
      </c>
      <c r="F394" s="79" t="s">
        <v>940</v>
      </c>
      <c r="G394" s="79">
        <v>70</v>
      </c>
      <c r="H394" s="205">
        <v>46976</v>
      </c>
      <c r="I394" s="79">
        <v>9</v>
      </c>
      <c r="J394" s="80" t="s">
        <v>963</v>
      </c>
    </row>
    <row r="395" spans="1:10" ht="48">
      <c r="A395" s="79" t="s">
        <v>2899</v>
      </c>
      <c r="B395" s="80" t="s">
        <v>1389</v>
      </c>
      <c r="C395" s="79" t="s">
        <v>418</v>
      </c>
      <c r="D395" s="80" t="s">
        <v>2335</v>
      </c>
      <c r="E395" s="79" t="s">
        <v>972</v>
      </c>
      <c r="F395" s="79" t="s">
        <v>973</v>
      </c>
      <c r="G395" s="79">
        <v>212</v>
      </c>
      <c r="H395" s="205">
        <v>96757</v>
      </c>
      <c r="I395" s="79">
        <v>15</v>
      </c>
      <c r="J395" s="80" t="s">
        <v>2867</v>
      </c>
    </row>
    <row r="396" spans="1:10" ht="48">
      <c r="A396" s="79" t="s">
        <v>2899</v>
      </c>
      <c r="B396" s="80" t="s">
        <v>1389</v>
      </c>
      <c r="C396" s="79" t="s">
        <v>419</v>
      </c>
      <c r="D396" s="80" t="s">
        <v>2336</v>
      </c>
      <c r="E396" s="79" t="s">
        <v>939</v>
      </c>
      <c r="F396" s="79" t="s">
        <v>944</v>
      </c>
      <c r="G396" s="79">
        <v>43</v>
      </c>
      <c r="H396" s="205">
        <v>24999</v>
      </c>
      <c r="I396" s="79">
        <v>5</v>
      </c>
      <c r="J396" s="80" t="s">
        <v>945</v>
      </c>
    </row>
    <row r="397" spans="1:10" ht="48">
      <c r="A397" s="79" t="s">
        <v>2899</v>
      </c>
      <c r="B397" s="80" t="s">
        <v>1389</v>
      </c>
      <c r="C397" s="79" t="s">
        <v>420</v>
      </c>
      <c r="D397" s="80" t="s">
        <v>2337</v>
      </c>
      <c r="E397" s="79" t="s">
        <v>939</v>
      </c>
      <c r="F397" s="79" t="s">
        <v>944</v>
      </c>
      <c r="G397" s="79">
        <v>48</v>
      </c>
      <c r="H397" s="205">
        <v>55571</v>
      </c>
      <c r="I397" s="79">
        <v>6</v>
      </c>
      <c r="J397" s="80" t="s">
        <v>2865</v>
      </c>
    </row>
    <row r="398" spans="1:10" ht="48">
      <c r="A398" s="206" t="s">
        <v>2899</v>
      </c>
      <c r="B398" s="207" t="s">
        <v>1389</v>
      </c>
      <c r="C398" s="206" t="s">
        <v>421</v>
      </c>
      <c r="D398" s="207" t="s">
        <v>2338</v>
      </c>
      <c r="E398" s="206" t="s">
        <v>939</v>
      </c>
      <c r="F398" s="208" t="s">
        <v>940</v>
      </c>
      <c r="G398" s="208">
        <v>73</v>
      </c>
      <c r="H398" s="209">
        <v>45471</v>
      </c>
      <c r="I398" s="208">
        <v>9</v>
      </c>
      <c r="J398" s="210" t="s">
        <v>963</v>
      </c>
    </row>
    <row r="399" spans="1:10" ht="48">
      <c r="A399" s="79" t="s">
        <v>2899</v>
      </c>
      <c r="B399" s="80" t="s">
        <v>1389</v>
      </c>
      <c r="C399" s="79" t="s">
        <v>422</v>
      </c>
      <c r="D399" s="80" t="s">
        <v>2902</v>
      </c>
      <c r="E399" s="79" t="s">
        <v>939</v>
      </c>
      <c r="F399" s="79" t="s">
        <v>944</v>
      </c>
      <c r="G399" s="79">
        <v>30</v>
      </c>
      <c r="H399" s="205">
        <v>18245</v>
      </c>
      <c r="I399" s="79">
        <v>5</v>
      </c>
      <c r="J399" s="80" t="s">
        <v>945</v>
      </c>
    </row>
    <row r="400" spans="1:10" ht="48">
      <c r="A400" s="79" t="s">
        <v>2899</v>
      </c>
      <c r="B400" s="80" t="s">
        <v>1389</v>
      </c>
      <c r="C400" s="79" t="s">
        <v>423</v>
      </c>
      <c r="D400" s="80" t="s">
        <v>2339</v>
      </c>
      <c r="E400" s="79" t="s">
        <v>939</v>
      </c>
      <c r="F400" s="79" t="s">
        <v>944</v>
      </c>
      <c r="G400" s="79">
        <v>30</v>
      </c>
      <c r="H400" s="205">
        <v>28675</v>
      </c>
      <c r="I400" s="79">
        <v>5</v>
      </c>
      <c r="J400" s="80" t="s">
        <v>945</v>
      </c>
    </row>
    <row r="401" spans="1:10" ht="48">
      <c r="A401" s="79" t="s">
        <v>2899</v>
      </c>
      <c r="B401" s="80" t="s">
        <v>1399</v>
      </c>
      <c r="C401" s="79" t="s">
        <v>424</v>
      </c>
      <c r="D401" s="80" t="s">
        <v>2340</v>
      </c>
      <c r="E401" s="79" t="s">
        <v>935</v>
      </c>
      <c r="F401" s="79" t="s">
        <v>936</v>
      </c>
      <c r="G401" s="79">
        <v>600</v>
      </c>
      <c r="H401" s="205">
        <v>287098</v>
      </c>
      <c r="I401" s="79">
        <v>18</v>
      </c>
      <c r="J401" s="80" t="s">
        <v>1957</v>
      </c>
    </row>
    <row r="402" spans="1:10" ht="48">
      <c r="A402" s="79" t="s">
        <v>2899</v>
      </c>
      <c r="B402" s="80" t="s">
        <v>1399</v>
      </c>
      <c r="C402" s="79" t="s">
        <v>425</v>
      </c>
      <c r="D402" s="80" t="s">
        <v>2341</v>
      </c>
      <c r="E402" s="79" t="s">
        <v>939</v>
      </c>
      <c r="F402" s="79" t="s">
        <v>947</v>
      </c>
      <c r="G402" s="79">
        <v>120</v>
      </c>
      <c r="H402" s="205">
        <v>69239</v>
      </c>
      <c r="I402" s="79">
        <v>13</v>
      </c>
      <c r="J402" s="80" t="s">
        <v>2864</v>
      </c>
    </row>
    <row r="403" spans="1:10" ht="48">
      <c r="A403" s="79" t="s">
        <v>2899</v>
      </c>
      <c r="B403" s="80" t="s">
        <v>1399</v>
      </c>
      <c r="C403" s="79" t="s">
        <v>426</v>
      </c>
      <c r="D403" s="80" t="s">
        <v>2342</v>
      </c>
      <c r="E403" s="79" t="s">
        <v>972</v>
      </c>
      <c r="F403" s="79" t="s">
        <v>973</v>
      </c>
      <c r="G403" s="79">
        <v>230</v>
      </c>
      <c r="H403" s="205">
        <v>96631</v>
      </c>
      <c r="I403" s="79">
        <v>15</v>
      </c>
      <c r="J403" s="80" t="s">
        <v>2867</v>
      </c>
    </row>
    <row r="404" spans="1:10" ht="48">
      <c r="A404" s="79" t="s">
        <v>2899</v>
      </c>
      <c r="B404" s="80" t="s">
        <v>1399</v>
      </c>
      <c r="C404" s="79" t="s">
        <v>427</v>
      </c>
      <c r="D404" s="80" t="s">
        <v>2343</v>
      </c>
      <c r="E404" s="79" t="s">
        <v>939</v>
      </c>
      <c r="F404" s="79" t="s">
        <v>940</v>
      </c>
      <c r="G404" s="79">
        <v>101</v>
      </c>
      <c r="H404" s="205">
        <v>57529</v>
      </c>
      <c r="I404" s="79">
        <v>10</v>
      </c>
      <c r="J404" s="80" t="s">
        <v>941</v>
      </c>
    </row>
    <row r="405" spans="1:10" ht="48">
      <c r="A405" s="79" t="s">
        <v>2899</v>
      </c>
      <c r="B405" s="80" t="s">
        <v>1399</v>
      </c>
      <c r="C405" s="79" t="s">
        <v>428</v>
      </c>
      <c r="D405" s="80" t="s">
        <v>2903</v>
      </c>
      <c r="E405" s="79" t="s">
        <v>939</v>
      </c>
      <c r="F405" s="79" t="s">
        <v>944</v>
      </c>
      <c r="G405" s="79">
        <v>48</v>
      </c>
      <c r="H405" s="205">
        <v>62807</v>
      </c>
      <c r="I405" s="79">
        <v>7</v>
      </c>
      <c r="J405" s="80" t="s">
        <v>954</v>
      </c>
    </row>
    <row r="406" spans="1:10" ht="48">
      <c r="A406" s="79" t="s">
        <v>2899</v>
      </c>
      <c r="B406" s="80" t="s">
        <v>1399</v>
      </c>
      <c r="C406" s="79" t="s">
        <v>429</v>
      </c>
      <c r="D406" s="80" t="s">
        <v>2344</v>
      </c>
      <c r="E406" s="79" t="s">
        <v>939</v>
      </c>
      <c r="F406" s="79" t="s">
        <v>966</v>
      </c>
      <c r="G406" s="79">
        <v>10</v>
      </c>
      <c r="H406" s="205">
        <v>36771</v>
      </c>
      <c r="I406" s="79">
        <v>4</v>
      </c>
      <c r="J406" s="80" t="s">
        <v>1078</v>
      </c>
    </row>
    <row r="407" spans="1:10" ht="48">
      <c r="A407" s="79" t="s">
        <v>2899</v>
      </c>
      <c r="B407" s="80" t="s">
        <v>1406</v>
      </c>
      <c r="C407" s="79" t="s">
        <v>430</v>
      </c>
      <c r="D407" s="80" t="s">
        <v>2904</v>
      </c>
      <c r="E407" s="79" t="s">
        <v>972</v>
      </c>
      <c r="F407" s="79" t="s">
        <v>999</v>
      </c>
      <c r="G407" s="79">
        <v>404</v>
      </c>
      <c r="H407" s="205">
        <v>83924</v>
      </c>
      <c r="I407" s="79">
        <v>17</v>
      </c>
      <c r="J407" s="80" t="s">
        <v>1000</v>
      </c>
    </row>
    <row r="408" spans="1:10" ht="48">
      <c r="A408" s="79" t="s">
        <v>2899</v>
      </c>
      <c r="B408" s="80" t="s">
        <v>1406</v>
      </c>
      <c r="C408" s="79" t="s">
        <v>431</v>
      </c>
      <c r="D408" s="80" t="s">
        <v>2345</v>
      </c>
      <c r="E408" s="79" t="s">
        <v>939</v>
      </c>
      <c r="F408" s="79" t="s">
        <v>944</v>
      </c>
      <c r="G408" s="79">
        <v>36</v>
      </c>
      <c r="H408" s="205">
        <v>28415</v>
      </c>
      <c r="I408" s="79">
        <v>5</v>
      </c>
      <c r="J408" s="80" t="s">
        <v>945</v>
      </c>
    </row>
    <row r="409" spans="1:10" ht="48">
      <c r="A409" s="79" t="s">
        <v>2899</v>
      </c>
      <c r="B409" s="80" t="s">
        <v>1406</v>
      </c>
      <c r="C409" s="79" t="s">
        <v>432</v>
      </c>
      <c r="D409" s="80" t="s">
        <v>2346</v>
      </c>
      <c r="E409" s="79" t="s">
        <v>939</v>
      </c>
      <c r="F409" s="79" t="s">
        <v>944</v>
      </c>
      <c r="G409" s="79">
        <v>46</v>
      </c>
      <c r="H409" s="205">
        <v>40375</v>
      </c>
      <c r="I409" s="79">
        <v>6</v>
      </c>
      <c r="J409" s="80" t="s">
        <v>2865</v>
      </c>
    </row>
    <row r="410" spans="1:10" ht="48">
      <c r="A410" s="79" t="s">
        <v>2899</v>
      </c>
      <c r="B410" s="80" t="s">
        <v>1406</v>
      </c>
      <c r="C410" s="79" t="s">
        <v>433</v>
      </c>
      <c r="D410" s="80" t="s">
        <v>2347</v>
      </c>
      <c r="E410" s="79" t="s">
        <v>939</v>
      </c>
      <c r="F410" s="79" t="s">
        <v>944</v>
      </c>
      <c r="G410" s="79">
        <v>84</v>
      </c>
      <c r="H410" s="205">
        <v>47349</v>
      </c>
      <c r="I410" s="79">
        <v>6</v>
      </c>
      <c r="J410" s="80" t="s">
        <v>2865</v>
      </c>
    </row>
    <row r="411" spans="1:10" ht="48">
      <c r="A411" s="79" t="s">
        <v>2899</v>
      </c>
      <c r="B411" s="80" t="s">
        <v>1406</v>
      </c>
      <c r="C411" s="79" t="s">
        <v>434</v>
      </c>
      <c r="D411" s="80" t="s">
        <v>2348</v>
      </c>
      <c r="E411" s="79" t="s">
        <v>939</v>
      </c>
      <c r="F411" s="79" t="s">
        <v>944</v>
      </c>
      <c r="G411" s="79">
        <v>77</v>
      </c>
      <c r="H411" s="205">
        <v>55908</v>
      </c>
      <c r="I411" s="79">
        <v>6</v>
      </c>
      <c r="J411" s="80" t="s">
        <v>2865</v>
      </c>
    </row>
    <row r="412" spans="1:10" ht="48">
      <c r="A412" s="79" t="s">
        <v>2899</v>
      </c>
      <c r="B412" s="80" t="s">
        <v>1406</v>
      </c>
      <c r="C412" s="79" t="s">
        <v>435</v>
      </c>
      <c r="D412" s="80" t="s">
        <v>2349</v>
      </c>
      <c r="E412" s="79" t="s">
        <v>972</v>
      </c>
      <c r="F412" s="79" t="s">
        <v>973</v>
      </c>
      <c r="G412" s="79">
        <v>156</v>
      </c>
      <c r="H412" s="205">
        <v>61210</v>
      </c>
      <c r="I412" s="79">
        <v>14</v>
      </c>
      <c r="J412" s="80" t="s">
        <v>2868</v>
      </c>
    </row>
    <row r="413" spans="1:10" ht="48">
      <c r="A413" s="79" t="s">
        <v>2899</v>
      </c>
      <c r="B413" s="80" t="s">
        <v>1406</v>
      </c>
      <c r="C413" s="79" t="s">
        <v>436</v>
      </c>
      <c r="D413" s="80" t="s">
        <v>2350</v>
      </c>
      <c r="E413" s="79" t="s">
        <v>939</v>
      </c>
      <c r="F413" s="79" t="s">
        <v>944</v>
      </c>
      <c r="G413" s="79">
        <v>51</v>
      </c>
      <c r="H413" s="205">
        <v>43589</v>
      </c>
      <c r="I413" s="79">
        <v>6</v>
      </c>
      <c r="J413" s="80" t="s">
        <v>2865</v>
      </c>
    </row>
    <row r="414" spans="1:10" ht="48">
      <c r="A414" s="79" t="s">
        <v>2899</v>
      </c>
      <c r="B414" s="80" t="s">
        <v>1406</v>
      </c>
      <c r="C414" s="79" t="s">
        <v>437</v>
      </c>
      <c r="D414" s="80" t="s">
        <v>2351</v>
      </c>
      <c r="E414" s="79" t="s">
        <v>939</v>
      </c>
      <c r="F414" s="79" t="s">
        <v>966</v>
      </c>
      <c r="G414" s="79">
        <v>23</v>
      </c>
      <c r="H414" s="205">
        <v>27036</v>
      </c>
      <c r="I414" s="79">
        <v>4</v>
      </c>
      <c r="J414" s="80" t="s">
        <v>1078</v>
      </c>
    </row>
    <row r="415" spans="1:10" ht="48">
      <c r="A415" s="79" t="s">
        <v>2899</v>
      </c>
      <c r="B415" s="80" t="s">
        <v>1406</v>
      </c>
      <c r="C415" s="79" t="s">
        <v>438</v>
      </c>
      <c r="D415" s="80" t="s">
        <v>2352</v>
      </c>
      <c r="E415" s="79" t="s">
        <v>939</v>
      </c>
      <c r="F415" s="79" t="s">
        <v>966</v>
      </c>
      <c r="G415" s="79">
        <v>9</v>
      </c>
      <c r="H415" s="205">
        <v>19295</v>
      </c>
      <c r="I415" s="79">
        <v>3</v>
      </c>
      <c r="J415" s="80" t="s">
        <v>1015</v>
      </c>
    </row>
    <row r="416" spans="1:10" ht="48">
      <c r="A416" s="79" t="s">
        <v>2905</v>
      </c>
      <c r="B416" s="80" t="s">
        <v>1416</v>
      </c>
      <c r="C416" s="79" t="s">
        <v>439</v>
      </c>
      <c r="D416" s="80" t="s">
        <v>2353</v>
      </c>
      <c r="E416" s="79" t="s">
        <v>972</v>
      </c>
      <c r="F416" s="79" t="s">
        <v>999</v>
      </c>
      <c r="G416" s="79">
        <v>586</v>
      </c>
      <c r="H416" s="205">
        <v>110915</v>
      </c>
      <c r="I416" s="79">
        <v>17</v>
      </c>
      <c r="J416" s="80" t="s">
        <v>1000</v>
      </c>
    </row>
    <row r="417" spans="1:10" ht="48">
      <c r="A417" s="79" t="s">
        <v>2905</v>
      </c>
      <c r="B417" s="80" t="s">
        <v>1416</v>
      </c>
      <c r="C417" s="79" t="s">
        <v>440</v>
      </c>
      <c r="D417" s="80" t="s">
        <v>2354</v>
      </c>
      <c r="E417" s="79" t="s">
        <v>939</v>
      </c>
      <c r="F417" s="79" t="s">
        <v>944</v>
      </c>
      <c r="G417" s="79">
        <v>40</v>
      </c>
      <c r="H417" s="205">
        <v>27128</v>
      </c>
      <c r="I417" s="79">
        <v>5</v>
      </c>
      <c r="J417" s="80" t="s">
        <v>945</v>
      </c>
    </row>
    <row r="418" spans="1:10" ht="48">
      <c r="A418" s="79" t="s">
        <v>2905</v>
      </c>
      <c r="B418" s="80" t="s">
        <v>1416</v>
      </c>
      <c r="C418" s="79" t="s">
        <v>441</v>
      </c>
      <c r="D418" s="80" t="s">
        <v>2355</v>
      </c>
      <c r="E418" s="79" t="s">
        <v>939</v>
      </c>
      <c r="F418" s="79" t="s">
        <v>940</v>
      </c>
      <c r="G418" s="79">
        <v>124</v>
      </c>
      <c r="H418" s="205">
        <v>47050</v>
      </c>
      <c r="I418" s="79">
        <v>9</v>
      </c>
      <c r="J418" s="80" t="s">
        <v>963</v>
      </c>
    </row>
    <row r="419" spans="1:10" ht="48">
      <c r="A419" s="79" t="s">
        <v>2905</v>
      </c>
      <c r="B419" s="80" t="s">
        <v>1416</v>
      </c>
      <c r="C419" s="79" t="s">
        <v>442</v>
      </c>
      <c r="D419" s="80" t="s">
        <v>2356</v>
      </c>
      <c r="E419" s="79" t="s">
        <v>939</v>
      </c>
      <c r="F419" s="79" t="s">
        <v>944</v>
      </c>
      <c r="G419" s="79">
        <v>30</v>
      </c>
      <c r="H419" s="205">
        <v>11924</v>
      </c>
      <c r="I419" s="79">
        <v>5</v>
      </c>
      <c r="J419" s="80" t="s">
        <v>945</v>
      </c>
    </row>
    <row r="420" spans="1:10" ht="48">
      <c r="A420" s="79" t="s">
        <v>2905</v>
      </c>
      <c r="B420" s="80" t="s">
        <v>1416</v>
      </c>
      <c r="C420" s="79" t="s">
        <v>443</v>
      </c>
      <c r="D420" s="80" t="s">
        <v>2357</v>
      </c>
      <c r="E420" s="79" t="s">
        <v>939</v>
      </c>
      <c r="F420" s="79" t="s">
        <v>944</v>
      </c>
      <c r="G420" s="79">
        <v>60</v>
      </c>
      <c r="H420" s="205">
        <v>23932</v>
      </c>
      <c r="I420" s="79">
        <v>5</v>
      </c>
      <c r="J420" s="80" t="s">
        <v>945</v>
      </c>
    </row>
    <row r="421" spans="1:10" ht="48">
      <c r="A421" s="79" t="s">
        <v>2905</v>
      </c>
      <c r="B421" s="80" t="s">
        <v>1416</v>
      </c>
      <c r="C421" s="79" t="s">
        <v>444</v>
      </c>
      <c r="D421" s="80" t="s">
        <v>2358</v>
      </c>
      <c r="E421" s="79" t="s">
        <v>939</v>
      </c>
      <c r="F421" s="79" t="s">
        <v>947</v>
      </c>
      <c r="G421" s="79">
        <v>120</v>
      </c>
      <c r="H421" s="205">
        <v>88294</v>
      </c>
      <c r="I421" s="79">
        <v>13</v>
      </c>
      <c r="J421" s="80" t="s">
        <v>2864</v>
      </c>
    </row>
    <row r="422" spans="1:10" ht="48">
      <c r="A422" s="79" t="s">
        <v>2905</v>
      </c>
      <c r="B422" s="80" t="s">
        <v>1416</v>
      </c>
      <c r="C422" s="79" t="s">
        <v>445</v>
      </c>
      <c r="D422" s="80" t="s">
        <v>2359</v>
      </c>
      <c r="E422" s="79" t="s">
        <v>939</v>
      </c>
      <c r="F422" s="79" t="s">
        <v>944</v>
      </c>
      <c r="G422" s="79">
        <v>58</v>
      </c>
      <c r="H422" s="205">
        <v>36024</v>
      </c>
      <c r="I422" s="79">
        <v>6</v>
      </c>
      <c r="J422" s="80" t="s">
        <v>2865</v>
      </c>
    </row>
    <row r="423" spans="1:10" ht="48">
      <c r="A423" s="79" t="s">
        <v>2905</v>
      </c>
      <c r="B423" s="80" t="s">
        <v>1416</v>
      </c>
      <c r="C423" s="79" t="s">
        <v>446</v>
      </c>
      <c r="D423" s="80" t="s">
        <v>2360</v>
      </c>
      <c r="E423" s="79" t="s">
        <v>939</v>
      </c>
      <c r="F423" s="79" t="s">
        <v>944</v>
      </c>
      <c r="G423" s="79">
        <v>30</v>
      </c>
      <c r="H423" s="205">
        <v>26470</v>
      </c>
      <c r="I423" s="79">
        <v>5</v>
      </c>
      <c r="J423" s="80" t="s">
        <v>945</v>
      </c>
    </row>
    <row r="424" spans="1:10" ht="48">
      <c r="A424" s="79" t="s">
        <v>2905</v>
      </c>
      <c r="B424" s="80" t="s">
        <v>1416</v>
      </c>
      <c r="C424" s="79" t="s">
        <v>447</v>
      </c>
      <c r="D424" s="80" t="s">
        <v>2361</v>
      </c>
      <c r="E424" s="79" t="s">
        <v>939</v>
      </c>
      <c r="F424" s="79" t="s">
        <v>944</v>
      </c>
      <c r="G424" s="79">
        <v>71</v>
      </c>
      <c r="H424" s="205">
        <v>38520</v>
      </c>
      <c r="I424" s="79">
        <v>6</v>
      </c>
      <c r="J424" s="80" t="s">
        <v>2865</v>
      </c>
    </row>
    <row r="425" spans="1:10" ht="48">
      <c r="A425" s="79" t="s">
        <v>2905</v>
      </c>
      <c r="B425" s="80" t="s">
        <v>1416</v>
      </c>
      <c r="C425" s="79" t="s">
        <v>448</v>
      </c>
      <c r="D425" s="80" t="s">
        <v>2362</v>
      </c>
      <c r="E425" s="79" t="s">
        <v>939</v>
      </c>
      <c r="F425" s="79" t="s">
        <v>944</v>
      </c>
      <c r="G425" s="79">
        <v>37</v>
      </c>
      <c r="H425" s="205">
        <v>28625</v>
      </c>
      <c r="I425" s="79">
        <v>5</v>
      </c>
      <c r="J425" s="80" t="s">
        <v>945</v>
      </c>
    </row>
    <row r="426" spans="1:10" ht="48">
      <c r="A426" s="79" t="s">
        <v>2905</v>
      </c>
      <c r="B426" s="80" t="s">
        <v>1416</v>
      </c>
      <c r="C426" s="79" t="s">
        <v>449</v>
      </c>
      <c r="D426" s="80" t="s">
        <v>2363</v>
      </c>
      <c r="E426" s="79" t="s">
        <v>939</v>
      </c>
      <c r="F426" s="79" t="s">
        <v>944</v>
      </c>
      <c r="G426" s="79">
        <v>68</v>
      </c>
      <c r="H426" s="205">
        <v>49806</v>
      </c>
      <c r="I426" s="79">
        <v>6</v>
      </c>
      <c r="J426" s="80" t="s">
        <v>2865</v>
      </c>
    </row>
    <row r="427" spans="1:10" ht="48">
      <c r="A427" s="206" t="s">
        <v>2905</v>
      </c>
      <c r="B427" s="207" t="s">
        <v>1416</v>
      </c>
      <c r="C427" s="206" t="s">
        <v>450</v>
      </c>
      <c r="D427" s="207" t="s">
        <v>2364</v>
      </c>
      <c r="E427" s="206" t="s">
        <v>939</v>
      </c>
      <c r="F427" s="208" t="s">
        <v>947</v>
      </c>
      <c r="G427" s="208">
        <v>120</v>
      </c>
      <c r="H427" s="209">
        <v>48017</v>
      </c>
      <c r="I427" s="208">
        <v>13</v>
      </c>
      <c r="J427" s="210" t="s">
        <v>2864</v>
      </c>
    </row>
    <row r="428" spans="1:10" ht="48">
      <c r="A428" s="79" t="s">
        <v>2905</v>
      </c>
      <c r="B428" s="80" t="s">
        <v>1416</v>
      </c>
      <c r="C428" s="79" t="s">
        <v>451</v>
      </c>
      <c r="D428" s="80" t="s">
        <v>2365</v>
      </c>
      <c r="E428" s="79" t="s">
        <v>939</v>
      </c>
      <c r="F428" s="79" t="s">
        <v>944</v>
      </c>
      <c r="G428" s="79">
        <v>34</v>
      </c>
      <c r="H428" s="205">
        <v>21626</v>
      </c>
      <c r="I428" s="79">
        <v>5</v>
      </c>
      <c r="J428" s="80" t="s">
        <v>945</v>
      </c>
    </row>
    <row r="429" spans="1:10" ht="48">
      <c r="A429" s="79" t="s">
        <v>2905</v>
      </c>
      <c r="B429" s="80" t="s">
        <v>1416</v>
      </c>
      <c r="C429" s="79" t="s">
        <v>452</v>
      </c>
      <c r="D429" s="80" t="s">
        <v>2906</v>
      </c>
      <c r="E429" s="79" t="s">
        <v>939</v>
      </c>
      <c r="F429" s="79" t="s">
        <v>947</v>
      </c>
      <c r="G429" s="79">
        <v>179</v>
      </c>
      <c r="H429" s="205">
        <v>70133</v>
      </c>
      <c r="I429" s="79">
        <v>13</v>
      </c>
      <c r="J429" s="80" t="s">
        <v>2864</v>
      </c>
    </row>
    <row r="430" spans="1:10" ht="48">
      <c r="A430" s="79" t="s">
        <v>2905</v>
      </c>
      <c r="B430" s="80" t="s">
        <v>1416</v>
      </c>
      <c r="C430" s="79" t="s">
        <v>453</v>
      </c>
      <c r="D430" s="80" t="s">
        <v>2366</v>
      </c>
      <c r="E430" s="79" t="s">
        <v>939</v>
      </c>
      <c r="F430" s="79" t="s">
        <v>966</v>
      </c>
      <c r="G430" s="79">
        <v>10</v>
      </c>
      <c r="H430" s="205">
        <v>21132</v>
      </c>
      <c r="I430" s="79">
        <v>3</v>
      </c>
      <c r="J430" s="80" t="s">
        <v>1015</v>
      </c>
    </row>
    <row r="431" spans="1:10" ht="48">
      <c r="A431" s="79" t="s">
        <v>2905</v>
      </c>
      <c r="B431" s="80" t="s">
        <v>1416</v>
      </c>
      <c r="C431" s="79" t="s">
        <v>454</v>
      </c>
      <c r="D431" s="80" t="s">
        <v>2367</v>
      </c>
      <c r="E431" s="79" t="s">
        <v>939</v>
      </c>
      <c r="F431" s="79" t="s">
        <v>966</v>
      </c>
      <c r="G431" s="79">
        <v>0</v>
      </c>
      <c r="H431" s="205">
        <v>18359</v>
      </c>
      <c r="I431" s="79">
        <v>3</v>
      </c>
      <c r="J431" s="80" t="s">
        <v>1015</v>
      </c>
    </row>
    <row r="432" spans="1:10" ht="48">
      <c r="A432" s="206" t="s">
        <v>2905</v>
      </c>
      <c r="B432" s="207" t="s">
        <v>1416</v>
      </c>
      <c r="C432" s="206" t="s">
        <v>455</v>
      </c>
      <c r="D432" s="207" t="s">
        <v>2368</v>
      </c>
      <c r="E432" s="206" t="s">
        <v>939</v>
      </c>
      <c r="F432" s="208" t="s">
        <v>966</v>
      </c>
      <c r="G432" s="208">
        <v>0</v>
      </c>
      <c r="H432" s="209">
        <v>16146</v>
      </c>
      <c r="I432" s="208">
        <v>3</v>
      </c>
      <c r="J432" s="210" t="s">
        <v>1015</v>
      </c>
    </row>
    <row r="433" spans="1:10" ht="48">
      <c r="A433" s="206" t="s">
        <v>2905</v>
      </c>
      <c r="B433" s="207" t="s">
        <v>1416</v>
      </c>
      <c r="C433" s="206" t="s">
        <v>456</v>
      </c>
      <c r="D433" s="207" t="s">
        <v>2369</v>
      </c>
      <c r="E433" s="206" t="s">
        <v>939</v>
      </c>
      <c r="F433" s="208" t="s">
        <v>944</v>
      </c>
      <c r="G433" s="208">
        <v>30</v>
      </c>
      <c r="H433" s="209">
        <v>19681</v>
      </c>
      <c r="I433" s="208">
        <v>5</v>
      </c>
      <c r="J433" s="210" t="s">
        <v>945</v>
      </c>
    </row>
    <row r="434" spans="1:10" ht="48">
      <c r="A434" s="79" t="s">
        <v>2905</v>
      </c>
      <c r="B434" s="80" t="s">
        <v>1435</v>
      </c>
      <c r="C434" s="79" t="s">
        <v>457</v>
      </c>
      <c r="D434" s="80" t="s">
        <v>2370</v>
      </c>
      <c r="E434" s="79" t="s">
        <v>935</v>
      </c>
      <c r="F434" s="79" t="s">
        <v>936</v>
      </c>
      <c r="G434" s="79">
        <v>1000</v>
      </c>
      <c r="H434" s="205">
        <v>250494</v>
      </c>
      <c r="I434" s="79">
        <v>19</v>
      </c>
      <c r="J434" s="80" t="s">
        <v>1956</v>
      </c>
    </row>
    <row r="435" spans="1:10" ht="48">
      <c r="A435" s="79" t="s">
        <v>2905</v>
      </c>
      <c r="B435" s="80" t="s">
        <v>1435</v>
      </c>
      <c r="C435" s="79" t="s">
        <v>458</v>
      </c>
      <c r="D435" s="80" t="s">
        <v>2371</v>
      </c>
      <c r="E435" s="79" t="s">
        <v>939</v>
      </c>
      <c r="F435" s="79" t="s">
        <v>944</v>
      </c>
      <c r="G435" s="79">
        <v>44</v>
      </c>
      <c r="H435" s="205">
        <v>39626</v>
      </c>
      <c r="I435" s="79">
        <v>6</v>
      </c>
      <c r="J435" s="80" t="s">
        <v>2865</v>
      </c>
    </row>
    <row r="436" spans="1:10" ht="48">
      <c r="A436" s="79" t="s">
        <v>2905</v>
      </c>
      <c r="B436" s="80" t="s">
        <v>1435</v>
      </c>
      <c r="C436" s="79" t="s">
        <v>459</v>
      </c>
      <c r="D436" s="80" t="s">
        <v>2372</v>
      </c>
      <c r="E436" s="79" t="s">
        <v>939</v>
      </c>
      <c r="F436" s="79" t="s">
        <v>944</v>
      </c>
      <c r="G436" s="79">
        <v>30</v>
      </c>
      <c r="H436" s="205">
        <v>25086</v>
      </c>
      <c r="I436" s="79">
        <v>5</v>
      </c>
      <c r="J436" s="80" t="s">
        <v>945</v>
      </c>
    </row>
    <row r="437" spans="1:10" ht="48">
      <c r="A437" s="79" t="s">
        <v>2905</v>
      </c>
      <c r="B437" s="80" t="s">
        <v>1435</v>
      </c>
      <c r="C437" s="79" t="s">
        <v>460</v>
      </c>
      <c r="D437" s="80" t="s">
        <v>2373</v>
      </c>
      <c r="E437" s="79" t="s">
        <v>939</v>
      </c>
      <c r="F437" s="79" t="s">
        <v>940</v>
      </c>
      <c r="G437" s="79">
        <v>92</v>
      </c>
      <c r="H437" s="205">
        <v>67448</v>
      </c>
      <c r="I437" s="79">
        <v>10</v>
      </c>
      <c r="J437" s="80" t="s">
        <v>941</v>
      </c>
    </row>
    <row r="438" spans="1:10" ht="48">
      <c r="A438" s="79" t="s">
        <v>2905</v>
      </c>
      <c r="B438" s="80" t="s">
        <v>1435</v>
      </c>
      <c r="C438" s="79" t="s">
        <v>461</v>
      </c>
      <c r="D438" s="80" t="s">
        <v>2374</v>
      </c>
      <c r="E438" s="79" t="s">
        <v>972</v>
      </c>
      <c r="F438" s="79" t="s">
        <v>973</v>
      </c>
      <c r="G438" s="79">
        <v>224</v>
      </c>
      <c r="H438" s="205">
        <v>93224</v>
      </c>
      <c r="I438" s="79">
        <v>15</v>
      </c>
      <c r="J438" s="80" t="s">
        <v>2867</v>
      </c>
    </row>
    <row r="439" spans="1:10" ht="48">
      <c r="A439" s="79" t="s">
        <v>2905</v>
      </c>
      <c r="B439" s="80" t="s">
        <v>1435</v>
      </c>
      <c r="C439" s="79" t="s">
        <v>462</v>
      </c>
      <c r="D439" s="80" t="s">
        <v>2375</v>
      </c>
      <c r="E439" s="79" t="s">
        <v>939</v>
      </c>
      <c r="F439" s="79" t="s">
        <v>944</v>
      </c>
      <c r="G439" s="79">
        <v>60</v>
      </c>
      <c r="H439" s="205">
        <v>58064</v>
      </c>
      <c r="I439" s="79">
        <v>6</v>
      </c>
      <c r="J439" s="80" t="s">
        <v>2865</v>
      </c>
    </row>
    <row r="440" spans="1:10" ht="48">
      <c r="A440" s="206" t="s">
        <v>2905</v>
      </c>
      <c r="B440" s="207" t="s">
        <v>1435</v>
      </c>
      <c r="C440" s="206" t="s">
        <v>463</v>
      </c>
      <c r="D440" s="207" t="s">
        <v>2376</v>
      </c>
      <c r="E440" s="206" t="s">
        <v>939</v>
      </c>
      <c r="F440" s="208" t="s">
        <v>947</v>
      </c>
      <c r="G440" s="208">
        <v>120</v>
      </c>
      <c r="H440" s="209">
        <v>81145</v>
      </c>
      <c r="I440" s="208">
        <v>13</v>
      </c>
      <c r="J440" s="210" t="s">
        <v>2864</v>
      </c>
    </row>
    <row r="441" spans="1:10" ht="48">
      <c r="A441" s="79" t="s">
        <v>2905</v>
      </c>
      <c r="B441" s="80" t="s">
        <v>1435</v>
      </c>
      <c r="C441" s="79" t="s">
        <v>464</v>
      </c>
      <c r="D441" s="80" t="s">
        <v>2377</v>
      </c>
      <c r="E441" s="79" t="s">
        <v>939</v>
      </c>
      <c r="F441" s="79" t="s">
        <v>944</v>
      </c>
      <c r="G441" s="79">
        <v>58</v>
      </c>
      <c r="H441" s="205">
        <v>31481</v>
      </c>
      <c r="I441" s="79">
        <v>6</v>
      </c>
      <c r="J441" s="80" t="s">
        <v>2865</v>
      </c>
    </row>
    <row r="442" spans="1:10" ht="48">
      <c r="A442" s="79" t="s">
        <v>2905</v>
      </c>
      <c r="B442" s="80" t="s">
        <v>1435</v>
      </c>
      <c r="C442" s="79" t="s">
        <v>465</v>
      </c>
      <c r="D442" s="80" t="s">
        <v>2378</v>
      </c>
      <c r="E442" s="79" t="s">
        <v>939</v>
      </c>
      <c r="F442" s="79" t="s">
        <v>947</v>
      </c>
      <c r="G442" s="79">
        <v>121</v>
      </c>
      <c r="H442" s="205">
        <v>70839</v>
      </c>
      <c r="I442" s="79">
        <v>13</v>
      </c>
      <c r="J442" s="80" t="s">
        <v>2864</v>
      </c>
    </row>
    <row r="443" spans="1:10" ht="48">
      <c r="A443" s="79" t="s">
        <v>2905</v>
      </c>
      <c r="B443" s="80" t="s">
        <v>1435</v>
      </c>
      <c r="C443" s="79" t="s">
        <v>466</v>
      </c>
      <c r="D443" s="80" t="s">
        <v>2379</v>
      </c>
      <c r="E443" s="79" t="s">
        <v>939</v>
      </c>
      <c r="F443" s="79" t="s">
        <v>944</v>
      </c>
      <c r="G443" s="79">
        <v>30</v>
      </c>
      <c r="H443" s="205">
        <v>15023</v>
      </c>
      <c r="I443" s="79">
        <v>5</v>
      </c>
      <c r="J443" s="80" t="s">
        <v>945</v>
      </c>
    </row>
    <row r="444" spans="1:10" ht="48">
      <c r="A444" s="79" t="s">
        <v>2905</v>
      </c>
      <c r="B444" s="80" t="s">
        <v>1435</v>
      </c>
      <c r="C444" s="79" t="s">
        <v>467</v>
      </c>
      <c r="D444" s="80" t="s">
        <v>2380</v>
      </c>
      <c r="E444" s="79" t="s">
        <v>939</v>
      </c>
      <c r="F444" s="79" t="s">
        <v>947</v>
      </c>
      <c r="G444" s="79">
        <v>81</v>
      </c>
      <c r="H444" s="205">
        <v>61203</v>
      </c>
      <c r="I444" s="79">
        <v>12</v>
      </c>
      <c r="J444" s="80" t="s">
        <v>2866</v>
      </c>
    </row>
    <row r="445" spans="1:10" ht="48">
      <c r="A445" s="79" t="s">
        <v>2905</v>
      </c>
      <c r="B445" s="80" t="s">
        <v>1435</v>
      </c>
      <c r="C445" s="79" t="s">
        <v>468</v>
      </c>
      <c r="D445" s="80" t="s">
        <v>2381</v>
      </c>
      <c r="E445" s="79" t="s">
        <v>939</v>
      </c>
      <c r="F445" s="79" t="s">
        <v>944</v>
      </c>
      <c r="G445" s="79">
        <v>35</v>
      </c>
      <c r="H445" s="205">
        <v>21838</v>
      </c>
      <c r="I445" s="79">
        <v>5</v>
      </c>
      <c r="J445" s="80" t="s">
        <v>945</v>
      </c>
    </row>
    <row r="446" spans="1:10" ht="48">
      <c r="A446" s="79" t="s">
        <v>2905</v>
      </c>
      <c r="B446" s="80" t="s">
        <v>1435</v>
      </c>
      <c r="C446" s="79" t="s">
        <v>469</v>
      </c>
      <c r="D446" s="80" t="s">
        <v>2382</v>
      </c>
      <c r="E446" s="79" t="s">
        <v>939</v>
      </c>
      <c r="F446" s="79" t="s">
        <v>944</v>
      </c>
      <c r="G446" s="79">
        <v>30</v>
      </c>
      <c r="H446" s="205">
        <v>28999</v>
      </c>
      <c r="I446" s="79">
        <v>5</v>
      </c>
      <c r="J446" s="80" t="s">
        <v>945</v>
      </c>
    </row>
    <row r="447" spans="1:10" ht="48">
      <c r="A447" s="206" t="s">
        <v>2905</v>
      </c>
      <c r="B447" s="207" t="s">
        <v>1435</v>
      </c>
      <c r="C447" s="206" t="s">
        <v>470</v>
      </c>
      <c r="D447" s="207" t="s">
        <v>2383</v>
      </c>
      <c r="E447" s="206" t="s">
        <v>939</v>
      </c>
      <c r="F447" s="208" t="s">
        <v>940</v>
      </c>
      <c r="G447" s="208">
        <v>45</v>
      </c>
      <c r="H447" s="209">
        <v>55925</v>
      </c>
      <c r="I447" s="208">
        <v>10</v>
      </c>
      <c r="J447" s="210" t="s">
        <v>941</v>
      </c>
    </row>
    <row r="448" spans="1:10" ht="48">
      <c r="A448" s="79" t="s">
        <v>2905</v>
      </c>
      <c r="B448" s="80" t="s">
        <v>1435</v>
      </c>
      <c r="C448" s="79" t="s">
        <v>471</v>
      </c>
      <c r="D448" s="80" t="s">
        <v>2384</v>
      </c>
      <c r="E448" s="79" t="s">
        <v>939</v>
      </c>
      <c r="F448" s="79" t="s">
        <v>940</v>
      </c>
      <c r="G448" s="79">
        <v>98</v>
      </c>
      <c r="H448" s="205">
        <v>52171</v>
      </c>
      <c r="I448" s="79">
        <v>10</v>
      </c>
      <c r="J448" s="80" t="s">
        <v>941</v>
      </c>
    </row>
    <row r="449" spans="1:10" ht="48">
      <c r="A449" s="79" t="s">
        <v>2905</v>
      </c>
      <c r="B449" s="80" t="s">
        <v>1435</v>
      </c>
      <c r="C449" s="79" t="s">
        <v>472</v>
      </c>
      <c r="D449" s="80" t="s">
        <v>2385</v>
      </c>
      <c r="E449" s="79" t="s">
        <v>939</v>
      </c>
      <c r="F449" s="79" t="s">
        <v>940</v>
      </c>
      <c r="G449" s="79">
        <v>74</v>
      </c>
      <c r="H449" s="205">
        <v>50701</v>
      </c>
      <c r="I449" s="79">
        <v>10</v>
      </c>
      <c r="J449" s="80" t="s">
        <v>941</v>
      </c>
    </row>
    <row r="450" spans="1:10" ht="48">
      <c r="A450" s="79" t="s">
        <v>2905</v>
      </c>
      <c r="B450" s="80" t="s">
        <v>1435</v>
      </c>
      <c r="C450" s="79" t="s">
        <v>473</v>
      </c>
      <c r="D450" s="80" t="s">
        <v>2386</v>
      </c>
      <c r="E450" s="79" t="s">
        <v>939</v>
      </c>
      <c r="F450" s="79" t="s">
        <v>944</v>
      </c>
      <c r="G450" s="79">
        <v>35</v>
      </c>
      <c r="H450" s="205">
        <v>32772</v>
      </c>
      <c r="I450" s="79">
        <v>6</v>
      </c>
      <c r="J450" s="80" t="s">
        <v>2865</v>
      </c>
    </row>
    <row r="451" spans="1:10" ht="48">
      <c r="A451" s="79" t="s">
        <v>2905</v>
      </c>
      <c r="B451" s="80" t="s">
        <v>1435</v>
      </c>
      <c r="C451" s="79" t="s">
        <v>474</v>
      </c>
      <c r="D451" s="80" t="s">
        <v>2387</v>
      </c>
      <c r="E451" s="79" t="s">
        <v>939</v>
      </c>
      <c r="F451" s="79" t="s">
        <v>944</v>
      </c>
      <c r="G451" s="79">
        <v>45</v>
      </c>
      <c r="H451" s="205">
        <v>29124</v>
      </c>
      <c r="I451" s="79">
        <v>5</v>
      </c>
      <c r="J451" s="80" t="s">
        <v>945</v>
      </c>
    </row>
    <row r="452" spans="1:10" ht="48">
      <c r="A452" s="79" t="s">
        <v>2905</v>
      </c>
      <c r="B452" s="80" t="s">
        <v>1435</v>
      </c>
      <c r="C452" s="79" t="s">
        <v>475</v>
      </c>
      <c r="D452" s="80" t="s">
        <v>2388</v>
      </c>
      <c r="E452" s="79" t="s">
        <v>939</v>
      </c>
      <c r="F452" s="79" t="s">
        <v>944</v>
      </c>
      <c r="G452" s="79">
        <v>33</v>
      </c>
      <c r="H452" s="205">
        <v>17702</v>
      </c>
      <c r="I452" s="79">
        <v>5</v>
      </c>
      <c r="J452" s="80" t="s">
        <v>945</v>
      </c>
    </row>
    <row r="453" spans="1:10" ht="48">
      <c r="A453" s="206" t="s">
        <v>2905</v>
      </c>
      <c r="B453" s="207" t="s">
        <v>1435</v>
      </c>
      <c r="C453" s="206" t="s">
        <v>476</v>
      </c>
      <c r="D453" s="207" t="s">
        <v>2907</v>
      </c>
      <c r="E453" s="206" t="s">
        <v>939</v>
      </c>
      <c r="F453" s="208" t="s">
        <v>947</v>
      </c>
      <c r="G453" s="208">
        <v>90</v>
      </c>
      <c r="H453" s="209">
        <v>58186</v>
      </c>
      <c r="I453" s="208">
        <v>12</v>
      </c>
      <c r="J453" s="210" t="s">
        <v>2866</v>
      </c>
    </row>
    <row r="454" spans="1:10" ht="48">
      <c r="A454" s="79" t="s">
        <v>2905</v>
      </c>
      <c r="B454" s="80" t="s">
        <v>1435</v>
      </c>
      <c r="C454" s="79" t="s">
        <v>477</v>
      </c>
      <c r="D454" s="80" t="s">
        <v>2389</v>
      </c>
      <c r="E454" s="79" t="s">
        <v>972</v>
      </c>
      <c r="F454" s="79" t="s">
        <v>973</v>
      </c>
      <c r="G454" s="79">
        <v>120</v>
      </c>
      <c r="H454" s="205">
        <v>44855</v>
      </c>
      <c r="I454" s="79">
        <v>14</v>
      </c>
      <c r="J454" s="80" t="s">
        <v>2868</v>
      </c>
    </row>
    <row r="455" spans="1:10" ht="48">
      <c r="A455" s="79" t="s">
        <v>2905</v>
      </c>
      <c r="B455" s="80" t="s">
        <v>1435</v>
      </c>
      <c r="C455" s="79" t="s">
        <v>478</v>
      </c>
      <c r="D455" s="80" t="s">
        <v>2390</v>
      </c>
      <c r="E455" s="79" t="s">
        <v>939</v>
      </c>
      <c r="F455" s="79" t="s">
        <v>944</v>
      </c>
      <c r="G455" s="79">
        <v>30</v>
      </c>
      <c r="H455" s="205">
        <v>17152</v>
      </c>
      <c r="I455" s="79">
        <v>5</v>
      </c>
      <c r="J455" s="80" t="s">
        <v>945</v>
      </c>
    </row>
    <row r="456" spans="1:10" ht="48">
      <c r="A456" s="79" t="s">
        <v>2905</v>
      </c>
      <c r="B456" s="80" t="s">
        <v>1435</v>
      </c>
      <c r="C456" s="79" t="s">
        <v>479</v>
      </c>
      <c r="D456" s="80" t="s">
        <v>2391</v>
      </c>
      <c r="E456" s="79" t="s">
        <v>939</v>
      </c>
      <c r="F456" s="79" t="s">
        <v>966</v>
      </c>
      <c r="G456" s="79">
        <v>0</v>
      </c>
      <c r="H456" s="205">
        <v>16990</v>
      </c>
      <c r="I456" s="79">
        <v>3</v>
      </c>
      <c r="J456" s="80" t="s">
        <v>1015</v>
      </c>
    </row>
    <row r="457" spans="1:10" ht="48">
      <c r="A457" s="79" t="s">
        <v>2905</v>
      </c>
      <c r="B457" s="80" t="s">
        <v>1435</v>
      </c>
      <c r="C457" s="79" t="s">
        <v>480</v>
      </c>
      <c r="D457" s="80" t="s">
        <v>2392</v>
      </c>
      <c r="E457" s="79" t="s">
        <v>939</v>
      </c>
      <c r="F457" s="79" t="s">
        <v>966</v>
      </c>
      <c r="G457" s="79">
        <v>0</v>
      </c>
      <c r="H457" s="205">
        <v>13596</v>
      </c>
      <c r="I457" s="79">
        <v>2</v>
      </c>
      <c r="J457" s="80" t="s">
        <v>967</v>
      </c>
    </row>
    <row r="458" spans="1:10" ht="48">
      <c r="A458" s="79" t="s">
        <v>2905</v>
      </c>
      <c r="B458" s="80" t="s">
        <v>1435</v>
      </c>
      <c r="C458" s="79" t="s">
        <v>481</v>
      </c>
      <c r="D458" s="80" t="s">
        <v>2393</v>
      </c>
      <c r="E458" s="79" t="s">
        <v>939</v>
      </c>
      <c r="F458" s="79" t="s">
        <v>966</v>
      </c>
      <c r="G458" s="79">
        <v>0</v>
      </c>
      <c r="H458" s="205">
        <v>18298</v>
      </c>
      <c r="I458" s="79">
        <v>3</v>
      </c>
      <c r="J458" s="80" t="s">
        <v>1015</v>
      </c>
    </row>
    <row r="459" spans="1:10" ht="48">
      <c r="A459" s="79" t="s">
        <v>2905</v>
      </c>
      <c r="B459" s="80" t="s">
        <v>1435</v>
      </c>
      <c r="C459" s="79" t="s">
        <v>482</v>
      </c>
      <c r="D459" s="80" t="s">
        <v>2394</v>
      </c>
      <c r="E459" s="79" t="s">
        <v>939</v>
      </c>
      <c r="F459" s="79" t="s">
        <v>966</v>
      </c>
      <c r="G459" s="79">
        <v>0</v>
      </c>
      <c r="H459" s="205">
        <v>18770</v>
      </c>
      <c r="I459" s="79">
        <v>3</v>
      </c>
      <c r="J459" s="80" t="s">
        <v>1015</v>
      </c>
    </row>
    <row r="460" spans="1:10" ht="48">
      <c r="A460" s="79" t="s">
        <v>2905</v>
      </c>
      <c r="B460" s="80" t="s">
        <v>1462</v>
      </c>
      <c r="C460" s="79" t="s">
        <v>483</v>
      </c>
      <c r="D460" s="80" t="s">
        <v>2395</v>
      </c>
      <c r="E460" s="79" t="s">
        <v>972</v>
      </c>
      <c r="F460" s="79" t="s">
        <v>999</v>
      </c>
      <c r="G460" s="79">
        <v>580</v>
      </c>
      <c r="H460" s="205">
        <v>109953</v>
      </c>
      <c r="I460" s="79">
        <v>17</v>
      </c>
      <c r="J460" s="80" t="s">
        <v>1000</v>
      </c>
    </row>
    <row r="461" spans="1:10" ht="48">
      <c r="A461" s="79" t="s">
        <v>2905</v>
      </c>
      <c r="B461" s="80" t="s">
        <v>1462</v>
      </c>
      <c r="C461" s="79" t="s">
        <v>484</v>
      </c>
      <c r="D461" s="80" t="s">
        <v>2396</v>
      </c>
      <c r="E461" s="79" t="s">
        <v>939</v>
      </c>
      <c r="F461" s="79" t="s">
        <v>944</v>
      </c>
      <c r="G461" s="79">
        <v>30</v>
      </c>
      <c r="H461" s="205">
        <v>23750</v>
      </c>
      <c r="I461" s="79">
        <v>5</v>
      </c>
      <c r="J461" s="80" t="s">
        <v>945</v>
      </c>
    </row>
    <row r="462" spans="1:10" ht="48">
      <c r="A462" s="79" t="s">
        <v>2905</v>
      </c>
      <c r="B462" s="80" t="s">
        <v>1462</v>
      </c>
      <c r="C462" s="79" t="s">
        <v>485</v>
      </c>
      <c r="D462" s="80" t="s">
        <v>2397</v>
      </c>
      <c r="E462" s="79" t="s">
        <v>939</v>
      </c>
      <c r="F462" s="79" t="s">
        <v>940</v>
      </c>
      <c r="G462" s="79">
        <v>128</v>
      </c>
      <c r="H462" s="205">
        <v>83282</v>
      </c>
      <c r="I462" s="79">
        <v>10</v>
      </c>
      <c r="J462" s="80" t="s">
        <v>941</v>
      </c>
    </row>
    <row r="463" spans="1:10" ht="48">
      <c r="A463" s="79" t="s">
        <v>2905</v>
      </c>
      <c r="B463" s="80" t="s">
        <v>1462</v>
      </c>
      <c r="C463" s="79" t="s">
        <v>486</v>
      </c>
      <c r="D463" s="80" t="s">
        <v>2398</v>
      </c>
      <c r="E463" s="79" t="s">
        <v>939</v>
      </c>
      <c r="F463" s="79" t="s">
        <v>944</v>
      </c>
      <c r="G463" s="79">
        <v>60</v>
      </c>
      <c r="H463" s="205">
        <v>52261</v>
      </c>
      <c r="I463" s="79">
        <v>6</v>
      </c>
      <c r="J463" s="80" t="s">
        <v>2865</v>
      </c>
    </row>
    <row r="464" spans="1:10" ht="48">
      <c r="A464" s="79" t="s">
        <v>2905</v>
      </c>
      <c r="B464" s="80" t="s">
        <v>1462</v>
      </c>
      <c r="C464" s="79" t="s">
        <v>487</v>
      </c>
      <c r="D464" s="80" t="s">
        <v>2399</v>
      </c>
      <c r="E464" s="79" t="s">
        <v>939</v>
      </c>
      <c r="F464" s="79" t="s">
        <v>944</v>
      </c>
      <c r="G464" s="79">
        <v>52</v>
      </c>
      <c r="H464" s="205">
        <v>42992</v>
      </c>
      <c r="I464" s="79">
        <v>6</v>
      </c>
      <c r="J464" s="80" t="s">
        <v>2865</v>
      </c>
    </row>
    <row r="465" spans="1:10" ht="48">
      <c r="A465" s="79" t="s">
        <v>2905</v>
      </c>
      <c r="B465" s="80" t="s">
        <v>1462</v>
      </c>
      <c r="C465" s="79" t="s">
        <v>488</v>
      </c>
      <c r="D465" s="80" t="s">
        <v>2400</v>
      </c>
      <c r="E465" s="79" t="s">
        <v>939</v>
      </c>
      <c r="F465" s="79" t="s">
        <v>947</v>
      </c>
      <c r="G465" s="79">
        <v>148</v>
      </c>
      <c r="H465" s="205">
        <v>76045</v>
      </c>
      <c r="I465" s="79">
        <v>13</v>
      </c>
      <c r="J465" s="80" t="s">
        <v>2864</v>
      </c>
    </row>
    <row r="466" spans="1:10" ht="48">
      <c r="A466" s="79" t="s">
        <v>2905</v>
      </c>
      <c r="B466" s="80" t="s">
        <v>1462</v>
      </c>
      <c r="C466" s="79" t="s">
        <v>489</v>
      </c>
      <c r="D466" s="80" t="s">
        <v>2401</v>
      </c>
      <c r="E466" s="79" t="s">
        <v>939</v>
      </c>
      <c r="F466" s="79" t="s">
        <v>944</v>
      </c>
      <c r="G466" s="79">
        <v>38</v>
      </c>
      <c r="H466" s="205">
        <v>41555</v>
      </c>
      <c r="I466" s="79">
        <v>6</v>
      </c>
      <c r="J466" s="80" t="s">
        <v>2865</v>
      </c>
    </row>
    <row r="467" spans="1:10" ht="48">
      <c r="A467" s="206" t="s">
        <v>2905</v>
      </c>
      <c r="B467" s="207" t="s">
        <v>1462</v>
      </c>
      <c r="C467" s="206" t="s">
        <v>490</v>
      </c>
      <c r="D467" s="207" t="s">
        <v>2402</v>
      </c>
      <c r="E467" s="206" t="s">
        <v>939</v>
      </c>
      <c r="F467" s="208" t="s">
        <v>947</v>
      </c>
      <c r="G467" s="208">
        <v>96</v>
      </c>
      <c r="H467" s="209">
        <v>62356</v>
      </c>
      <c r="I467" s="208">
        <v>12</v>
      </c>
      <c r="J467" s="210" t="s">
        <v>2866</v>
      </c>
    </row>
    <row r="468" spans="1:10" ht="48">
      <c r="A468" s="206" t="s">
        <v>2905</v>
      </c>
      <c r="B468" s="207" t="s">
        <v>1462</v>
      </c>
      <c r="C468" s="206" t="s">
        <v>491</v>
      </c>
      <c r="D468" s="207" t="s">
        <v>2403</v>
      </c>
      <c r="E468" s="206" t="s">
        <v>939</v>
      </c>
      <c r="F468" s="208" t="s">
        <v>947</v>
      </c>
      <c r="G468" s="208">
        <v>153</v>
      </c>
      <c r="H468" s="209">
        <v>74931</v>
      </c>
      <c r="I468" s="208">
        <v>13</v>
      </c>
      <c r="J468" s="210" t="s">
        <v>2864</v>
      </c>
    </row>
    <row r="469" spans="1:10" ht="48">
      <c r="A469" s="79" t="s">
        <v>2905</v>
      </c>
      <c r="B469" s="80" t="s">
        <v>1462</v>
      </c>
      <c r="C469" s="79" t="s">
        <v>492</v>
      </c>
      <c r="D469" s="80" t="s">
        <v>2404</v>
      </c>
      <c r="E469" s="79" t="s">
        <v>939</v>
      </c>
      <c r="F469" s="79" t="s">
        <v>944</v>
      </c>
      <c r="G469" s="79">
        <v>30</v>
      </c>
      <c r="H469" s="205">
        <v>26179</v>
      </c>
      <c r="I469" s="79">
        <v>5</v>
      </c>
      <c r="J469" s="80" t="s">
        <v>945</v>
      </c>
    </row>
    <row r="470" spans="1:10" ht="48">
      <c r="A470" s="79" t="s">
        <v>2905</v>
      </c>
      <c r="B470" s="80" t="s">
        <v>1462</v>
      </c>
      <c r="C470" s="79" t="s">
        <v>493</v>
      </c>
      <c r="D470" s="80" t="s">
        <v>2405</v>
      </c>
      <c r="E470" s="79" t="s">
        <v>939</v>
      </c>
      <c r="F470" s="79" t="s">
        <v>944</v>
      </c>
      <c r="G470" s="79">
        <v>30</v>
      </c>
      <c r="H470" s="205">
        <v>24216</v>
      </c>
      <c r="I470" s="79">
        <v>5</v>
      </c>
      <c r="J470" s="80" t="s">
        <v>945</v>
      </c>
    </row>
    <row r="471" spans="1:10" ht="48">
      <c r="A471" s="79" t="s">
        <v>2905</v>
      </c>
      <c r="B471" s="80" t="s">
        <v>1462</v>
      </c>
      <c r="C471" s="79" t="s">
        <v>494</v>
      </c>
      <c r="D471" s="80" t="s">
        <v>2406</v>
      </c>
      <c r="E471" s="79" t="s">
        <v>939</v>
      </c>
      <c r="F471" s="79" t="s">
        <v>966</v>
      </c>
      <c r="G471" s="79">
        <v>0</v>
      </c>
      <c r="H471" s="205">
        <v>26371</v>
      </c>
      <c r="I471" s="79">
        <v>4</v>
      </c>
      <c r="J471" s="80" t="s">
        <v>1078</v>
      </c>
    </row>
    <row r="472" spans="1:10" ht="48">
      <c r="A472" s="79" t="s">
        <v>2905</v>
      </c>
      <c r="B472" s="80" t="s">
        <v>1462</v>
      </c>
      <c r="C472" s="79" t="s">
        <v>495</v>
      </c>
      <c r="D472" s="80" t="s">
        <v>2407</v>
      </c>
      <c r="E472" s="79" t="s">
        <v>939</v>
      </c>
      <c r="F472" s="79" t="s">
        <v>966</v>
      </c>
      <c r="G472" s="79">
        <v>0</v>
      </c>
      <c r="H472" s="205">
        <v>17620</v>
      </c>
      <c r="I472" s="79">
        <v>3</v>
      </c>
      <c r="J472" s="80" t="s">
        <v>1015</v>
      </c>
    </row>
    <row r="473" spans="1:10" ht="48">
      <c r="A473" s="79" t="s">
        <v>2905</v>
      </c>
      <c r="B473" s="80" t="s">
        <v>1476</v>
      </c>
      <c r="C473" s="79" t="s">
        <v>496</v>
      </c>
      <c r="D473" s="80" t="s">
        <v>2408</v>
      </c>
      <c r="E473" s="79" t="s">
        <v>935</v>
      </c>
      <c r="F473" s="79" t="s">
        <v>936</v>
      </c>
      <c r="G473" s="79">
        <v>820</v>
      </c>
      <c r="H473" s="205">
        <v>93466</v>
      </c>
      <c r="I473" s="79">
        <v>19</v>
      </c>
      <c r="J473" s="80" t="s">
        <v>1956</v>
      </c>
    </row>
    <row r="474" spans="1:10" ht="48">
      <c r="A474" s="79" t="s">
        <v>2905</v>
      </c>
      <c r="B474" s="80" t="s">
        <v>1476</v>
      </c>
      <c r="C474" s="79" t="s">
        <v>497</v>
      </c>
      <c r="D474" s="80" t="s">
        <v>2409</v>
      </c>
      <c r="E474" s="79" t="s">
        <v>939</v>
      </c>
      <c r="F474" s="79" t="s">
        <v>947</v>
      </c>
      <c r="G474" s="79">
        <v>96</v>
      </c>
      <c r="H474" s="205">
        <v>66964</v>
      </c>
      <c r="I474" s="79">
        <v>12</v>
      </c>
      <c r="J474" s="80" t="s">
        <v>2866</v>
      </c>
    </row>
    <row r="475" spans="1:10" ht="48">
      <c r="A475" s="79" t="s">
        <v>2905</v>
      </c>
      <c r="B475" s="80" t="s">
        <v>1476</v>
      </c>
      <c r="C475" s="79" t="s">
        <v>498</v>
      </c>
      <c r="D475" s="80" t="s">
        <v>2410</v>
      </c>
      <c r="E475" s="79" t="s">
        <v>939</v>
      </c>
      <c r="F475" s="79" t="s">
        <v>944</v>
      </c>
      <c r="G475" s="79">
        <v>38</v>
      </c>
      <c r="H475" s="205">
        <v>36972</v>
      </c>
      <c r="I475" s="79">
        <v>6</v>
      </c>
      <c r="J475" s="80" t="s">
        <v>2865</v>
      </c>
    </row>
    <row r="476" spans="1:10" ht="48">
      <c r="A476" s="79" t="s">
        <v>2905</v>
      </c>
      <c r="B476" s="80" t="s">
        <v>1476</v>
      </c>
      <c r="C476" s="79" t="s">
        <v>499</v>
      </c>
      <c r="D476" s="80" t="s">
        <v>2411</v>
      </c>
      <c r="E476" s="79" t="s">
        <v>939</v>
      </c>
      <c r="F476" s="79" t="s">
        <v>944</v>
      </c>
      <c r="G476" s="79">
        <v>60</v>
      </c>
      <c r="H476" s="205">
        <v>56454</v>
      </c>
      <c r="I476" s="79">
        <v>6</v>
      </c>
      <c r="J476" s="80" t="s">
        <v>2865</v>
      </c>
    </row>
    <row r="477" spans="1:10" ht="48">
      <c r="A477" s="79" t="s">
        <v>2905</v>
      </c>
      <c r="B477" s="80" t="s">
        <v>1476</v>
      </c>
      <c r="C477" s="79" t="s">
        <v>500</v>
      </c>
      <c r="D477" s="80" t="s">
        <v>2412</v>
      </c>
      <c r="E477" s="79" t="s">
        <v>939</v>
      </c>
      <c r="F477" s="79" t="s">
        <v>944</v>
      </c>
      <c r="G477" s="79">
        <v>30</v>
      </c>
      <c r="H477" s="205">
        <v>49481</v>
      </c>
      <c r="I477" s="79">
        <v>6</v>
      </c>
      <c r="J477" s="80" t="s">
        <v>2865</v>
      </c>
    </row>
    <row r="478" spans="1:10" ht="48">
      <c r="A478" s="79" t="s">
        <v>2905</v>
      </c>
      <c r="B478" s="80" t="s">
        <v>1476</v>
      </c>
      <c r="C478" s="79" t="s">
        <v>501</v>
      </c>
      <c r="D478" s="80" t="s">
        <v>2413</v>
      </c>
      <c r="E478" s="79" t="s">
        <v>939</v>
      </c>
      <c r="F478" s="79" t="s">
        <v>940</v>
      </c>
      <c r="G478" s="79">
        <v>42</v>
      </c>
      <c r="H478" s="205">
        <v>50076</v>
      </c>
      <c r="I478" s="79">
        <v>10</v>
      </c>
      <c r="J478" s="80" t="s">
        <v>941</v>
      </c>
    </row>
    <row r="479" spans="1:10" ht="48">
      <c r="A479" s="79" t="s">
        <v>2905</v>
      </c>
      <c r="B479" s="80" t="s">
        <v>1476</v>
      </c>
      <c r="C479" s="79" t="s">
        <v>502</v>
      </c>
      <c r="D479" s="80" t="s">
        <v>2414</v>
      </c>
      <c r="E479" s="79" t="s">
        <v>939</v>
      </c>
      <c r="F479" s="79" t="s">
        <v>947</v>
      </c>
      <c r="G479" s="79">
        <v>122</v>
      </c>
      <c r="H479" s="205">
        <v>77344</v>
      </c>
      <c r="I479" s="79">
        <v>13</v>
      </c>
      <c r="J479" s="80" t="s">
        <v>2864</v>
      </c>
    </row>
    <row r="480" spans="1:10" ht="48">
      <c r="A480" s="79" t="s">
        <v>2905</v>
      </c>
      <c r="B480" s="80" t="s">
        <v>1476</v>
      </c>
      <c r="C480" s="79" t="s">
        <v>503</v>
      </c>
      <c r="D480" s="80" t="s">
        <v>2415</v>
      </c>
      <c r="E480" s="79" t="s">
        <v>939</v>
      </c>
      <c r="F480" s="79" t="s">
        <v>944</v>
      </c>
      <c r="G480" s="79">
        <v>30</v>
      </c>
      <c r="H480" s="205">
        <v>41856</v>
      </c>
      <c r="I480" s="79">
        <v>6</v>
      </c>
      <c r="J480" s="80" t="s">
        <v>2865</v>
      </c>
    </row>
    <row r="481" spans="1:10" ht="48">
      <c r="A481" s="79" t="s">
        <v>2905</v>
      </c>
      <c r="B481" s="80" t="s">
        <v>1476</v>
      </c>
      <c r="C481" s="79" t="s">
        <v>504</v>
      </c>
      <c r="D481" s="80" t="s">
        <v>2416</v>
      </c>
      <c r="E481" s="79" t="s">
        <v>939</v>
      </c>
      <c r="F481" s="79" t="s">
        <v>944</v>
      </c>
      <c r="G481" s="79">
        <v>56</v>
      </c>
      <c r="H481" s="205">
        <v>50207</v>
      </c>
      <c r="I481" s="79">
        <v>6</v>
      </c>
      <c r="J481" s="80" t="s">
        <v>2865</v>
      </c>
    </row>
    <row r="482" spans="1:10" ht="48">
      <c r="A482" s="79" t="s">
        <v>2905</v>
      </c>
      <c r="B482" s="80" t="s">
        <v>1476</v>
      </c>
      <c r="C482" s="79" t="s">
        <v>505</v>
      </c>
      <c r="D482" s="80" t="s">
        <v>2417</v>
      </c>
      <c r="E482" s="79" t="s">
        <v>939</v>
      </c>
      <c r="F482" s="79" t="s">
        <v>947</v>
      </c>
      <c r="G482" s="79">
        <v>86</v>
      </c>
      <c r="H482" s="205">
        <v>88088</v>
      </c>
      <c r="I482" s="79">
        <v>12</v>
      </c>
      <c r="J482" s="80" t="s">
        <v>2866</v>
      </c>
    </row>
    <row r="483" spans="1:10" ht="48">
      <c r="A483" s="79" t="s">
        <v>2905</v>
      </c>
      <c r="B483" s="80" t="s">
        <v>1476</v>
      </c>
      <c r="C483" s="79" t="s">
        <v>506</v>
      </c>
      <c r="D483" s="80" t="s">
        <v>2418</v>
      </c>
      <c r="E483" s="79" t="s">
        <v>939</v>
      </c>
      <c r="F483" s="79" t="s">
        <v>947</v>
      </c>
      <c r="G483" s="79">
        <v>156</v>
      </c>
      <c r="H483" s="205">
        <v>80867</v>
      </c>
      <c r="I483" s="79">
        <v>13</v>
      </c>
      <c r="J483" s="80" t="s">
        <v>2864</v>
      </c>
    </row>
    <row r="484" spans="1:10" ht="48">
      <c r="A484" s="79" t="s">
        <v>2905</v>
      </c>
      <c r="B484" s="80" t="s">
        <v>1476</v>
      </c>
      <c r="C484" s="79" t="s">
        <v>507</v>
      </c>
      <c r="D484" s="80" t="s">
        <v>2419</v>
      </c>
      <c r="E484" s="79" t="s">
        <v>939</v>
      </c>
      <c r="F484" s="79" t="s">
        <v>944</v>
      </c>
      <c r="G484" s="79">
        <v>30</v>
      </c>
      <c r="H484" s="205">
        <v>15859</v>
      </c>
      <c r="I484" s="79">
        <v>5</v>
      </c>
      <c r="J484" s="80" t="s">
        <v>945</v>
      </c>
    </row>
    <row r="485" spans="1:10" ht="48">
      <c r="A485" s="79" t="s">
        <v>2905</v>
      </c>
      <c r="B485" s="80" t="s">
        <v>1476</v>
      </c>
      <c r="C485" s="79" t="s">
        <v>508</v>
      </c>
      <c r="D485" s="80" t="s">
        <v>2420</v>
      </c>
      <c r="E485" s="79" t="s">
        <v>939</v>
      </c>
      <c r="F485" s="79" t="s">
        <v>944</v>
      </c>
      <c r="G485" s="79">
        <v>30</v>
      </c>
      <c r="H485" s="205">
        <v>20339</v>
      </c>
      <c r="I485" s="79">
        <v>5</v>
      </c>
      <c r="J485" s="80" t="s">
        <v>945</v>
      </c>
    </row>
    <row r="486" spans="1:10" ht="48">
      <c r="A486" s="79" t="s">
        <v>2905</v>
      </c>
      <c r="B486" s="80" t="s">
        <v>1476</v>
      </c>
      <c r="C486" s="79" t="s">
        <v>509</v>
      </c>
      <c r="D486" s="80" t="s">
        <v>2421</v>
      </c>
      <c r="E486" s="79" t="s">
        <v>939</v>
      </c>
      <c r="F486" s="79" t="s">
        <v>944</v>
      </c>
      <c r="G486" s="79">
        <v>38</v>
      </c>
      <c r="H486" s="205">
        <v>51577</v>
      </c>
      <c r="I486" s="79">
        <v>6</v>
      </c>
      <c r="J486" s="80" t="s">
        <v>2865</v>
      </c>
    </row>
    <row r="487" spans="1:10" ht="48">
      <c r="A487" s="79" t="s">
        <v>2905</v>
      </c>
      <c r="B487" s="80" t="s">
        <v>1476</v>
      </c>
      <c r="C487" s="79" t="s">
        <v>510</v>
      </c>
      <c r="D487" s="80" t="s">
        <v>2422</v>
      </c>
      <c r="E487" s="79" t="s">
        <v>939</v>
      </c>
      <c r="F487" s="79" t="s">
        <v>944</v>
      </c>
      <c r="G487" s="79">
        <v>28</v>
      </c>
      <c r="H487" s="205">
        <v>16289</v>
      </c>
      <c r="I487" s="79">
        <v>5</v>
      </c>
      <c r="J487" s="80" t="s">
        <v>945</v>
      </c>
    </row>
    <row r="488" spans="1:10" ht="48">
      <c r="A488" s="79" t="s">
        <v>2905</v>
      </c>
      <c r="B488" s="80" t="s">
        <v>1476</v>
      </c>
      <c r="C488" s="79" t="s">
        <v>511</v>
      </c>
      <c r="D488" s="80" t="s">
        <v>2423</v>
      </c>
      <c r="E488" s="79" t="s">
        <v>939</v>
      </c>
      <c r="F488" s="79" t="s">
        <v>944</v>
      </c>
      <c r="G488" s="79">
        <v>38</v>
      </c>
      <c r="H488" s="205">
        <v>22704</v>
      </c>
      <c r="I488" s="79">
        <v>5</v>
      </c>
      <c r="J488" s="80" t="s">
        <v>945</v>
      </c>
    </row>
    <row r="489" spans="1:10" ht="48">
      <c r="A489" s="79" t="s">
        <v>2905</v>
      </c>
      <c r="B489" s="80" t="s">
        <v>1476</v>
      </c>
      <c r="C489" s="79" t="s">
        <v>512</v>
      </c>
      <c r="D489" s="80" t="s">
        <v>2424</v>
      </c>
      <c r="E489" s="79" t="s">
        <v>939</v>
      </c>
      <c r="F489" s="79" t="s">
        <v>944</v>
      </c>
      <c r="G489" s="79">
        <v>37</v>
      </c>
      <c r="H489" s="205">
        <v>31379</v>
      </c>
      <c r="I489" s="79">
        <v>6</v>
      </c>
      <c r="J489" s="80" t="s">
        <v>2865</v>
      </c>
    </row>
    <row r="490" spans="1:10" ht="48">
      <c r="A490" s="208" t="s">
        <v>2905</v>
      </c>
      <c r="B490" s="210" t="s">
        <v>1476</v>
      </c>
      <c r="C490" s="208" t="s">
        <v>513</v>
      </c>
      <c r="D490" s="210" t="s">
        <v>2425</v>
      </c>
      <c r="E490" s="206" t="s">
        <v>939</v>
      </c>
      <c r="F490" s="208" t="s">
        <v>966</v>
      </c>
      <c r="G490" s="208">
        <v>10</v>
      </c>
      <c r="H490" s="209">
        <v>16654</v>
      </c>
      <c r="I490" s="208">
        <v>3</v>
      </c>
      <c r="J490" s="210" t="s">
        <v>1015</v>
      </c>
    </row>
    <row r="491" spans="1:10" ht="48">
      <c r="A491" s="79" t="s">
        <v>2905</v>
      </c>
      <c r="B491" s="80" t="s">
        <v>1476</v>
      </c>
      <c r="C491" s="79" t="s">
        <v>514</v>
      </c>
      <c r="D491" s="80" t="s">
        <v>2426</v>
      </c>
      <c r="E491" s="79" t="s">
        <v>939</v>
      </c>
      <c r="F491" s="79" t="s">
        <v>966</v>
      </c>
      <c r="G491" s="79">
        <v>0</v>
      </c>
      <c r="H491" s="205">
        <v>19113</v>
      </c>
      <c r="I491" s="79">
        <v>3</v>
      </c>
      <c r="J491" s="80" t="s">
        <v>1015</v>
      </c>
    </row>
    <row r="492" spans="1:10" ht="48">
      <c r="A492" s="79" t="s">
        <v>2905</v>
      </c>
      <c r="B492" s="80" t="s">
        <v>1476</v>
      </c>
      <c r="C492" s="79" t="s">
        <v>515</v>
      </c>
      <c r="D492" s="80" t="s">
        <v>2427</v>
      </c>
      <c r="E492" s="79" t="s">
        <v>939</v>
      </c>
      <c r="F492" s="79" t="s">
        <v>966</v>
      </c>
      <c r="G492" s="79">
        <v>0</v>
      </c>
      <c r="H492" s="205">
        <v>17659</v>
      </c>
      <c r="I492" s="79">
        <v>3</v>
      </c>
      <c r="J492" s="80" t="s">
        <v>1015</v>
      </c>
    </row>
    <row r="493" spans="1:10" ht="48">
      <c r="A493" s="79" t="s">
        <v>2908</v>
      </c>
      <c r="B493" s="80" t="s">
        <v>1519</v>
      </c>
      <c r="C493" s="79" t="s">
        <v>536</v>
      </c>
      <c r="D493" s="80" t="s">
        <v>2447</v>
      </c>
      <c r="E493" s="79" t="s">
        <v>972</v>
      </c>
      <c r="F493" s="79" t="s">
        <v>999</v>
      </c>
      <c r="G493" s="79">
        <v>480</v>
      </c>
      <c r="H493" s="205">
        <v>93137</v>
      </c>
      <c r="I493" s="79">
        <v>17</v>
      </c>
      <c r="J493" s="80" t="s">
        <v>1000</v>
      </c>
    </row>
    <row r="494" spans="1:10" ht="48">
      <c r="A494" s="79" t="s">
        <v>2908</v>
      </c>
      <c r="B494" s="80" t="s">
        <v>1519</v>
      </c>
      <c r="C494" s="79" t="s">
        <v>537</v>
      </c>
      <c r="D494" s="80" t="s">
        <v>2448</v>
      </c>
      <c r="E494" s="79" t="s">
        <v>939</v>
      </c>
      <c r="F494" s="79" t="s">
        <v>944</v>
      </c>
      <c r="G494" s="79">
        <v>38</v>
      </c>
      <c r="H494" s="205">
        <v>21471</v>
      </c>
      <c r="I494" s="79">
        <v>5</v>
      </c>
      <c r="J494" s="80" t="s">
        <v>945</v>
      </c>
    </row>
    <row r="495" spans="1:10" ht="48">
      <c r="A495" s="79" t="s">
        <v>2908</v>
      </c>
      <c r="B495" s="80" t="s">
        <v>1519</v>
      </c>
      <c r="C495" s="79" t="s">
        <v>538</v>
      </c>
      <c r="D495" s="80" t="s">
        <v>2449</v>
      </c>
      <c r="E495" s="79" t="s">
        <v>939</v>
      </c>
      <c r="F495" s="79" t="s">
        <v>944</v>
      </c>
      <c r="G495" s="79">
        <v>49</v>
      </c>
      <c r="H495" s="205">
        <v>47698</v>
      </c>
      <c r="I495" s="79">
        <v>6</v>
      </c>
      <c r="J495" s="80" t="s">
        <v>2865</v>
      </c>
    </row>
    <row r="496" spans="1:10" ht="48">
      <c r="A496" s="79" t="s">
        <v>2908</v>
      </c>
      <c r="B496" s="80" t="s">
        <v>1519</v>
      </c>
      <c r="C496" s="79" t="s">
        <v>539</v>
      </c>
      <c r="D496" s="80" t="s">
        <v>2450</v>
      </c>
      <c r="E496" s="79" t="s">
        <v>939</v>
      </c>
      <c r="F496" s="79" t="s">
        <v>944</v>
      </c>
      <c r="G496" s="79">
        <v>47</v>
      </c>
      <c r="H496" s="205">
        <v>34486</v>
      </c>
      <c r="I496" s="79">
        <v>6</v>
      </c>
      <c r="J496" s="80" t="s">
        <v>2865</v>
      </c>
    </row>
    <row r="497" spans="1:10" ht="48">
      <c r="A497" s="79" t="s">
        <v>2908</v>
      </c>
      <c r="B497" s="80" t="s">
        <v>1519</v>
      </c>
      <c r="C497" s="79" t="s">
        <v>540</v>
      </c>
      <c r="D497" s="80" t="s">
        <v>2451</v>
      </c>
      <c r="E497" s="79" t="s">
        <v>939</v>
      </c>
      <c r="F497" s="79" t="s">
        <v>966</v>
      </c>
      <c r="G497" s="79">
        <v>27</v>
      </c>
      <c r="H497" s="205">
        <v>8794</v>
      </c>
      <c r="I497" s="79">
        <v>2</v>
      </c>
      <c r="J497" s="80" t="s">
        <v>967</v>
      </c>
    </row>
    <row r="498" spans="1:10" ht="48">
      <c r="A498" s="79" t="s">
        <v>2908</v>
      </c>
      <c r="B498" s="80" t="s">
        <v>1519</v>
      </c>
      <c r="C498" s="79" t="s">
        <v>541</v>
      </c>
      <c r="D498" s="80" t="s">
        <v>2452</v>
      </c>
      <c r="E498" s="79" t="s">
        <v>939</v>
      </c>
      <c r="F498" s="79" t="s">
        <v>944</v>
      </c>
      <c r="G498" s="79">
        <v>30</v>
      </c>
      <c r="H498" s="205">
        <v>18283</v>
      </c>
      <c r="I498" s="79">
        <v>5</v>
      </c>
      <c r="J498" s="80" t="s">
        <v>945</v>
      </c>
    </row>
    <row r="499" spans="1:10" ht="48">
      <c r="A499" s="79" t="s">
        <v>2908</v>
      </c>
      <c r="B499" s="80" t="s">
        <v>1519</v>
      </c>
      <c r="C499" s="79" t="s">
        <v>542</v>
      </c>
      <c r="D499" s="80" t="s">
        <v>2453</v>
      </c>
      <c r="E499" s="79" t="s">
        <v>939</v>
      </c>
      <c r="F499" s="79" t="s">
        <v>944</v>
      </c>
      <c r="G499" s="79">
        <v>50</v>
      </c>
      <c r="H499" s="205">
        <v>21408</v>
      </c>
      <c r="I499" s="79">
        <v>5</v>
      </c>
      <c r="J499" s="80" t="s">
        <v>945</v>
      </c>
    </row>
    <row r="500" spans="1:10" ht="48">
      <c r="A500" s="79" t="s">
        <v>2908</v>
      </c>
      <c r="B500" s="80" t="s">
        <v>1519</v>
      </c>
      <c r="C500" s="79" t="s">
        <v>543</v>
      </c>
      <c r="D500" s="80" t="s">
        <v>2454</v>
      </c>
      <c r="E500" s="79" t="s">
        <v>939</v>
      </c>
      <c r="F500" s="79" t="s">
        <v>940</v>
      </c>
      <c r="G500" s="79">
        <v>113</v>
      </c>
      <c r="H500" s="205">
        <v>86937</v>
      </c>
      <c r="I500" s="79">
        <v>10</v>
      </c>
      <c r="J500" s="80" t="s">
        <v>941</v>
      </c>
    </row>
    <row r="501" spans="1:10" ht="48">
      <c r="A501" s="79" t="s">
        <v>2908</v>
      </c>
      <c r="B501" s="80" t="s">
        <v>1519</v>
      </c>
      <c r="C501" s="79" t="s">
        <v>544</v>
      </c>
      <c r="D501" s="80" t="s">
        <v>2455</v>
      </c>
      <c r="E501" s="79" t="s">
        <v>939</v>
      </c>
      <c r="F501" s="79" t="s">
        <v>944</v>
      </c>
      <c r="G501" s="79">
        <v>47</v>
      </c>
      <c r="H501" s="205">
        <v>27063</v>
      </c>
      <c r="I501" s="79">
        <v>5</v>
      </c>
      <c r="J501" s="80" t="s">
        <v>945</v>
      </c>
    </row>
    <row r="502" spans="1:10" ht="48">
      <c r="A502" s="79" t="s">
        <v>2908</v>
      </c>
      <c r="B502" s="80" t="s">
        <v>1519</v>
      </c>
      <c r="C502" s="79" t="s">
        <v>545</v>
      </c>
      <c r="D502" s="80" t="s">
        <v>2456</v>
      </c>
      <c r="E502" s="79" t="s">
        <v>939</v>
      </c>
      <c r="F502" s="79" t="s">
        <v>944</v>
      </c>
      <c r="G502" s="79">
        <v>32</v>
      </c>
      <c r="H502" s="205">
        <v>20065</v>
      </c>
      <c r="I502" s="79">
        <v>5</v>
      </c>
      <c r="J502" s="80" t="s">
        <v>945</v>
      </c>
    </row>
    <row r="503" spans="1:10" ht="48">
      <c r="A503" s="79" t="s">
        <v>2908</v>
      </c>
      <c r="B503" s="80" t="s">
        <v>1519</v>
      </c>
      <c r="C503" s="79" t="s">
        <v>546</v>
      </c>
      <c r="D503" s="80" t="s">
        <v>2457</v>
      </c>
      <c r="E503" s="79" t="s">
        <v>939</v>
      </c>
      <c r="F503" s="79" t="s">
        <v>944</v>
      </c>
      <c r="G503" s="79">
        <v>48</v>
      </c>
      <c r="H503" s="205">
        <v>32575</v>
      </c>
      <c r="I503" s="79">
        <v>6</v>
      </c>
      <c r="J503" s="80" t="s">
        <v>2865</v>
      </c>
    </row>
    <row r="504" spans="1:10" ht="48">
      <c r="A504" s="79" t="s">
        <v>2908</v>
      </c>
      <c r="B504" s="80" t="s">
        <v>1519</v>
      </c>
      <c r="C504" s="79" t="s">
        <v>547</v>
      </c>
      <c r="D504" s="80" t="s">
        <v>2909</v>
      </c>
      <c r="E504" s="79" t="s">
        <v>939</v>
      </c>
      <c r="F504" s="79" t="s">
        <v>947</v>
      </c>
      <c r="G504" s="79">
        <v>60</v>
      </c>
      <c r="H504" s="205">
        <v>41597</v>
      </c>
      <c r="I504" s="79">
        <v>12</v>
      </c>
      <c r="J504" s="80" t="s">
        <v>2866</v>
      </c>
    </row>
    <row r="505" spans="1:10" ht="48">
      <c r="A505" s="79" t="s">
        <v>2908</v>
      </c>
      <c r="B505" s="80" t="s">
        <v>1519</v>
      </c>
      <c r="C505" s="79" t="s">
        <v>548</v>
      </c>
      <c r="D505" s="80" t="s">
        <v>2458</v>
      </c>
      <c r="E505" s="79" t="s">
        <v>939</v>
      </c>
      <c r="F505" s="79" t="s">
        <v>944</v>
      </c>
      <c r="G505" s="79">
        <v>37</v>
      </c>
      <c r="H505" s="205">
        <v>31491</v>
      </c>
      <c r="I505" s="79">
        <v>6</v>
      </c>
      <c r="J505" s="80" t="s">
        <v>2865</v>
      </c>
    </row>
    <row r="506" spans="1:10" ht="48">
      <c r="A506" s="206" t="s">
        <v>2908</v>
      </c>
      <c r="B506" s="207" t="s">
        <v>1519</v>
      </c>
      <c r="C506" s="206" t="s">
        <v>549</v>
      </c>
      <c r="D506" s="207" t="s">
        <v>2459</v>
      </c>
      <c r="E506" s="79" t="s">
        <v>939</v>
      </c>
      <c r="F506" s="208" t="s">
        <v>944</v>
      </c>
      <c r="G506" s="208">
        <v>30</v>
      </c>
      <c r="H506" s="209">
        <v>19737</v>
      </c>
      <c r="I506" s="208">
        <v>5</v>
      </c>
      <c r="J506" s="210" t="s">
        <v>945</v>
      </c>
    </row>
    <row r="507" spans="1:10" ht="48">
      <c r="A507" s="79" t="s">
        <v>2908</v>
      </c>
      <c r="B507" s="80" t="s">
        <v>1497</v>
      </c>
      <c r="C507" s="79" t="s">
        <v>516</v>
      </c>
      <c r="D507" s="80" t="s">
        <v>2428</v>
      </c>
      <c r="E507" s="79" t="s">
        <v>972</v>
      </c>
      <c r="F507" s="79" t="s">
        <v>999</v>
      </c>
      <c r="G507" s="79">
        <v>405</v>
      </c>
      <c r="H507" s="205">
        <v>108961</v>
      </c>
      <c r="I507" s="79">
        <v>17</v>
      </c>
      <c r="J507" s="80" t="s">
        <v>1000</v>
      </c>
    </row>
    <row r="508" spans="1:10" ht="48">
      <c r="A508" s="79" t="s">
        <v>2908</v>
      </c>
      <c r="B508" s="80" t="s">
        <v>1497</v>
      </c>
      <c r="C508" s="79" t="s">
        <v>517</v>
      </c>
      <c r="D508" s="80" t="s">
        <v>2429</v>
      </c>
      <c r="E508" s="79" t="s">
        <v>939</v>
      </c>
      <c r="F508" s="79" t="s">
        <v>944</v>
      </c>
      <c r="G508" s="79">
        <v>40</v>
      </c>
      <c r="H508" s="205">
        <v>40210</v>
      </c>
      <c r="I508" s="79">
        <v>6</v>
      </c>
      <c r="J508" s="80" t="s">
        <v>2865</v>
      </c>
    </row>
    <row r="509" spans="1:10" ht="48">
      <c r="A509" s="79" t="s">
        <v>2908</v>
      </c>
      <c r="B509" s="80" t="s">
        <v>1497</v>
      </c>
      <c r="C509" s="79" t="s">
        <v>518</v>
      </c>
      <c r="D509" s="80" t="s">
        <v>2430</v>
      </c>
      <c r="E509" s="79" t="s">
        <v>939</v>
      </c>
      <c r="F509" s="79" t="s">
        <v>944</v>
      </c>
      <c r="G509" s="79">
        <v>40</v>
      </c>
      <c r="H509" s="205">
        <v>44883</v>
      </c>
      <c r="I509" s="79">
        <v>6</v>
      </c>
      <c r="J509" s="80" t="s">
        <v>2865</v>
      </c>
    </row>
    <row r="510" spans="1:10" ht="48">
      <c r="A510" s="79" t="s">
        <v>2908</v>
      </c>
      <c r="B510" s="80" t="s">
        <v>1497</v>
      </c>
      <c r="C510" s="79" t="s">
        <v>519</v>
      </c>
      <c r="D510" s="80" t="s">
        <v>2431</v>
      </c>
      <c r="E510" s="79" t="s">
        <v>939</v>
      </c>
      <c r="F510" s="79" t="s">
        <v>944</v>
      </c>
      <c r="G510" s="79">
        <v>43</v>
      </c>
      <c r="H510" s="205">
        <v>26900</v>
      </c>
      <c r="I510" s="79">
        <v>5</v>
      </c>
      <c r="J510" s="80" t="s">
        <v>945</v>
      </c>
    </row>
    <row r="511" spans="1:10" ht="48">
      <c r="A511" s="79" t="s">
        <v>2908</v>
      </c>
      <c r="B511" s="80" t="s">
        <v>1497</v>
      </c>
      <c r="C511" s="79" t="s">
        <v>520</v>
      </c>
      <c r="D511" s="80" t="s">
        <v>2432</v>
      </c>
      <c r="E511" s="79" t="s">
        <v>939</v>
      </c>
      <c r="F511" s="79" t="s">
        <v>944</v>
      </c>
      <c r="G511" s="79">
        <v>30</v>
      </c>
      <c r="H511" s="205">
        <v>17691</v>
      </c>
      <c r="I511" s="79">
        <v>5</v>
      </c>
      <c r="J511" s="80" t="s">
        <v>945</v>
      </c>
    </row>
    <row r="512" spans="1:10" ht="48">
      <c r="A512" s="79" t="s">
        <v>2908</v>
      </c>
      <c r="B512" s="80" t="s">
        <v>1497</v>
      </c>
      <c r="C512" s="79" t="s">
        <v>521</v>
      </c>
      <c r="D512" s="80" t="s">
        <v>2433</v>
      </c>
      <c r="E512" s="79" t="s">
        <v>939</v>
      </c>
      <c r="F512" s="79" t="s">
        <v>944</v>
      </c>
      <c r="G512" s="79">
        <v>40</v>
      </c>
      <c r="H512" s="205">
        <v>33341</v>
      </c>
      <c r="I512" s="79">
        <v>6</v>
      </c>
      <c r="J512" s="80" t="s">
        <v>2865</v>
      </c>
    </row>
    <row r="513" spans="1:10" ht="48">
      <c r="A513" s="79" t="s">
        <v>2908</v>
      </c>
      <c r="B513" s="80" t="s">
        <v>1497</v>
      </c>
      <c r="C513" s="79" t="s">
        <v>522</v>
      </c>
      <c r="D513" s="80" t="s">
        <v>2434</v>
      </c>
      <c r="E513" s="79" t="s">
        <v>939</v>
      </c>
      <c r="F513" s="79" t="s">
        <v>944</v>
      </c>
      <c r="G513" s="79">
        <v>60</v>
      </c>
      <c r="H513" s="205">
        <v>55455</v>
      </c>
      <c r="I513" s="79">
        <v>6</v>
      </c>
      <c r="J513" s="80" t="s">
        <v>2865</v>
      </c>
    </row>
    <row r="514" spans="1:10" ht="48">
      <c r="A514" s="79" t="s">
        <v>2908</v>
      </c>
      <c r="B514" s="80" t="s">
        <v>1497</v>
      </c>
      <c r="C514" s="79" t="s">
        <v>523</v>
      </c>
      <c r="D514" s="80" t="s">
        <v>2435</v>
      </c>
      <c r="E514" s="79" t="s">
        <v>939</v>
      </c>
      <c r="F514" s="79" t="s">
        <v>940</v>
      </c>
      <c r="G514" s="79">
        <v>88</v>
      </c>
      <c r="H514" s="205">
        <v>53599</v>
      </c>
      <c r="I514" s="79">
        <v>10</v>
      </c>
      <c r="J514" s="80" t="s">
        <v>941</v>
      </c>
    </row>
    <row r="515" spans="1:10" ht="48">
      <c r="A515" s="79" t="s">
        <v>2908</v>
      </c>
      <c r="B515" s="80" t="s">
        <v>1497</v>
      </c>
      <c r="C515" s="79" t="s">
        <v>524</v>
      </c>
      <c r="D515" s="80" t="s">
        <v>2436</v>
      </c>
      <c r="E515" s="79" t="s">
        <v>939</v>
      </c>
      <c r="F515" s="79" t="s">
        <v>944</v>
      </c>
      <c r="G515" s="79">
        <v>36</v>
      </c>
      <c r="H515" s="205">
        <v>37999</v>
      </c>
      <c r="I515" s="79">
        <v>6</v>
      </c>
      <c r="J515" s="80" t="s">
        <v>2865</v>
      </c>
    </row>
    <row r="516" spans="1:10" ht="48">
      <c r="A516" s="79" t="s">
        <v>2908</v>
      </c>
      <c r="B516" s="80" t="s">
        <v>1497</v>
      </c>
      <c r="C516" s="79" t="s">
        <v>525</v>
      </c>
      <c r="D516" s="80" t="s">
        <v>2437</v>
      </c>
      <c r="E516" s="79" t="s">
        <v>939</v>
      </c>
      <c r="F516" s="79" t="s">
        <v>944</v>
      </c>
      <c r="G516" s="79">
        <v>30</v>
      </c>
      <c r="H516" s="205">
        <v>43769</v>
      </c>
      <c r="I516" s="79">
        <v>6</v>
      </c>
      <c r="J516" s="80" t="s">
        <v>2865</v>
      </c>
    </row>
    <row r="517" spans="1:10" ht="48">
      <c r="A517" s="79" t="s">
        <v>2908</v>
      </c>
      <c r="B517" s="80" t="s">
        <v>1497</v>
      </c>
      <c r="C517" s="79" t="s">
        <v>526</v>
      </c>
      <c r="D517" s="80" t="s">
        <v>2910</v>
      </c>
      <c r="E517" s="79" t="s">
        <v>939</v>
      </c>
      <c r="F517" s="79" t="s">
        <v>947</v>
      </c>
      <c r="G517" s="79">
        <v>120</v>
      </c>
      <c r="H517" s="205">
        <v>54671</v>
      </c>
      <c r="I517" s="79">
        <v>13</v>
      </c>
      <c r="J517" s="80" t="s">
        <v>2864</v>
      </c>
    </row>
    <row r="518" spans="1:10" ht="48">
      <c r="A518" s="79" t="s">
        <v>2908</v>
      </c>
      <c r="B518" s="80" t="s">
        <v>1497</v>
      </c>
      <c r="C518" s="79" t="s">
        <v>527</v>
      </c>
      <c r="D518" s="80" t="s">
        <v>2438</v>
      </c>
      <c r="E518" s="79" t="s">
        <v>939</v>
      </c>
      <c r="F518" s="79" t="s">
        <v>966</v>
      </c>
      <c r="G518" s="79">
        <v>25</v>
      </c>
      <c r="H518" s="205">
        <v>11512</v>
      </c>
      <c r="I518" s="79">
        <v>2</v>
      </c>
      <c r="J518" s="80" t="s">
        <v>967</v>
      </c>
    </row>
    <row r="519" spans="1:10" ht="48">
      <c r="A519" s="79" t="s">
        <v>2908</v>
      </c>
      <c r="B519" s="80" t="s">
        <v>1510</v>
      </c>
      <c r="C519" s="79" t="s">
        <v>528</v>
      </c>
      <c r="D519" s="80" t="s">
        <v>2439</v>
      </c>
      <c r="E519" s="79" t="s">
        <v>972</v>
      </c>
      <c r="F519" s="79" t="s">
        <v>999</v>
      </c>
      <c r="G519" s="79">
        <v>259</v>
      </c>
      <c r="H519" s="205">
        <v>78191</v>
      </c>
      <c r="I519" s="79">
        <v>16</v>
      </c>
      <c r="J519" s="80" t="s">
        <v>1038</v>
      </c>
    </row>
    <row r="520" spans="1:10" ht="48">
      <c r="A520" s="79" t="s">
        <v>2908</v>
      </c>
      <c r="B520" s="80" t="s">
        <v>1510</v>
      </c>
      <c r="C520" s="79" t="s">
        <v>529</v>
      </c>
      <c r="D520" s="80" t="s">
        <v>2440</v>
      </c>
      <c r="E520" s="79" t="s">
        <v>939</v>
      </c>
      <c r="F520" s="79" t="s">
        <v>944</v>
      </c>
      <c r="G520" s="79">
        <v>42</v>
      </c>
      <c r="H520" s="205">
        <v>42333</v>
      </c>
      <c r="I520" s="79">
        <v>6</v>
      </c>
      <c r="J520" s="80" t="s">
        <v>2865</v>
      </c>
    </row>
    <row r="521" spans="1:10" ht="48">
      <c r="A521" s="79" t="s">
        <v>2908</v>
      </c>
      <c r="B521" s="80" t="s">
        <v>1510</v>
      </c>
      <c r="C521" s="79" t="s">
        <v>530</v>
      </c>
      <c r="D521" s="80" t="s">
        <v>2441</v>
      </c>
      <c r="E521" s="79" t="s">
        <v>939</v>
      </c>
      <c r="F521" s="79" t="s">
        <v>944</v>
      </c>
      <c r="G521" s="79">
        <v>75</v>
      </c>
      <c r="H521" s="205">
        <v>47833</v>
      </c>
      <c r="I521" s="79">
        <v>6</v>
      </c>
      <c r="J521" s="80" t="s">
        <v>2865</v>
      </c>
    </row>
    <row r="522" spans="1:10" ht="48">
      <c r="A522" s="206" t="s">
        <v>2908</v>
      </c>
      <c r="B522" s="207" t="s">
        <v>1510</v>
      </c>
      <c r="C522" s="206" t="s">
        <v>531</v>
      </c>
      <c r="D522" s="207" t="s">
        <v>2442</v>
      </c>
      <c r="E522" s="79" t="s">
        <v>939</v>
      </c>
      <c r="F522" s="208" t="s">
        <v>947</v>
      </c>
      <c r="G522" s="208">
        <v>120</v>
      </c>
      <c r="H522" s="209">
        <v>54254</v>
      </c>
      <c r="I522" s="208">
        <v>13</v>
      </c>
      <c r="J522" s="210" t="s">
        <v>2864</v>
      </c>
    </row>
    <row r="523" spans="1:10" ht="48">
      <c r="A523" s="79" t="s">
        <v>2908</v>
      </c>
      <c r="B523" s="80" t="s">
        <v>1510</v>
      </c>
      <c r="C523" s="79" t="s">
        <v>532</v>
      </c>
      <c r="D523" s="80" t="s">
        <v>2443</v>
      </c>
      <c r="E523" s="79" t="s">
        <v>939</v>
      </c>
      <c r="F523" s="79" t="s">
        <v>944</v>
      </c>
      <c r="G523" s="79">
        <v>37</v>
      </c>
      <c r="H523" s="205">
        <v>31682</v>
      </c>
      <c r="I523" s="79">
        <v>6</v>
      </c>
      <c r="J523" s="80" t="s">
        <v>2865</v>
      </c>
    </row>
    <row r="524" spans="1:10" ht="48">
      <c r="A524" s="79" t="s">
        <v>2908</v>
      </c>
      <c r="B524" s="80" t="s">
        <v>1510</v>
      </c>
      <c r="C524" s="79" t="s">
        <v>533</v>
      </c>
      <c r="D524" s="80" t="s">
        <v>2444</v>
      </c>
      <c r="E524" s="79" t="s">
        <v>939</v>
      </c>
      <c r="F524" s="79" t="s">
        <v>944</v>
      </c>
      <c r="G524" s="79">
        <v>62</v>
      </c>
      <c r="H524" s="205">
        <v>30770</v>
      </c>
      <c r="I524" s="79">
        <v>6</v>
      </c>
      <c r="J524" s="80" t="s">
        <v>2865</v>
      </c>
    </row>
    <row r="525" spans="1:10" ht="48">
      <c r="A525" s="79" t="s">
        <v>2908</v>
      </c>
      <c r="B525" s="80" t="s">
        <v>1510</v>
      </c>
      <c r="C525" s="79" t="s">
        <v>534</v>
      </c>
      <c r="D525" s="80" t="s">
        <v>2445</v>
      </c>
      <c r="E525" s="79" t="s">
        <v>939</v>
      </c>
      <c r="F525" s="79" t="s">
        <v>944</v>
      </c>
      <c r="G525" s="79">
        <v>38</v>
      </c>
      <c r="H525" s="205">
        <v>32072</v>
      </c>
      <c r="I525" s="79">
        <v>6</v>
      </c>
      <c r="J525" s="80" t="s">
        <v>2865</v>
      </c>
    </row>
    <row r="526" spans="1:10" ht="48">
      <c r="A526" s="79" t="s">
        <v>2908</v>
      </c>
      <c r="B526" s="80" t="s">
        <v>1510</v>
      </c>
      <c r="C526" s="79" t="s">
        <v>535</v>
      </c>
      <c r="D526" s="80" t="s">
        <v>2446</v>
      </c>
      <c r="E526" s="79" t="s">
        <v>939</v>
      </c>
      <c r="F526" s="79" t="s">
        <v>966</v>
      </c>
      <c r="G526" s="79">
        <v>32</v>
      </c>
      <c r="H526" s="205">
        <v>11309</v>
      </c>
      <c r="I526" s="79">
        <v>2</v>
      </c>
      <c r="J526" s="80" t="s">
        <v>967</v>
      </c>
    </row>
    <row r="527" spans="1:10" ht="48">
      <c r="A527" s="79" t="s">
        <v>2908</v>
      </c>
      <c r="B527" s="80" t="s">
        <v>1534</v>
      </c>
      <c r="C527" s="79" t="s">
        <v>550</v>
      </c>
      <c r="D527" s="80" t="s">
        <v>2460</v>
      </c>
      <c r="E527" s="79" t="s">
        <v>935</v>
      </c>
      <c r="F527" s="79" t="s">
        <v>936</v>
      </c>
      <c r="G527" s="79">
        <v>768</v>
      </c>
      <c r="H527" s="205">
        <v>143176</v>
      </c>
      <c r="I527" s="79">
        <v>19</v>
      </c>
      <c r="J527" s="80" t="s">
        <v>1956</v>
      </c>
    </row>
    <row r="528" spans="1:10" ht="48">
      <c r="A528" s="79" t="s">
        <v>2908</v>
      </c>
      <c r="B528" s="80" t="s">
        <v>1534</v>
      </c>
      <c r="C528" s="79" t="s">
        <v>551</v>
      </c>
      <c r="D528" s="80" t="s">
        <v>2461</v>
      </c>
      <c r="E528" s="79" t="s">
        <v>939</v>
      </c>
      <c r="F528" s="79" t="s">
        <v>944</v>
      </c>
      <c r="G528" s="79">
        <v>40</v>
      </c>
      <c r="H528" s="205">
        <v>35805</v>
      </c>
      <c r="I528" s="79">
        <v>6</v>
      </c>
      <c r="J528" s="80" t="s">
        <v>2865</v>
      </c>
    </row>
    <row r="529" spans="1:10" ht="48">
      <c r="A529" s="79" t="s">
        <v>2908</v>
      </c>
      <c r="B529" s="80" t="s">
        <v>1534</v>
      </c>
      <c r="C529" s="79" t="s">
        <v>552</v>
      </c>
      <c r="D529" s="80" t="s">
        <v>2462</v>
      </c>
      <c r="E529" s="79" t="s">
        <v>939</v>
      </c>
      <c r="F529" s="79" t="s">
        <v>944</v>
      </c>
      <c r="G529" s="79">
        <v>38</v>
      </c>
      <c r="H529" s="205">
        <v>24079</v>
      </c>
      <c r="I529" s="79">
        <v>5</v>
      </c>
      <c r="J529" s="80" t="s">
        <v>945</v>
      </c>
    </row>
    <row r="530" spans="1:10" ht="48">
      <c r="A530" s="79" t="s">
        <v>2908</v>
      </c>
      <c r="B530" s="80" t="s">
        <v>1534</v>
      </c>
      <c r="C530" s="79" t="s">
        <v>553</v>
      </c>
      <c r="D530" s="80" t="s">
        <v>2463</v>
      </c>
      <c r="E530" s="79" t="s">
        <v>939</v>
      </c>
      <c r="F530" s="79" t="s">
        <v>944</v>
      </c>
      <c r="G530" s="79">
        <v>105</v>
      </c>
      <c r="H530" s="205">
        <v>56444</v>
      </c>
      <c r="I530" s="79">
        <v>6</v>
      </c>
      <c r="J530" s="80" t="s">
        <v>2865</v>
      </c>
    </row>
    <row r="531" spans="1:10" ht="48">
      <c r="A531" s="79" t="s">
        <v>2908</v>
      </c>
      <c r="B531" s="80" t="s">
        <v>1534</v>
      </c>
      <c r="C531" s="79" t="s">
        <v>554</v>
      </c>
      <c r="D531" s="80" t="s">
        <v>2464</v>
      </c>
      <c r="E531" s="79" t="s">
        <v>939</v>
      </c>
      <c r="F531" s="79" t="s">
        <v>940</v>
      </c>
      <c r="G531" s="79">
        <v>85</v>
      </c>
      <c r="H531" s="205">
        <v>39017</v>
      </c>
      <c r="I531" s="79">
        <v>9</v>
      </c>
      <c r="J531" s="80" t="s">
        <v>963</v>
      </c>
    </row>
    <row r="532" spans="1:10" ht="48">
      <c r="A532" s="79" t="s">
        <v>2908</v>
      </c>
      <c r="B532" s="80" t="s">
        <v>1534</v>
      </c>
      <c r="C532" s="79" t="s">
        <v>555</v>
      </c>
      <c r="D532" s="80" t="s">
        <v>2465</v>
      </c>
      <c r="E532" s="79" t="s">
        <v>939</v>
      </c>
      <c r="F532" s="79" t="s">
        <v>944</v>
      </c>
      <c r="G532" s="79">
        <v>41</v>
      </c>
      <c r="H532" s="205">
        <v>38314</v>
      </c>
      <c r="I532" s="79">
        <v>6</v>
      </c>
      <c r="J532" s="80" t="s">
        <v>2865</v>
      </c>
    </row>
    <row r="533" spans="1:10" ht="48">
      <c r="A533" s="79" t="s">
        <v>2908</v>
      </c>
      <c r="B533" s="80" t="s">
        <v>1534</v>
      </c>
      <c r="C533" s="79" t="s">
        <v>556</v>
      </c>
      <c r="D533" s="80" t="s">
        <v>2466</v>
      </c>
      <c r="E533" s="79" t="s">
        <v>939</v>
      </c>
      <c r="F533" s="79" t="s">
        <v>966</v>
      </c>
      <c r="G533" s="79">
        <v>17</v>
      </c>
      <c r="H533" s="205">
        <v>10730</v>
      </c>
      <c r="I533" s="79">
        <v>2</v>
      </c>
      <c r="J533" s="80" t="s">
        <v>967</v>
      </c>
    </row>
    <row r="534" spans="1:10" ht="48">
      <c r="A534" s="79" t="s">
        <v>2908</v>
      </c>
      <c r="B534" s="80" t="s">
        <v>1534</v>
      </c>
      <c r="C534" s="79" t="s">
        <v>557</v>
      </c>
      <c r="D534" s="80" t="s">
        <v>2467</v>
      </c>
      <c r="E534" s="79" t="s">
        <v>972</v>
      </c>
      <c r="F534" s="79" t="s">
        <v>973</v>
      </c>
      <c r="G534" s="79">
        <v>186</v>
      </c>
      <c r="H534" s="205">
        <v>93408</v>
      </c>
      <c r="I534" s="79">
        <v>14</v>
      </c>
      <c r="J534" s="80" t="s">
        <v>2868</v>
      </c>
    </row>
    <row r="535" spans="1:10" ht="48">
      <c r="A535" s="79" t="s">
        <v>2908</v>
      </c>
      <c r="B535" s="80" t="s">
        <v>1534</v>
      </c>
      <c r="C535" s="79" t="s">
        <v>558</v>
      </c>
      <c r="D535" s="80" t="s">
        <v>2468</v>
      </c>
      <c r="E535" s="79" t="s">
        <v>939</v>
      </c>
      <c r="F535" s="79" t="s">
        <v>944</v>
      </c>
      <c r="G535" s="79">
        <v>37</v>
      </c>
      <c r="H535" s="205">
        <v>30729</v>
      </c>
      <c r="I535" s="79">
        <v>6</v>
      </c>
      <c r="J535" s="80" t="s">
        <v>2865</v>
      </c>
    </row>
    <row r="536" spans="1:10" ht="48">
      <c r="A536" s="79" t="s">
        <v>2908</v>
      </c>
      <c r="B536" s="80" t="s">
        <v>1534</v>
      </c>
      <c r="C536" s="79" t="s">
        <v>559</v>
      </c>
      <c r="D536" s="80" t="s">
        <v>2469</v>
      </c>
      <c r="E536" s="79" t="s">
        <v>939</v>
      </c>
      <c r="F536" s="79" t="s">
        <v>940</v>
      </c>
      <c r="G536" s="79">
        <v>78</v>
      </c>
      <c r="H536" s="205">
        <v>53363</v>
      </c>
      <c r="I536" s="79">
        <v>10</v>
      </c>
      <c r="J536" s="80" t="s">
        <v>941</v>
      </c>
    </row>
    <row r="537" spans="1:10" ht="48">
      <c r="A537" s="79" t="s">
        <v>2908</v>
      </c>
      <c r="B537" s="80" t="s">
        <v>1534</v>
      </c>
      <c r="C537" s="79" t="s">
        <v>560</v>
      </c>
      <c r="D537" s="80" t="s">
        <v>2470</v>
      </c>
      <c r="E537" s="79" t="s">
        <v>939</v>
      </c>
      <c r="F537" s="79" t="s">
        <v>940</v>
      </c>
      <c r="G537" s="79">
        <v>96</v>
      </c>
      <c r="H537" s="205">
        <v>53585</v>
      </c>
      <c r="I537" s="79">
        <v>10</v>
      </c>
      <c r="J537" s="80" t="s">
        <v>941</v>
      </c>
    </row>
    <row r="538" spans="1:10" ht="48">
      <c r="A538" s="79" t="s">
        <v>2908</v>
      </c>
      <c r="B538" s="80" t="s">
        <v>1534</v>
      </c>
      <c r="C538" s="79" t="s">
        <v>561</v>
      </c>
      <c r="D538" s="80" t="s">
        <v>2471</v>
      </c>
      <c r="E538" s="79" t="s">
        <v>939</v>
      </c>
      <c r="F538" s="79" t="s">
        <v>944</v>
      </c>
      <c r="G538" s="79">
        <v>41</v>
      </c>
      <c r="H538" s="205">
        <v>26447</v>
      </c>
      <c r="I538" s="79">
        <v>5</v>
      </c>
      <c r="J538" s="80" t="s">
        <v>945</v>
      </c>
    </row>
    <row r="539" spans="1:10" ht="48">
      <c r="A539" s="79" t="s">
        <v>2908</v>
      </c>
      <c r="B539" s="80" t="s">
        <v>1534</v>
      </c>
      <c r="C539" s="79" t="s">
        <v>562</v>
      </c>
      <c r="D539" s="80" t="s">
        <v>2472</v>
      </c>
      <c r="E539" s="79" t="s">
        <v>939</v>
      </c>
      <c r="F539" s="79" t="s">
        <v>944</v>
      </c>
      <c r="G539" s="79">
        <v>30</v>
      </c>
      <c r="H539" s="205">
        <v>18036</v>
      </c>
      <c r="I539" s="79">
        <v>5</v>
      </c>
      <c r="J539" s="80" t="s">
        <v>945</v>
      </c>
    </row>
    <row r="540" spans="1:10" ht="48">
      <c r="A540" s="79" t="s">
        <v>2908</v>
      </c>
      <c r="B540" s="80" t="s">
        <v>1534</v>
      </c>
      <c r="C540" s="79" t="s">
        <v>563</v>
      </c>
      <c r="D540" s="80" t="s">
        <v>2473</v>
      </c>
      <c r="E540" s="79" t="s">
        <v>939</v>
      </c>
      <c r="F540" s="79" t="s">
        <v>944</v>
      </c>
      <c r="G540" s="79">
        <v>54</v>
      </c>
      <c r="H540" s="205">
        <v>25040</v>
      </c>
      <c r="I540" s="79">
        <v>5</v>
      </c>
      <c r="J540" s="80" t="s">
        <v>945</v>
      </c>
    </row>
    <row r="541" spans="1:10" ht="48">
      <c r="A541" s="79" t="s">
        <v>2908</v>
      </c>
      <c r="B541" s="80" t="s">
        <v>1534</v>
      </c>
      <c r="C541" s="79" t="s">
        <v>564</v>
      </c>
      <c r="D541" s="80" t="s">
        <v>2474</v>
      </c>
      <c r="E541" s="79" t="s">
        <v>939</v>
      </c>
      <c r="F541" s="79" t="s">
        <v>944</v>
      </c>
      <c r="G541" s="79">
        <v>40</v>
      </c>
      <c r="H541" s="205">
        <v>33202</v>
      </c>
      <c r="I541" s="79">
        <v>6</v>
      </c>
      <c r="J541" s="80" t="s">
        <v>2865</v>
      </c>
    </row>
    <row r="542" spans="1:10" ht="48">
      <c r="A542" s="79" t="s">
        <v>2908</v>
      </c>
      <c r="B542" s="80" t="s">
        <v>1534</v>
      </c>
      <c r="C542" s="79" t="s">
        <v>565</v>
      </c>
      <c r="D542" s="80" t="s">
        <v>2475</v>
      </c>
      <c r="E542" s="79" t="s">
        <v>939</v>
      </c>
      <c r="F542" s="79" t="s">
        <v>944</v>
      </c>
      <c r="G542" s="79">
        <v>41</v>
      </c>
      <c r="H542" s="205">
        <v>28393</v>
      </c>
      <c r="I542" s="79">
        <v>5</v>
      </c>
      <c r="J542" s="80" t="s">
        <v>945</v>
      </c>
    </row>
    <row r="543" spans="1:10" ht="48">
      <c r="A543" s="79" t="s">
        <v>2908</v>
      </c>
      <c r="B543" s="80" t="s">
        <v>1534</v>
      </c>
      <c r="C543" s="79" t="s">
        <v>566</v>
      </c>
      <c r="D543" s="80" t="s">
        <v>2911</v>
      </c>
      <c r="E543" s="79" t="s">
        <v>972</v>
      </c>
      <c r="F543" s="79" t="s">
        <v>973</v>
      </c>
      <c r="G543" s="79">
        <v>240</v>
      </c>
      <c r="H543" s="205">
        <v>114802</v>
      </c>
      <c r="I543" s="79">
        <v>15</v>
      </c>
      <c r="J543" s="80" t="s">
        <v>2867</v>
      </c>
    </row>
    <row r="544" spans="1:10" ht="48">
      <c r="A544" s="79" t="s">
        <v>2908</v>
      </c>
      <c r="B544" s="80" t="s">
        <v>1534</v>
      </c>
      <c r="C544" s="79" t="s">
        <v>567</v>
      </c>
      <c r="D544" s="80" t="s">
        <v>2912</v>
      </c>
      <c r="E544" s="79" t="s">
        <v>939</v>
      </c>
      <c r="F544" s="79" t="s">
        <v>944</v>
      </c>
      <c r="G544" s="79">
        <v>57</v>
      </c>
      <c r="H544" s="205">
        <v>28659</v>
      </c>
      <c r="I544" s="79">
        <v>5</v>
      </c>
      <c r="J544" s="80" t="s">
        <v>945</v>
      </c>
    </row>
    <row r="545" spans="1:10" ht="48">
      <c r="A545" s="79" t="s">
        <v>2908</v>
      </c>
      <c r="B545" s="80" t="s">
        <v>1553</v>
      </c>
      <c r="C545" s="79" t="s">
        <v>568</v>
      </c>
      <c r="D545" s="80" t="s">
        <v>2476</v>
      </c>
      <c r="E545" s="79" t="s">
        <v>972</v>
      </c>
      <c r="F545" s="79" t="s">
        <v>999</v>
      </c>
      <c r="G545" s="79">
        <v>429</v>
      </c>
      <c r="H545" s="205">
        <v>112903</v>
      </c>
      <c r="I545" s="79">
        <v>17</v>
      </c>
      <c r="J545" s="80" t="s">
        <v>1000</v>
      </c>
    </row>
    <row r="546" spans="1:10" ht="48">
      <c r="A546" s="79" t="s">
        <v>2908</v>
      </c>
      <c r="B546" s="80" t="s">
        <v>1553</v>
      </c>
      <c r="C546" s="79" t="s">
        <v>569</v>
      </c>
      <c r="D546" s="80" t="s">
        <v>2477</v>
      </c>
      <c r="E546" s="79" t="s">
        <v>939</v>
      </c>
      <c r="F546" s="79" t="s">
        <v>940</v>
      </c>
      <c r="G546" s="79">
        <v>109</v>
      </c>
      <c r="H546" s="205">
        <v>59826</v>
      </c>
      <c r="I546" s="79">
        <v>10</v>
      </c>
      <c r="J546" s="80" t="s">
        <v>941</v>
      </c>
    </row>
    <row r="547" spans="1:10" ht="48">
      <c r="A547" s="79" t="s">
        <v>2908</v>
      </c>
      <c r="B547" s="80" t="s">
        <v>1553</v>
      </c>
      <c r="C547" s="79" t="s">
        <v>570</v>
      </c>
      <c r="D547" s="80" t="s">
        <v>2478</v>
      </c>
      <c r="E547" s="79" t="s">
        <v>939</v>
      </c>
      <c r="F547" s="79" t="s">
        <v>944</v>
      </c>
      <c r="G547" s="79">
        <v>32</v>
      </c>
      <c r="H547" s="205">
        <v>23871</v>
      </c>
      <c r="I547" s="79">
        <v>5</v>
      </c>
      <c r="J547" s="80" t="s">
        <v>945</v>
      </c>
    </row>
    <row r="548" spans="1:10" ht="48">
      <c r="A548" s="79" t="s">
        <v>2908</v>
      </c>
      <c r="B548" s="80" t="s">
        <v>1553</v>
      </c>
      <c r="C548" s="79" t="s">
        <v>571</v>
      </c>
      <c r="D548" s="80" t="s">
        <v>2479</v>
      </c>
      <c r="E548" s="79" t="s">
        <v>939</v>
      </c>
      <c r="F548" s="79" t="s">
        <v>944</v>
      </c>
      <c r="G548" s="79">
        <v>40</v>
      </c>
      <c r="H548" s="205">
        <v>20467</v>
      </c>
      <c r="I548" s="79">
        <v>5</v>
      </c>
      <c r="J548" s="80" t="s">
        <v>945</v>
      </c>
    </row>
    <row r="549" spans="1:10" ht="48">
      <c r="A549" s="79" t="s">
        <v>2908</v>
      </c>
      <c r="B549" s="80" t="s">
        <v>1553</v>
      </c>
      <c r="C549" s="79" t="s">
        <v>572</v>
      </c>
      <c r="D549" s="80" t="s">
        <v>2913</v>
      </c>
      <c r="E549" s="79" t="s">
        <v>939</v>
      </c>
      <c r="F549" s="79" t="s">
        <v>947</v>
      </c>
      <c r="G549" s="79">
        <v>251</v>
      </c>
      <c r="H549" s="205">
        <v>64168</v>
      </c>
      <c r="I549" s="79">
        <v>13</v>
      </c>
      <c r="J549" s="80" t="s">
        <v>2864</v>
      </c>
    </row>
    <row r="550" spans="1:10" ht="48">
      <c r="A550" s="79" t="s">
        <v>2908</v>
      </c>
      <c r="B550" s="80" t="s">
        <v>1553</v>
      </c>
      <c r="C550" s="79" t="s">
        <v>573</v>
      </c>
      <c r="D550" s="80" t="s">
        <v>2480</v>
      </c>
      <c r="E550" s="79" t="s">
        <v>939</v>
      </c>
      <c r="F550" s="79" t="s">
        <v>966</v>
      </c>
      <c r="G550" s="79">
        <v>28</v>
      </c>
      <c r="H550" s="205">
        <v>20443</v>
      </c>
      <c r="I550" s="79">
        <v>3</v>
      </c>
      <c r="J550" s="80" t="s">
        <v>1015</v>
      </c>
    </row>
    <row r="551" spans="1:10" ht="48">
      <c r="A551" s="79" t="s">
        <v>2908</v>
      </c>
      <c r="B551" s="80" t="s">
        <v>1553</v>
      </c>
      <c r="C551" s="79" t="s">
        <v>574</v>
      </c>
      <c r="D551" s="80" t="s">
        <v>2481</v>
      </c>
      <c r="E551" s="79" t="s">
        <v>939</v>
      </c>
      <c r="F551" s="79" t="s">
        <v>966</v>
      </c>
      <c r="G551" s="79">
        <v>16</v>
      </c>
      <c r="H551" s="205">
        <v>12021</v>
      </c>
      <c r="I551" s="79">
        <v>2</v>
      </c>
      <c r="J551" s="80" t="s">
        <v>967</v>
      </c>
    </row>
    <row r="552" spans="1:10" ht="48">
      <c r="A552" s="206" t="s">
        <v>2908</v>
      </c>
      <c r="B552" s="207" t="s">
        <v>1553</v>
      </c>
      <c r="C552" s="206" t="s">
        <v>575</v>
      </c>
      <c r="D552" s="207" t="s">
        <v>2482</v>
      </c>
      <c r="E552" s="79" t="s">
        <v>939</v>
      </c>
      <c r="F552" s="208" t="s">
        <v>944</v>
      </c>
      <c r="G552" s="208">
        <v>30</v>
      </c>
      <c r="H552" s="209">
        <v>36564</v>
      </c>
      <c r="I552" s="208">
        <v>6</v>
      </c>
      <c r="J552" s="210" t="s">
        <v>2865</v>
      </c>
    </row>
    <row r="553" spans="1:10" ht="48">
      <c r="A553" s="79" t="s">
        <v>2908</v>
      </c>
      <c r="B553" s="80" t="s">
        <v>1553</v>
      </c>
      <c r="C553" s="79" t="s">
        <v>576</v>
      </c>
      <c r="D553" s="80" t="s">
        <v>2483</v>
      </c>
      <c r="E553" s="79" t="s">
        <v>939</v>
      </c>
      <c r="F553" s="79" t="s">
        <v>966</v>
      </c>
      <c r="G553" s="79">
        <v>36</v>
      </c>
      <c r="H553" s="205">
        <v>29044</v>
      </c>
      <c r="I553" s="79">
        <v>4</v>
      </c>
      <c r="J553" s="80" t="s">
        <v>1078</v>
      </c>
    </row>
    <row r="554" spans="1:10" ht="48">
      <c r="A554" s="79" t="s">
        <v>2908</v>
      </c>
      <c r="B554" s="80" t="s">
        <v>1563</v>
      </c>
      <c r="C554" s="79" t="s">
        <v>577</v>
      </c>
      <c r="D554" s="80" t="s">
        <v>2484</v>
      </c>
      <c r="E554" s="79" t="s">
        <v>972</v>
      </c>
      <c r="F554" s="79" t="s">
        <v>999</v>
      </c>
      <c r="G554" s="79">
        <v>323</v>
      </c>
      <c r="H554" s="205">
        <v>99538</v>
      </c>
      <c r="I554" s="79">
        <v>16</v>
      </c>
      <c r="J554" s="80" t="s">
        <v>1038</v>
      </c>
    </row>
    <row r="555" spans="1:10" ht="48">
      <c r="A555" s="79" t="s">
        <v>2908</v>
      </c>
      <c r="B555" s="80" t="s">
        <v>1563</v>
      </c>
      <c r="C555" s="79" t="s">
        <v>578</v>
      </c>
      <c r="D555" s="80" t="s">
        <v>2485</v>
      </c>
      <c r="E555" s="79" t="s">
        <v>939</v>
      </c>
      <c r="F555" s="79" t="s">
        <v>940</v>
      </c>
      <c r="G555" s="79">
        <v>78</v>
      </c>
      <c r="H555" s="205">
        <v>70464</v>
      </c>
      <c r="I555" s="79">
        <v>10</v>
      </c>
      <c r="J555" s="80" t="s">
        <v>941</v>
      </c>
    </row>
    <row r="556" spans="1:10" ht="48">
      <c r="A556" s="79" t="s">
        <v>2908</v>
      </c>
      <c r="B556" s="80" t="s">
        <v>1563</v>
      </c>
      <c r="C556" s="79" t="s">
        <v>579</v>
      </c>
      <c r="D556" s="80" t="s">
        <v>2486</v>
      </c>
      <c r="E556" s="79" t="s">
        <v>939</v>
      </c>
      <c r="F556" s="79" t="s">
        <v>944</v>
      </c>
      <c r="G556" s="79">
        <v>35</v>
      </c>
      <c r="H556" s="205">
        <v>47246</v>
      </c>
      <c r="I556" s="79">
        <v>6</v>
      </c>
      <c r="J556" s="80" t="s">
        <v>2865</v>
      </c>
    </row>
    <row r="557" spans="1:10" ht="48">
      <c r="A557" s="79" t="s">
        <v>2908</v>
      </c>
      <c r="B557" s="80" t="s">
        <v>1563</v>
      </c>
      <c r="C557" s="79" t="s">
        <v>580</v>
      </c>
      <c r="D557" s="80" t="s">
        <v>2487</v>
      </c>
      <c r="E557" s="79" t="s">
        <v>939</v>
      </c>
      <c r="F557" s="79" t="s">
        <v>940</v>
      </c>
      <c r="G557" s="79">
        <v>90</v>
      </c>
      <c r="H557" s="205">
        <v>83898</v>
      </c>
      <c r="I557" s="79">
        <v>10</v>
      </c>
      <c r="J557" s="80" t="s">
        <v>941</v>
      </c>
    </row>
    <row r="558" spans="1:10" ht="48">
      <c r="A558" s="79" t="s">
        <v>2908</v>
      </c>
      <c r="B558" s="80" t="s">
        <v>1563</v>
      </c>
      <c r="C558" s="79" t="s">
        <v>581</v>
      </c>
      <c r="D558" s="80" t="s">
        <v>2488</v>
      </c>
      <c r="E558" s="79" t="s">
        <v>939</v>
      </c>
      <c r="F558" s="79" t="s">
        <v>944</v>
      </c>
      <c r="G558" s="79">
        <v>55</v>
      </c>
      <c r="H558" s="205">
        <v>53634</v>
      </c>
      <c r="I558" s="79">
        <v>6</v>
      </c>
      <c r="J558" s="80" t="s">
        <v>2865</v>
      </c>
    </row>
    <row r="559" spans="1:10" ht="48">
      <c r="A559" s="79" t="s">
        <v>2908</v>
      </c>
      <c r="B559" s="80" t="s">
        <v>1563</v>
      </c>
      <c r="C559" s="79" t="s">
        <v>582</v>
      </c>
      <c r="D559" s="80" t="s">
        <v>2914</v>
      </c>
      <c r="E559" s="79" t="s">
        <v>939</v>
      </c>
      <c r="F559" s="79" t="s">
        <v>944</v>
      </c>
      <c r="G559" s="79">
        <v>46</v>
      </c>
      <c r="H559" s="205">
        <v>29157</v>
      </c>
      <c r="I559" s="79">
        <v>5</v>
      </c>
      <c r="J559" s="80" t="s">
        <v>945</v>
      </c>
    </row>
    <row r="560" spans="1:10" ht="48">
      <c r="A560" s="79" t="s">
        <v>2908</v>
      </c>
      <c r="B560" s="80" t="s">
        <v>1570</v>
      </c>
      <c r="C560" s="79" t="s">
        <v>583</v>
      </c>
      <c r="D560" s="80" t="s">
        <v>2489</v>
      </c>
      <c r="E560" s="79" t="s">
        <v>935</v>
      </c>
      <c r="F560" s="79" t="s">
        <v>936</v>
      </c>
      <c r="G560" s="79">
        <v>1073</v>
      </c>
      <c r="H560" s="205">
        <v>257362</v>
      </c>
      <c r="I560" s="79">
        <v>20</v>
      </c>
      <c r="J560" s="80" t="s">
        <v>1081</v>
      </c>
    </row>
    <row r="561" spans="1:10" ht="48">
      <c r="A561" s="79" t="s">
        <v>2908</v>
      </c>
      <c r="B561" s="80" t="s">
        <v>1570</v>
      </c>
      <c r="C561" s="79" t="s">
        <v>584</v>
      </c>
      <c r="D561" s="80" t="s">
        <v>2490</v>
      </c>
      <c r="E561" s="79" t="s">
        <v>939</v>
      </c>
      <c r="F561" s="79" t="s">
        <v>944</v>
      </c>
      <c r="G561" s="79">
        <v>56</v>
      </c>
      <c r="H561" s="205">
        <v>51803</v>
      </c>
      <c r="I561" s="79">
        <v>6</v>
      </c>
      <c r="J561" s="80" t="s">
        <v>2865</v>
      </c>
    </row>
    <row r="562" spans="1:10" ht="48">
      <c r="A562" s="79" t="s">
        <v>2908</v>
      </c>
      <c r="B562" s="80" t="s">
        <v>1570</v>
      </c>
      <c r="C562" s="79" t="s">
        <v>585</v>
      </c>
      <c r="D562" s="80" t="s">
        <v>2491</v>
      </c>
      <c r="E562" s="79" t="s">
        <v>939</v>
      </c>
      <c r="F562" s="79" t="s">
        <v>944</v>
      </c>
      <c r="G562" s="79">
        <v>67</v>
      </c>
      <c r="H562" s="205">
        <v>49979</v>
      </c>
      <c r="I562" s="79">
        <v>6</v>
      </c>
      <c r="J562" s="80" t="s">
        <v>2865</v>
      </c>
    </row>
    <row r="563" spans="1:10" ht="48">
      <c r="A563" s="79" t="s">
        <v>2908</v>
      </c>
      <c r="B563" s="80" t="s">
        <v>1570</v>
      </c>
      <c r="C563" s="79" t="s">
        <v>586</v>
      </c>
      <c r="D563" s="80" t="s">
        <v>2492</v>
      </c>
      <c r="E563" s="79" t="s">
        <v>972</v>
      </c>
      <c r="F563" s="79" t="s">
        <v>973</v>
      </c>
      <c r="G563" s="79">
        <v>198</v>
      </c>
      <c r="H563" s="205">
        <v>84555</v>
      </c>
      <c r="I563" s="79">
        <v>14</v>
      </c>
      <c r="J563" s="80" t="s">
        <v>2868</v>
      </c>
    </row>
    <row r="564" spans="1:10" ht="48">
      <c r="A564" s="79" t="s">
        <v>2908</v>
      </c>
      <c r="B564" s="80" t="s">
        <v>1570</v>
      </c>
      <c r="C564" s="79" t="s">
        <v>587</v>
      </c>
      <c r="D564" s="80" t="s">
        <v>2493</v>
      </c>
      <c r="E564" s="79" t="s">
        <v>939</v>
      </c>
      <c r="F564" s="79" t="s">
        <v>966</v>
      </c>
      <c r="G564" s="79">
        <v>10</v>
      </c>
      <c r="H564" s="205">
        <v>4052</v>
      </c>
      <c r="I564" s="79">
        <v>2</v>
      </c>
      <c r="J564" s="80" t="s">
        <v>967</v>
      </c>
    </row>
    <row r="565" spans="1:10" ht="48">
      <c r="A565" s="79" t="s">
        <v>2908</v>
      </c>
      <c r="B565" s="80" t="s">
        <v>1570</v>
      </c>
      <c r="C565" s="79" t="s">
        <v>588</v>
      </c>
      <c r="D565" s="80" t="s">
        <v>2494</v>
      </c>
      <c r="E565" s="79" t="s">
        <v>939</v>
      </c>
      <c r="F565" s="79" t="s">
        <v>944</v>
      </c>
      <c r="G565" s="79">
        <v>36</v>
      </c>
      <c r="H565" s="205">
        <v>37576</v>
      </c>
      <c r="I565" s="79">
        <v>6</v>
      </c>
      <c r="J565" s="80" t="s">
        <v>2865</v>
      </c>
    </row>
    <row r="566" spans="1:10" ht="48">
      <c r="A566" s="79" t="s">
        <v>2908</v>
      </c>
      <c r="B566" s="80" t="s">
        <v>1570</v>
      </c>
      <c r="C566" s="79" t="s">
        <v>589</v>
      </c>
      <c r="D566" s="80" t="s">
        <v>2495</v>
      </c>
      <c r="E566" s="79" t="s">
        <v>939</v>
      </c>
      <c r="F566" s="79" t="s">
        <v>947</v>
      </c>
      <c r="G566" s="79">
        <v>113</v>
      </c>
      <c r="H566" s="205">
        <v>91558</v>
      </c>
      <c r="I566" s="79">
        <v>13</v>
      </c>
      <c r="J566" s="80" t="s">
        <v>2864</v>
      </c>
    </row>
    <row r="567" spans="1:10" ht="48">
      <c r="A567" s="79" t="s">
        <v>2908</v>
      </c>
      <c r="B567" s="80" t="s">
        <v>1570</v>
      </c>
      <c r="C567" s="79" t="s">
        <v>590</v>
      </c>
      <c r="D567" s="80" t="s">
        <v>2496</v>
      </c>
      <c r="E567" s="79" t="s">
        <v>939</v>
      </c>
      <c r="F567" s="79" t="s">
        <v>944</v>
      </c>
      <c r="G567" s="79">
        <v>30</v>
      </c>
      <c r="H567" s="205">
        <v>25415</v>
      </c>
      <c r="I567" s="79">
        <v>5</v>
      </c>
      <c r="J567" s="80" t="s">
        <v>945</v>
      </c>
    </row>
    <row r="568" spans="1:10" ht="48">
      <c r="A568" s="79" t="s">
        <v>2908</v>
      </c>
      <c r="B568" s="80" t="s">
        <v>1570</v>
      </c>
      <c r="C568" s="79" t="s">
        <v>591</v>
      </c>
      <c r="D568" s="80" t="s">
        <v>2497</v>
      </c>
      <c r="E568" s="79" t="s">
        <v>939</v>
      </c>
      <c r="F568" s="79" t="s">
        <v>944</v>
      </c>
      <c r="G568" s="79">
        <v>30</v>
      </c>
      <c r="H568" s="205">
        <v>30131</v>
      </c>
      <c r="I568" s="79">
        <v>6</v>
      </c>
      <c r="J568" s="80" t="s">
        <v>2865</v>
      </c>
    </row>
    <row r="569" spans="1:10" ht="48">
      <c r="A569" s="79" t="s">
        <v>2908</v>
      </c>
      <c r="B569" s="80" t="s">
        <v>1570</v>
      </c>
      <c r="C569" s="79" t="s">
        <v>592</v>
      </c>
      <c r="D569" s="80" t="s">
        <v>2498</v>
      </c>
      <c r="E569" s="79" t="s">
        <v>939</v>
      </c>
      <c r="F569" s="79" t="s">
        <v>944</v>
      </c>
      <c r="G569" s="79">
        <v>34</v>
      </c>
      <c r="H569" s="205">
        <v>36974</v>
      </c>
      <c r="I569" s="79">
        <v>6</v>
      </c>
      <c r="J569" s="80" t="s">
        <v>2865</v>
      </c>
    </row>
    <row r="570" spans="1:10" ht="48">
      <c r="A570" s="79" t="s">
        <v>2908</v>
      </c>
      <c r="B570" s="80" t="s">
        <v>1570</v>
      </c>
      <c r="C570" s="79" t="s">
        <v>593</v>
      </c>
      <c r="D570" s="80" t="s">
        <v>2499</v>
      </c>
      <c r="E570" s="79" t="s">
        <v>939</v>
      </c>
      <c r="F570" s="79" t="s">
        <v>944</v>
      </c>
      <c r="G570" s="79">
        <v>70</v>
      </c>
      <c r="H570" s="205">
        <v>44044</v>
      </c>
      <c r="I570" s="79">
        <v>6</v>
      </c>
      <c r="J570" s="80" t="s">
        <v>2865</v>
      </c>
    </row>
    <row r="571" spans="1:10" ht="48">
      <c r="A571" s="79" t="s">
        <v>2908</v>
      </c>
      <c r="B571" s="80" t="s">
        <v>1570</v>
      </c>
      <c r="C571" s="79" t="s">
        <v>594</v>
      </c>
      <c r="D571" s="80" t="s">
        <v>2500</v>
      </c>
      <c r="E571" s="79" t="s">
        <v>939</v>
      </c>
      <c r="F571" s="79" t="s">
        <v>947</v>
      </c>
      <c r="G571" s="79">
        <v>114</v>
      </c>
      <c r="H571" s="205">
        <v>87598</v>
      </c>
      <c r="I571" s="79">
        <v>13</v>
      </c>
      <c r="J571" s="80" t="s">
        <v>2864</v>
      </c>
    </row>
    <row r="572" spans="1:10" ht="48">
      <c r="A572" s="206" t="s">
        <v>2908</v>
      </c>
      <c r="B572" s="207" t="s">
        <v>1570</v>
      </c>
      <c r="C572" s="206" t="s">
        <v>595</v>
      </c>
      <c r="D572" s="207" t="s">
        <v>2501</v>
      </c>
      <c r="E572" s="79" t="s">
        <v>939</v>
      </c>
      <c r="F572" s="208" t="s">
        <v>944</v>
      </c>
      <c r="G572" s="208">
        <v>70</v>
      </c>
      <c r="H572" s="209">
        <v>47493</v>
      </c>
      <c r="I572" s="208">
        <v>6</v>
      </c>
      <c r="J572" s="210" t="s">
        <v>2865</v>
      </c>
    </row>
    <row r="573" spans="1:10" ht="48">
      <c r="A573" s="79" t="s">
        <v>2908</v>
      </c>
      <c r="B573" s="80" t="s">
        <v>1570</v>
      </c>
      <c r="C573" s="79" t="s">
        <v>596</v>
      </c>
      <c r="D573" s="80" t="s">
        <v>2502</v>
      </c>
      <c r="E573" s="79" t="s">
        <v>939</v>
      </c>
      <c r="F573" s="79" t="s">
        <v>940</v>
      </c>
      <c r="G573" s="79">
        <v>114</v>
      </c>
      <c r="H573" s="205">
        <v>89083</v>
      </c>
      <c r="I573" s="79">
        <v>10</v>
      </c>
      <c r="J573" s="80" t="s">
        <v>941</v>
      </c>
    </row>
    <row r="574" spans="1:10" ht="48">
      <c r="A574" s="79" t="s">
        <v>2908</v>
      </c>
      <c r="B574" s="80" t="s">
        <v>1570</v>
      </c>
      <c r="C574" s="79" t="s">
        <v>597</v>
      </c>
      <c r="D574" s="80" t="s">
        <v>2503</v>
      </c>
      <c r="E574" s="79" t="s">
        <v>939</v>
      </c>
      <c r="F574" s="79" t="s">
        <v>944</v>
      </c>
      <c r="G574" s="79">
        <v>30</v>
      </c>
      <c r="H574" s="205">
        <v>22543</v>
      </c>
      <c r="I574" s="79">
        <v>5</v>
      </c>
      <c r="J574" s="80" t="s">
        <v>945</v>
      </c>
    </row>
    <row r="575" spans="1:10" ht="48">
      <c r="A575" s="79" t="s">
        <v>2908</v>
      </c>
      <c r="B575" s="80" t="s">
        <v>1570</v>
      </c>
      <c r="C575" s="79" t="s">
        <v>598</v>
      </c>
      <c r="D575" s="80" t="s">
        <v>2504</v>
      </c>
      <c r="E575" s="79" t="s">
        <v>939</v>
      </c>
      <c r="F575" s="79" t="s">
        <v>944</v>
      </c>
      <c r="G575" s="79">
        <v>30</v>
      </c>
      <c r="H575" s="205">
        <v>21135</v>
      </c>
      <c r="I575" s="79">
        <v>5</v>
      </c>
      <c r="J575" s="80" t="s">
        <v>945</v>
      </c>
    </row>
    <row r="576" spans="1:10" ht="48">
      <c r="A576" s="79" t="s">
        <v>2908</v>
      </c>
      <c r="B576" s="80" t="s">
        <v>1570</v>
      </c>
      <c r="C576" s="79" t="s">
        <v>599</v>
      </c>
      <c r="D576" s="80" t="s">
        <v>2505</v>
      </c>
      <c r="E576" s="79" t="s">
        <v>939</v>
      </c>
      <c r="F576" s="79" t="s">
        <v>944</v>
      </c>
      <c r="G576" s="79">
        <v>30</v>
      </c>
      <c r="H576" s="205">
        <v>23953</v>
      </c>
      <c r="I576" s="79">
        <v>5</v>
      </c>
      <c r="J576" s="80" t="s">
        <v>945</v>
      </c>
    </row>
    <row r="577" spans="1:10" ht="48">
      <c r="A577" s="79" t="s">
        <v>2908</v>
      </c>
      <c r="B577" s="80" t="s">
        <v>1570</v>
      </c>
      <c r="C577" s="79" t="s">
        <v>600</v>
      </c>
      <c r="D577" s="80" t="s">
        <v>2506</v>
      </c>
      <c r="E577" s="79" t="s">
        <v>939</v>
      </c>
      <c r="F577" s="79" t="s">
        <v>944</v>
      </c>
      <c r="G577" s="79">
        <v>30</v>
      </c>
      <c r="H577" s="205">
        <v>19544</v>
      </c>
      <c r="I577" s="79">
        <v>5</v>
      </c>
      <c r="J577" s="80" t="s">
        <v>945</v>
      </c>
    </row>
    <row r="578" spans="1:10" ht="48">
      <c r="A578" s="206" t="s">
        <v>2908</v>
      </c>
      <c r="B578" s="207" t="s">
        <v>1570</v>
      </c>
      <c r="C578" s="206" t="s">
        <v>601</v>
      </c>
      <c r="D578" s="207" t="s">
        <v>2915</v>
      </c>
      <c r="E578" s="79" t="s">
        <v>939</v>
      </c>
      <c r="F578" s="208" t="s">
        <v>947</v>
      </c>
      <c r="G578" s="208">
        <v>150</v>
      </c>
      <c r="H578" s="209">
        <v>98958</v>
      </c>
      <c r="I578" s="208">
        <v>13</v>
      </c>
      <c r="J578" s="210" t="s">
        <v>2864</v>
      </c>
    </row>
    <row r="579" spans="1:10" ht="48">
      <c r="A579" s="79" t="s">
        <v>2908</v>
      </c>
      <c r="B579" s="80" t="s">
        <v>1570</v>
      </c>
      <c r="C579" s="79" t="s">
        <v>602</v>
      </c>
      <c r="D579" s="80" t="s">
        <v>2507</v>
      </c>
      <c r="E579" s="79" t="s">
        <v>939</v>
      </c>
      <c r="F579" s="79" t="s">
        <v>966</v>
      </c>
      <c r="G579" s="79">
        <v>26</v>
      </c>
      <c r="H579" s="205">
        <v>18163</v>
      </c>
      <c r="I579" s="79">
        <v>3</v>
      </c>
      <c r="J579" s="80" t="s">
        <v>1015</v>
      </c>
    </row>
    <row r="580" spans="1:10" ht="48">
      <c r="A580" s="79" t="s">
        <v>2908</v>
      </c>
      <c r="B580" s="80" t="s">
        <v>1570</v>
      </c>
      <c r="C580" s="79" t="s">
        <v>603</v>
      </c>
      <c r="D580" s="80" t="s">
        <v>2508</v>
      </c>
      <c r="E580" s="79" t="s">
        <v>939</v>
      </c>
      <c r="F580" s="79" t="s">
        <v>966</v>
      </c>
      <c r="G580" s="79">
        <v>14</v>
      </c>
      <c r="H580" s="205">
        <v>19158</v>
      </c>
      <c r="I580" s="79">
        <v>3</v>
      </c>
      <c r="J580" s="80" t="s">
        <v>1015</v>
      </c>
    </row>
    <row r="581" spans="1:10" ht="48">
      <c r="A581" s="79" t="s">
        <v>2916</v>
      </c>
      <c r="B581" s="80" t="s">
        <v>1592</v>
      </c>
      <c r="C581" s="79" t="s">
        <v>604</v>
      </c>
      <c r="D581" s="80" t="s">
        <v>2509</v>
      </c>
      <c r="E581" s="79" t="s">
        <v>939</v>
      </c>
      <c r="F581" s="79" t="s">
        <v>966</v>
      </c>
      <c r="G581" s="79">
        <v>10</v>
      </c>
      <c r="H581" s="205">
        <v>11611</v>
      </c>
      <c r="I581" s="79">
        <v>2</v>
      </c>
      <c r="J581" s="80" t="s">
        <v>967</v>
      </c>
    </row>
    <row r="582" spans="1:10" ht="48">
      <c r="A582" s="79" t="s">
        <v>2916</v>
      </c>
      <c r="B582" s="80" t="s">
        <v>1592</v>
      </c>
      <c r="C582" s="79" t="s">
        <v>605</v>
      </c>
      <c r="D582" s="80" t="s">
        <v>2510</v>
      </c>
      <c r="E582" s="79" t="s">
        <v>972</v>
      </c>
      <c r="F582" s="79" t="s">
        <v>999</v>
      </c>
      <c r="G582" s="79">
        <v>728</v>
      </c>
      <c r="H582" s="205">
        <v>118095</v>
      </c>
      <c r="I582" s="79">
        <v>17</v>
      </c>
      <c r="J582" s="80" t="s">
        <v>1000</v>
      </c>
    </row>
    <row r="583" spans="1:10" ht="48">
      <c r="A583" s="79" t="s">
        <v>2916</v>
      </c>
      <c r="B583" s="80" t="s">
        <v>1592</v>
      </c>
      <c r="C583" s="79" t="s">
        <v>606</v>
      </c>
      <c r="D583" s="80" t="s">
        <v>2511</v>
      </c>
      <c r="E583" s="79" t="s">
        <v>939</v>
      </c>
      <c r="F583" s="79" t="s">
        <v>944</v>
      </c>
      <c r="G583" s="79">
        <v>50</v>
      </c>
      <c r="H583" s="205">
        <v>36043</v>
      </c>
      <c r="I583" s="79">
        <v>6</v>
      </c>
      <c r="J583" s="80" t="s">
        <v>2865</v>
      </c>
    </row>
    <row r="584" spans="1:10" ht="48">
      <c r="A584" s="79" t="s">
        <v>2916</v>
      </c>
      <c r="B584" s="80" t="s">
        <v>1592</v>
      </c>
      <c r="C584" s="79" t="s">
        <v>607</v>
      </c>
      <c r="D584" s="80" t="s">
        <v>2512</v>
      </c>
      <c r="E584" s="79" t="s">
        <v>939</v>
      </c>
      <c r="F584" s="79" t="s">
        <v>944</v>
      </c>
      <c r="G584" s="79">
        <v>45</v>
      </c>
      <c r="H584" s="205">
        <v>36770</v>
      </c>
      <c r="I584" s="79">
        <v>6</v>
      </c>
      <c r="J584" s="80" t="s">
        <v>2865</v>
      </c>
    </row>
    <row r="585" spans="1:10" ht="48">
      <c r="A585" s="79" t="s">
        <v>2916</v>
      </c>
      <c r="B585" s="80" t="s">
        <v>1592</v>
      </c>
      <c r="C585" s="79" t="s">
        <v>608</v>
      </c>
      <c r="D585" s="80" t="s">
        <v>2513</v>
      </c>
      <c r="E585" s="79" t="s">
        <v>939</v>
      </c>
      <c r="F585" s="79" t="s">
        <v>944</v>
      </c>
      <c r="G585" s="79">
        <v>77</v>
      </c>
      <c r="H585" s="205">
        <v>79669</v>
      </c>
      <c r="I585" s="79">
        <v>7</v>
      </c>
      <c r="J585" s="80" t="s">
        <v>954</v>
      </c>
    </row>
    <row r="586" spans="1:10" ht="48">
      <c r="A586" s="79" t="s">
        <v>2916</v>
      </c>
      <c r="B586" s="80" t="s">
        <v>1592</v>
      </c>
      <c r="C586" s="79" t="s">
        <v>609</v>
      </c>
      <c r="D586" s="80" t="s">
        <v>2514</v>
      </c>
      <c r="E586" s="79" t="s">
        <v>939</v>
      </c>
      <c r="F586" s="79" t="s">
        <v>947</v>
      </c>
      <c r="G586" s="79">
        <v>120</v>
      </c>
      <c r="H586" s="205">
        <v>77952</v>
      </c>
      <c r="I586" s="79">
        <v>13</v>
      </c>
      <c r="J586" s="80" t="s">
        <v>2864</v>
      </c>
    </row>
    <row r="587" spans="1:10" ht="48">
      <c r="A587" s="79" t="s">
        <v>2916</v>
      </c>
      <c r="B587" s="80" t="s">
        <v>1592</v>
      </c>
      <c r="C587" s="79" t="s">
        <v>610</v>
      </c>
      <c r="D587" s="80" t="s">
        <v>2515</v>
      </c>
      <c r="E587" s="79" t="s">
        <v>939</v>
      </c>
      <c r="F587" s="79" t="s">
        <v>940</v>
      </c>
      <c r="G587" s="79">
        <v>90</v>
      </c>
      <c r="H587" s="205">
        <v>53453</v>
      </c>
      <c r="I587" s="79">
        <v>10</v>
      </c>
      <c r="J587" s="80" t="s">
        <v>941</v>
      </c>
    </row>
    <row r="588" spans="1:10" ht="48">
      <c r="A588" s="79" t="s">
        <v>2916</v>
      </c>
      <c r="B588" s="80" t="s">
        <v>1592</v>
      </c>
      <c r="C588" s="79" t="s">
        <v>611</v>
      </c>
      <c r="D588" s="80" t="s">
        <v>2516</v>
      </c>
      <c r="E588" s="79" t="s">
        <v>939</v>
      </c>
      <c r="F588" s="79" t="s">
        <v>940</v>
      </c>
      <c r="G588" s="79">
        <v>73</v>
      </c>
      <c r="H588" s="205">
        <v>38701</v>
      </c>
      <c r="I588" s="79">
        <v>9</v>
      </c>
      <c r="J588" s="80" t="s">
        <v>963</v>
      </c>
    </row>
    <row r="589" spans="1:10" ht="48">
      <c r="A589" s="79" t="s">
        <v>2916</v>
      </c>
      <c r="B589" s="80" t="s">
        <v>1592</v>
      </c>
      <c r="C589" s="79" t="s">
        <v>612</v>
      </c>
      <c r="D589" s="80" t="s">
        <v>2517</v>
      </c>
      <c r="E589" s="79" t="s">
        <v>939</v>
      </c>
      <c r="F589" s="79" t="s">
        <v>944</v>
      </c>
      <c r="G589" s="79">
        <v>30</v>
      </c>
      <c r="H589" s="205">
        <v>29200</v>
      </c>
      <c r="I589" s="79">
        <v>5</v>
      </c>
      <c r="J589" s="80" t="s">
        <v>945</v>
      </c>
    </row>
    <row r="590" spans="1:10" ht="48">
      <c r="A590" s="79" t="s">
        <v>2916</v>
      </c>
      <c r="B590" s="80" t="s">
        <v>1592</v>
      </c>
      <c r="C590" s="79" t="s">
        <v>613</v>
      </c>
      <c r="D590" s="80" t="s">
        <v>2518</v>
      </c>
      <c r="E590" s="79" t="s">
        <v>939</v>
      </c>
      <c r="F590" s="79" t="s">
        <v>944</v>
      </c>
      <c r="G590" s="79">
        <v>30</v>
      </c>
      <c r="H590" s="205">
        <v>54449</v>
      </c>
      <c r="I590" s="79">
        <v>6</v>
      </c>
      <c r="J590" s="80" t="s">
        <v>2865</v>
      </c>
    </row>
    <row r="591" spans="1:10" ht="48">
      <c r="A591" s="79" t="s">
        <v>2916</v>
      </c>
      <c r="B591" s="80" t="s">
        <v>1592</v>
      </c>
      <c r="C591" s="79" t="s">
        <v>614</v>
      </c>
      <c r="D591" s="80" t="s">
        <v>2806</v>
      </c>
      <c r="E591" s="79" t="s">
        <v>972</v>
      </c>
      <c r="F591" s="79" t="s">
        <v>973</v>
      </c>
      <c r="G591" s="79">
        <v>277</v>
      </c>
      <c r="H591" s="205">
        <v>93447</v>
      </c>
      <c r="I591" s="79">
        <v>15</v>
      </c>
      <c r="J591" s="80" t="s">
        <v>2867</v>
      </c>
    </row>
    <row r="592" spans="1:10" ht="48">
      <c r="A592" s="79" t="s">
        <v>2916</v>
      </c>
      <c r="B592" s="80" t="s">
        <v>1592</v>
      </c>
      <c r="C592" s="79" t="s">
        <v>615</v>
      </c>
      <c r="D592" s="80" t="s">
        <v>2519</v>
      </c>
      <c r="E592" s="79" t="s">
        <v>939</v>
      </c>
      <c r="F592" s="79" t="s">
        <v>944</v>
      </c>
      <c r="G592" s="79">
        <v>30</v>
      </c>
      <c r="H592" s="205">
        <v>34084</v>
      </c>
      <c r="I592" s="79">
        <v>6</v>
      </c>
      <c r="J592" s="80" t="s">
        <v>2865</v>
      </c>
    </row>
    <row r="593" spans="1:10" ht="48">
      <c r="A593" s="79" t="s">
        <v>2916</v>
      </c>
      <c r="B593" s="80" t="s">
        <v>1592</v>
      </c>
      <c r="C593" s="79" t="s">
        <v>616</v>
      </c>
      <c r="D593" s="80" t="s">
        <v>2520</v>
      </c>
      <c r="E593" s="79" t="s">
        <v>939</v>
      </c>
      <c r="F593" s="79" t="s">
        <v>947</v>
      </c>
      <c r="G593" s="79">
        <v>120</v>
      </c>
      <c r="H593" s="205">
        <v>69557</v>
      </c>
      <c r="I593" s="79">
        <v>13</v>
      </c>
      <c r="J593" s="80" t="s">
        <v>2864</v>
      </c>
    </row>
    <row r="594" spans="1:10" ht="48">
      <c r="A594" s="79" t="s">
        <v>2916</v>
      </c>
      <c r="B594" s="80" t="s">
        <v>1592</v>
      </c>
      <c r="C594" s="79" t="s">
        <v>617</v>
      </c>
      <c r="D594" s="80" t="s">
        <v>2521</v>
      </c>
      <c r="E594" s="79" t="s">
        <v>939</v>
      </c>
      <c r="F594" s="79" t="s">
        <v>944</v>
      </c>
      <c r="G594" s="79">
        <v>60</v>
      </c>
      <c r="H594" s="205">
        <v>46544</v>
      </c>
      <c r="I594" s="79">
        <v>6</v>
      </c>
      <c r="J594" s="80" t="s">
        <v>2865</v>
      </c>
    </row>
    <row r="595" spans="1:10" ht="48">
      <c r="A595" s="79" t="s">
        <v>2916</v>
      </c>
      <c r="B595" s="80" t="s">
        <v>1592</v>
      </c>
      <c r="C595" s="79" t="s">
        <v>618</v>
      </c>
      <c r="D595" s="80" t="s">
        <v>2522</v>
      </c>
      <c r="E595" s="79" t="s">
        <v>939</v>
      </c>
      <c r="F595" s="79" t="s">
        <v>944</v>
      </c>
      <c r="G595" s="79">
        <v>30</v>
      </c>
      <c r="H595" s="205">
        <v>24004</v>
      </c>
      <c r="I595" s="79">
        <v>5</v>
      </c>
      <c r="J595" s="80" t="s">
        <v>945</v>
      </c>
    </row>
    <row r="596" spans="1:10" ht="48">
      <c r="A596" s="79" t="s">
        <v>2916</v>
      </c>
      <c r="B596" s="80" t="s">
        <v>1592</v>
      </c>
      <c r="C596" s="79" t="s">
        <v>619</v>
      </c>
      <c r="D596" s="80" t="s">
        <v>2523</v>
      </c>
      <c r="E596" s="79" t="s">
        <v>939</v>
      </c>
      <c r="F596" s="79" t="s">
        <v>944</v>
      </c>
      <c r="G596" s="79">
        <v>30</v>
      </c>
      <c r="H596" s="205">
        <v>19333</v>
      </c>
      <c r="I596" s="79">
        <v>5</v>
      </c>
      <c r="J596" s="80" t="s">
        <v>945</v>
      </c>
    </row>
    <row r="597" spans="1:10" ht="48">
      <c r="A597" s="79" t="s">
        <v>2916</v>
      </c>
      <c r="B597" s="80" t="s">
        <v>1609</v>
      </c>
      <c r="C597" s="79" t="s">
        <v>620</v>
      </c>
      <c r="D597" s="80" t="s">
        <v>2524</v>
      </c>
      <c r="E597" s="79" t="s">
        <v>935</v>
      </c>
      <c r="F597" s="79" t="s">
        <v>936</v>
      </c>
      <c r="G597" s="79">
        <v>1277</v>
      </c>
      <c r="H597" s="205">
        <v>0</v>
      </c>
      <c r="I597" s="79">
        <v>20</v>
      </c>
      <c r="J597" s="80" t="s">
        <v>1081</v>
      </c>
    </row>
    <row r="598" spans="1:10" ht="48">
      <c r="A598" s="79" t="s">
        <v>2916</v>
      </c>
      <c r="B598" s="80" t="s">
        <v>1609</v>
      </c>
      <c r="C598" s="79" t="s">
        <v>621</v>
      </c>
      <c r="D598" s="80" t="s">
        <v>2525</v>
      </c>
      <c r="E598" s="79" t="s">
        <v>939</v>
      </c>
      <c r="F598" s="79" t="s">
        <v>947</v>
      </c>
      <c r="G598" s="79">
        <v>120</v>
      </c>
      <c r="H598" s="205">
        <v>71350</v>
      </c>
      <c r="I598" s="79">
        <v>13</v>
      </c>
      <c r="J598" s="80" t="s">
        <v>2864</v>
      </c>
    </row>
    <row r="599" spans="1:10" ht="48">
      <c r="A599" s="79" t="s">
        <v>2916</v>
      </c>
      <c r="B599" s="80" t="s">
        <v>1609</v>
      </c>
      <c r="C599" s="79" t="s">
        <v>622</v>
      </c>
      <c r="D599" s="80" t="s">
        <v>2526</v>
      </c>
      <c r="E599" s="79" t="s">
        <v>939</v>
      </c>
      <c r="F599" s="79" t="s">
        <v>944</v>
      </c>
      <c r="G599" s="79">
        <v>55</v>
      </c>
      <c r="H599" s="205">
        <v>54013</v>
      </c>
      <c r="I599" s="79">
        <v>6</v>
      </c>
      <c r="J599" s="80" t="s">
        <v>2865</v>
      </c>
    </row>
    <row r="600" spans="1:10" ht="48">
      <c r="A600" s="79" t="s">
        <v>2916</v>
      </c>
      <c r="B600" s="80" t="s">
        <v>1609</v>
      </c>
      <c r="C600" s="79" t="s">
        <v>623</v>
      </c>
      <c r="D600" s="80" t="s">
        <v>2527</v>
      </c>
      <c r="E600" s="79" t="s">
        <v>939</v>
      </c>
      <c r="F600" s="79" t="s">
        <v>944</v>
      </c>
      <c r="G600" s="79">
        <v>60</v>
      </c>
      <c r="H600" s="205">
        <v>57484</v>
      </c>
      <c r="I600" s="79">
        <v>6</v>
      </c>
      <c r="J600" s="80" t="s">
        <v>2865</v>
      </c>
    </row>
    <row r="601" spans="1:10" ht="48">
      <c r="A601" s="79" t="s">
        <v>2916</v>
      </c>
      <c r="B601" s="80" t="s">
        <v>1609</v>
      </c>
      <c r="C601" s="79" t="s">
        <v>624</v>
      </c>
      <c r="D601" s="80" t="s">
        <v>2528</v>
      </c>
      <c r="E601" s="79" t="s">
        <v>939</v>
      </c>
      <c r="F601" s="79" t="s">
        <v>944</v>
      </c>
      <c r="G601" s="79">
        <v>35</v>
      </c>
      <c r="H601" s="205">
        <v>16459</v>
      </c>
      <c r="I601" s="79">
        <v>5</v>
      </c>
      <c r="J601" s="80" t="s">
        <v>945</v>
      </c>
    </row>
    <row r="602" spans="1:10" ht="48">
      <c r="A602" s="79" t="s">
        <v>2916</v>
      </c>
      <c r="B602" s="80" t="s">
        <v>1609</v>
      </c>
      <c r="C602" s="79" t="s">
        <v>625</v>
      </c>
      <c r="D602" s="80" t="s">
        <v>2529</v>
      </c>
      <c r="E602" s="79" t="s">
        <v>939</v>
      </c>
      <c r="F602" s="79" t="s">
        <v>940</v>
      </c>
      <c r="G602" s="79">
        <v>73</v>
      </c>
      <c r="H602" s="205">
        <v>53437</v>
      </c>
      <c r="I602" s="79">
        <v>10</v>
      </c>
      <c r="J602" s="80" t="s">
        <v>941</v>
      </c>
    </row>
    <row r="603" spans="1:10" ht="48">
      <c r="A603" s="79" t="s">
        <v>2916</v>
      </c>
      <c r="B603" s="80" t="s">
        <v>1609</v>
      </c>
      <c r="C603" s="79" t="s">
        <v>626</v>
      </c>
      <c r="D603" s="80" t="s">
        <v>2530</v>
      </c>
      <c r="E603" s="79" t="s">
        <v>939</v>
      </c>
      <c r="F603" s="79" t="s">
        <v>947</v>
      </c>
      <c r="G603" s="79">
        <v>91</v>
      </c>
      <c r="H603" s="205">
        <v>57288</v>
      </c>
      <c r="I603" s="79">
        <v>12</v>
      </c>
      <c r="J603" s="80" t="s">
        <v>2866</v>
      </c>
    </row>
    <row r="604" spans="1:10" ht="48">
      <c r="A604" s="79" t="s">
        <v>2916</v>
      </c>
      <c r="B604" s="80" t="s">
        <v>1609</v>
      </c>
      <c r="C604" s="79" t="s">
        <v>627</v>
      </c>
      <c r="D604" s="80" t="s">
        <v>2531</v>
      </c>
      <c r="E604" s="79" t="s">
        <v>939</v>
      </c>
      <c r="F604" s="79" t="s">
        <v>947</v>
      </c>
      <c r="G604" s="79">
        <v>125</v>
      </c>
      <c r="H604" s="205">
        <v>95268</v>
      </c>
      <c r="I604" s="79">
        <v>13</v>
      </c>
      <c r="J604" s="80" t="s">
        <v>2864</v>
      </c>
    </row>
    <row r="605" spans="1:10" ht="48">
      <c r="A605" s="79" t="s">
        <v>2916</v>
      </c>
      <c r="B605" s="80" t="s">
        <v>1609</v>
      </c>
      <c r="C605" s="79" t="s">
        <v>628</v>
      </c>
      <c r="D605" s="80" t="s">
        <v>2532</v>
      </c>
      <c r="E605" s="79" t="s">
        <v>939</v>
      </c>
      <c r="F605" s="79" t="s">
        <v>944</v>
      </c>
      <c r="G605" s="79">
        <v>87</v>
      </c>
      <c r="H605" s="205">
        <v>51594</v>
      </c>
      <c r="I605" s="79">
        <v>6</v>
      </c>
      <c r="J605" s="80" t="s">
        <v>2865</v>
      </c>
    </row>
    <row r="606" spans="1:10" ht="48">
      <c r="A606" s="206" t="s">
        <v>2916</v>
      </c>
      <c r="B606" s="207" t="s">
        <v>1609</v>
      </c>
      <c r="C606" s="206" t="s">
        <v>629</v>
      </c>
      <c r="D606" s="207" t="s">
        <v>2533</v>
      </c>
      <c r="E606" s="79" t="s">
        <v>939</v>
      </c>
      <c r="F606" s="208" t="s">
        <v>944</v>
      </c>
      <c r="G606" s="208">
        <v>77</v>
      </c>
      <c r="H606" s="209">
        <v>90859</v>
      </c>
      <c r="I606" s="208">
        <v>7</v>
      </c>
      <c r="J606" s="210" t="s">
        <v>954</v>
      </c>
    </row>
    <row r="607" spans="1:10" ht="48">
      <c r="A607" s="79" t="s">
        <v>2916</v>
      </c>
      <c r="B607" s="80" t="s">
        <v>1609</v>
      </c>
      <c r="C607" s="79" t="s">
        <v>630</v>
      </c>
      <c r="D607" s="80" t="s">
        <v>2534</v>
      </c>
      <c r="E607" s="79" t="s">
        <v>939</v>
      </c>
      <c r="F607" s="79" t="s">
        <v>944</v>
      </c>
      <c r="G607" s="79">
        <v>54</v>
      </c>
      <c r="H607" s="205">
        <v>30405</v>
      </c>
      <c r="I607" s="79">
        <v>6</v>
      </c>
      <c r="J607" s="80" t="s">
        <v>2865</v>
      </c>
    </row>
    <row r="608" spans="1:10" ht="48">
      <c r="A608" s="79" t="s">
        <v>2916</v>
      </c>
      <c r="B608" s="80" t="s">
        <v>1609</v>
      </c>
      <c r="C608" s="79" t="s">
        <v>631</v>
      </c>
      <c r="D608" s="80" t="s">
        <v>2535</v>
      </c>
      <c r="E608" s="79" t="s">
        <v>939</v>
      </c>
      <c r="F608" s="79" t="s">
        <v>947</v>
      </c>
      <c r="G608" s="79">
        <v>152</v>
      </c>
      <c r="H608" s="205">
        <v>62485</v>
      </c>
      <c r="I608" s="79">
        <v>13</v>
      </c>
      <c r="J608" s="80" t="s">
        <v>2864</v>
      </c>
    </row>
    <row r="609" spans="1:10" ht="48">
      <c r="A609" s="79" t="s">
        <v>2916</v>
      </c>
      <c r="B609" s="80" t="s">
        <v>1609</v>
      </c>
      <c r="C609" s="79" t="s">
        <v>632</v>
      </c>
      <c r="D609" s="80" t="s">
        <v>2536</v>
      </c>
      <c r="E609" s="79" t="s">
        <v>939</v>
      </c>
      <c r="F609" s="79" t="s">
        <v>940</v>
      </c>
      <c r="G609" s="79">
        <v>60</v>
      </c>
      <c r="H609" s="205">
        <v>56381</v>
      </c>
      <c r="I609" s="79">
        <v>10</v>
      </c>
      <c r="J609" s="80" t="s">
        <v>941</v>
      </c>
    </row>
    <row r="610" spans="1:10" ht="48">
      <c r="A610" s="79" t="s">
        <v>2916</v>
      </c>
      <c r="B610" s="80" t="s">
        <v>1609</v>
      </c>
      <c r="C610" s="79" t="s">
        <v>633</v>
      </c>
      <c r="D610" s="80" t="s">
        <v>2537</v>
      </c>
      <c r="E610" s="79" t="s">
        <v>939</v>
      </c>
      <c r="F610" s="79" t="s">
        <v>940</v>
      </c>
      <c r="G610" s="79">
        <v>100</v>
      </c>
      <c r="H610" s="205">
        <v>80977</v>
      </c>
      <c r="I610" s="79">
        <v>10</v>
      </c>
      <c r="J610" s="80" t="s">
        <v>941</v>
      </c>
    </row>
    <row r="611" spans="1:10" ht="48">
      <c r="A611" s="206" t="s">
        <v>2916</v>
      </c>
      <c r="B611" s="207" t="s">
        <v>1609</v>
      </c>
      <c r="C611" s="206" t="s">
        <v>634</v>
      </c>
      <c r="D611" s="207" t="s">
        <v>2538</v>
      </c>
      <c r="E611" s="79" t="s">
        <v>939</v>
      </c>
      <c r="F611" s="208" t="s">
        <v>973</v>
      </c>
      <c r="G611" s="208">
        <v>209</v>
      </c>
      <c r="H611" s="209">
        <v>92186</v>
      </c>
      <c r="I611" s="208">
        <v>15</v>
      </c>
      <c r="J611" s="210" t="s">
        <v>2867</v>
      </c>
    </row>
    <row r="612" spans="1:10" ht="48">
      <c r="A612" s="79" t="s">
        <v>2916</v>
      </c>
      <c r="B612" s="80" t="s">
        <v>1609</v>
      </c>
      <c r="C612" s="79" t="s">
        <v>635</v>
      </c>
      <c r="D612" s="80" t="s">
        <v>2539</v>
      </c>
      <c r="E612" s="79" t="s">
        <v>939</v>
      </c>
      <c r="F612" s="79" t="s">
        <v>944</v>
      </c>
      <c r="G612" s="79">
        <v>64</v>
      </c>
      <c r="H612" s="205">
        <v>56850</v>
      </c>
      <c r="I612" s="79">
        <v>6</v>
      </c>
      <c r="J612" s="80" t="s">
        <v>2865</v>
      </c>
    </row>
    <row r="613" spans="1:10" ht="48">
      <c r="A613" s="79" t="s">
        <v>2916</v>
      </c>
      <c r="B613" s="80" t="s">
        <v>1609</v>
      </c>
      <c r="C613" s="79" t="s">
        <v>636</v>
      </c>
      <c r="D613" s="80" t="s">
        <v>2540</v>
      </c>
      <c r="E613" s="79" t="s">
        <v>939</v>
      </c>
      <c r="F613" s="79" t="s">
        <v>940</v>
      </c>
      <c r="G613" s="79">
        <v>144</v>
      </c>
      <c r="H613" s="205">
        <v>60317</v>
      </c>
      <c r="I613" s="79">
        <v>10</v>
      </c>
      <c r="J613" s="80" t="s">
        <v>941</v>
      </c>
    </row>
    <row r="614" spans="1:10" ht="48">
      <c r="A614" s="79" t="s">
        <v>2916</v>
      </c>
      <c r="B614" s="80" t="s">
        <v>1609</v>
      </c>
      <c r="C614" s="79" t="s">
        <v>637</v>
      </c>
      <c r="D614" s="80" t="s">
        <v>2541</v>
      </c>
      <c r="E614" s="79" t="s">
        <v>939</v>
      </c>
      <c r="F614" s="79" t="s">
        <v>940</v>
      </c>
      <c r="G614" s="79">
        <v>121</v>
      </c>
      <c r="H614" s="205">
        <v>58003</v>
      </c>
      <c r="I614" s="79">
        <v>10</v>
      </c>
      <c r="J614" s="80" t="s">
        <v>941</v>
      </c>
    </row>
    <row r="615" spans="1:10" ht="48">
      <c r="A615" s="79" t="s">
        <v>2916</v>
      </c>
      <c r="B615" s="80" t="s">
        <v>1609</v>
      </c>
      <c r="C615" s="79" t="s">
        <v>638</v>
      </c>
      <c r="D615" s="80" t="s">
        <v>2542</v>
      </c>
      <c r="E615" s="79" t="s">
        <v>939</v>
      </c>
      <c r="F615" s="79" t="s">
        <v>944</v>
      </c>
      <c r="G615" s="79">
        <v>34</v>
      </c>
      <c r="H615" s="205">
        <v>20778</v>
      </c>
      <c r="I615" s="79">
        <v>5</v>
      </c>
      <c r="J615" s="80" t="s">
        <v>945</v>
      </c>
    </row>
    <row r="616" spans="1:10" ht="48">
      <c r="A616" s="206" t="s">
        <v>2916</v>
      </c>
      <c r="B616" s="207" t="s">
        <v>1609</v>
      </c>
      <c r="C616" s="206" t="s">
        <v>639</v>
      </c>
      <c r="D616" s="207" t="s">
        <v>2543</v>
      </c>
      <c r="E616" s="79" t="s">
        <v>939</v>
      </c>
      <c r="F616" s="208" t="s">
        <v>940</v>
      </c>
      <c r="G616" s="208">
        <v>135</v>
      </c>
      <c r="H616" s="209">
        <v>100207</v>
      </c>
      <c r="I616" s="208">
        <v>10</v>
      </c>
      <c r="J616" s="210" t="s">
        <v>941</v>
      </c>
    </row>
    <row r="617" spans="1:10" ht="48">
      <c r="A617" s="79" t="s">
        <v>2916</v>
      </c>
      <c r="B617" s="80" t="s">
        <v>1609</v>
      </c>
      <c r="C617" s="79" t="s">
        <v>640</v>
      </c>
      <c r="D617" s="80" t="s">
        <v>2544</v>
      </c>
      <c r="E617" s="79" t="s">
        <v>972</v>
      </c>
      <c r="F617" s="79" t="s">
        <v>973</v>
      </c>
      <c r="G617" s="79">
        <v>268</v>
      </c>
      <c r="H617" s="205">
        <v>150059</v>
      </c>
      <c r="I617" s="79">
        <v>15</v>
      </c>
      <c r="J617" s="80" t="s">
        <v>2867</v>
      </c>
    </row>
    <row r="618" spans="1:10" ht="48">
      <c r="A618" s="79" t="s">
        <v>2916</v>
      </c>
      <c r="B618" s="80" t="s">
        <v>1609</v>
      </c>
      <c r="C618" s="79" t="s">
        <v>641</v>
      </c>
      <c r="D618" s="80" t="s">
        <v>2917</v>
      </c>
      <c r="E618" s="79" t="s">
        <v>939</v>
      </c>
      <c r="F618" s="79" t="s">
        <v>944</v>
      </c>
      <c r="G618" s="79">
        <v>60</v>
      </c>
      <c r="H618" s="205">
        <v>46205</v>
      </c>
      <c r="I618" s="79">
        <v>6</v>
      </c>
      <c r="J618" s="80" t="s">
        <v>2865</v>
      </c>
    </row>
    <row r="619" spans="1:10" ht="48">
      <c r="A619" s="79" t="s">
        <v>2916</v>
      </c>
      <c r="B619" s="80" t="s">
        <v>1609</v>
      </c>
      <c r="C619" s="79" t="s">
        <v>642</v>
      </c>
      <c r="D619" s="80" t="s">
        <v>2545</v>
      </c>
      <c r="E619" s="79" t="s">
        <v>939</v>
      </c>
      <c r="F619" s="79" t="s">
        <v>944</v>
      </c>
      <c r="G619" s="79">
        <v>30</v>
      </c>
      <c r="H619" s="205">
        <v>28106</v>
      </c>
      <c r="I619" s="79">
        <v>5</v>
      </c>
      <c r="J619" s="80" t="s">
        <v>945</v>
      </c>
    </row>
    <row r="620" spans="1:10" ht="48">
      <c r="A620" s="79" t="s">
        <v>2916</v>
      </c>
      <c r="B620" s="80" t="s">
        <v>1609</v>
      </c>
      <c r="C620" s="79" t="s">
        <v>643</v>
      </c>
      <c r="D620" s="80" t="s">
        <v>2546</v>
      </c>
      <c r="E620" s="79" t="s">
        <v>939</v>
      </c>
      <c r="F620" s="79" t="s">
        <v>944</v>
      </c>
      <c r="G620" s="79">
        <v>49</v>
      </c>
      <c r="H620" s="205">
        <v>17420</v>
      </c>
      <c r="I620" s="79">
        <v>5</v>
      </c>
      <c r="J620" s="80" t="s">
        <v>945</v>
      </c>
    </row>
    <row r="621" spans="1:10" ht="48">
      <c r="A621" s="79" t="s">
        <v>2916</v>
      </c>
      <c r="B621" s="80" t="s">
        <v>1609</v>
      </c>
      <c r="C621" s="79" t="s">
        <v>644</v>
      </c>
      <c r="D621" s="80" t="s">
        <v>2547</v>
      </c>
      <c r="E621" s="79" t="s">
        <v>939</v>
      </c>
      <c r="F621" s="79" t="s">
        <v>944</v>
      </c>
      <c r="G621" s="79">
        <v>45</v>
      </c>
      <c r="H621" s="205">
        <v>34764</v>
      </c>
      <c r="I621" s="79">
        <v>6</v>
      </c>
      <c r="J621" s="80" t="s">
        <v>2865</v>
      </c>
    </row>
    <row r="622" spans="1:10" ht="48">
      <c r="A622" s="79" t="s">
        <v>2916</v>
      </c>
      <c r="B622" s="80" t="s">
        <v>1609</v>
      </c>
      <c r="C622" s="79" t="s">
        <v>645</v>
      </c>
      <c r="D622" s="80" t="s">
        <v>2918</v>
      </c>
      <c r="E622" s="79" t="s">
        <v>939</v>
      </c>
      <c r="F622" s="79" t="s">
        <v>944</v>
      </c>
      <c r="G622" s="79">
        <v>34</v>
      </c>
      <c r="H622" s="205">
        <v>20486</v>
      </c>
      <c r="I622" s="79">
        <v>5</v>
      </c>
      <c r="J622" s="80" t="s">
        <v>945</v>
      </c>
    </row>
    <row r="623" spans="1:10" ht="48">
      <c r="A623" s="79" t="s">
        <v>2916</v>
      </c>
      <c r="B623" s="80" t="s">
        <v>1609</v>
      </c>
      <c r="C623" s="79" t="s">
        <v>646</v>
      </c>
      <c r="D623" s="80" t="s">
        <v>2548</v>
      </c>
      <c r="E623" s="79" t="s">
        <v>939</v>
      </c>
      <c r="F623" s="79" t="s">
        <v>944</v>
      </c>
      <c r="G623" s="79">
        <v>34</v>
      </c>
      <c r="H623" s="205">
        <v>24186</v>
      </c>
      <c r="I623" s="79">
        <v>5</v>
      </c>
      <c r="J623" s="80" t="s">
        <v>945</v>
      </c>
    </row>
    <row r="624" spans="1:10" ht="48">
      <c r="A624" s="79" t="s">
        <v>2916</v>
      </c>
      <c r="B624" s="80" t="s">
        <v>1609</v>
      </c>
      <c r="C624" s="79" t="s">
        <v>647</v>
      </c>
      <c r="D624" s="80" t="s">
        <v>2919</v>
      </c>
      <c r="E624" s="79" t="s">
        <v>939</v>
      </c>
      <c r="F624" s="79" t="s">
        <v>944</v>
      </c>
      <c r="G624" s="79">
        <v>30</v>
      </c>
      <c r="H624" s="205">
        <v>32786</v>
      </c>
      <c r="I624" s="79">
        <v>6</v>
      </c>
      <c r="J624" s="80" t="s">
        <v>2865</v>
      </c>
    </row>
    <row r="625" spans="1:10" ht="48">
      <c r="A625" s="79" t="s">
        <v>2916</v>
      </c>
      <c r="B625" s="80" t="s">
        <v>1609</v>
      </c>
      <c r="C625" s="79" t="s">
        <v>648</v>
      </c>
      <c r="D625" s="80" t="s">
        <v>2920</v>
      </c>
      <c r="E625" s="79" t="s">
        <v>972</v>
      </c>
      <c r="F625" s="79" t="s">
        <v>973</v>
      </c>
      <c r="G625" s="79">
        <v>200</v>
      </c>
      <c r="H625" s="205">
        <v>80703</v>
      </c>
      <c r="I625" s="79">
        <v>14</v>
      </c>
      <c r="J625" s="80" t="s">
        <v>2868</v>
      </c>
    </row>
    <row r="626" spans="1:10" ht="48">
      <c r="A626" s="79" t="s">
        <v>2916</v>
      </c>
      <c r="B626" s="80" t="s">
        <v>1609</v>
      </c>
      <c r="C626" s="79" t="s">
        <v>649</v>
      </c>
      <c r="D626" s="80" t="s">
        <v>2011</v>
      </c>
      <c r="E626" s="79" t="s">
        <v>939</v>
      </c>
      <c r="F626" s="79" t="s">
        <v>966</v>
      </c>
      <c r="G626" s="79">
        <v>30</v>
      </c>
      <c r="H626" s="205">
        <v>25280</v>
      </c>
      <c r="I626" s="79">
        <v>4</v>
      </c>
      <c r="J626" s="80" t="s">
        <v>1078</v>
      </c>
    </row>
    <row r="627" spans="1:10" ht="48">
      <c r="A627" s="79" t="s">
        <v>2916</v>
      </c>
      <c r="B627" s="80" t="s">
        <v>1609</v>
      </c>
      <c r="C627" s="79" t="s">
        <v>650</v>
      </c>
      <c r="D627" s="80" t="s">
        <v>2549</v>
      </c>
      <c r="E627" s="79" t="s">
        <v>939</v>
      </c>
      <c r="F627" s="79" t="s">
        <v>966</v>
      </c>
      <c r="G627" s="79">
        <v>10</v>
      </c>
      <c r="H627" s="205">
        <v>17854</v>
      </c>
      <c r="I627" s="79">
        <v>3</v>
      </c>
      <c r="J627" s="80" t="s">
        <v>1015</v>
      </c>
    </row>
    <row r="628" spans="1:10" ht="48">
      <c r="A628" s="79" t="s">
        <v>2916</v>
      </c>
      <c r="B628" s="80" t="s">
        <v>1609</v>
      </c>
      <c r="C628" s="79" t="s">
        <v>651</v>
      </c>
      <c r="D628" s="80" t="s">
        <v>2550</v>
      </c>
      <c r="E628" s="79" t="s">
        <v>939</v>
      </c>
      <c r="F628" s="79" t="s">
        <v>966</v>
      </c>
      <c r="G628" s="79">
        <v>30</v>
      </c>
      <c r="H628" s="205">
        <v>16391</v>
      </c>
      <c r="I628" s="79">
        <v>3</v>
      </c>
      <c r="J628" s="80" t="s">
        <v>1015</v>
      </c>
    </row>
    <row r="629" spans="1:10" ht="48">
      <c r="A629" s="79" t="s">
        <v>2916</v>
      </c>
      <c r="B629" s="80" t="s">
        <v>1609</v>
      </c>
      <c r="C629" s="79" t="s">
        <v>652</v>
      </c>
      <c r="D629" s="80" t="s">
        <v>2551</v>
      </c>
      <c r="E629" s="79" t="s">
        <v>939</v>
      </c>
      <c r="F629" s="79" t="s">
        <v>966</v>
      </c>
      <c r="G629" s="79">
        <v>24</v>
      </c>
      <c r="H629" s="205">
        <v>18591</v>
      </c>
      <c r="I629" s="79">
        <v>3</v>
      </c>
      <c r="J629" s="80" t="s">
        <v>1015</v>
      </c>
    </row>
    <row r="630" spans="1:10" ht="48">
      <c r="A630" s="79" t="s">
        <v>2916</v>
      </c>
      <c r="B630" s="80" t="s">
        <v>1643</v>
      </c>
      <c r="C630" s="79" t="s">
        <v>653</v>
      </c>
      <c r="D630" s="80" t="s">
        <v>2552</v>
      </c>
      <c r="E630" s="79" t="s">
        <v>935</v>
      </c>
      <c r="F630" s="79" t="s">
        <v>936</v>
      </c>
      <c r="G630" s="79">
        <v>937</v>
      </c>
      <c r="H630" s="205">
        <v>41205</v>
      </c>
      <c r="I630" s="79">
        <v>19</v>
      </c>
      <c r="J630" s="80" t="s">
        <v>1956</v>
      </c>
    </row>
    <row r="631" spans="1:10" ht="48">
      <c r="A631" s="79" t="s">
        <v>2916</v>
      </c>
      <c r="B631" s="80" t="s">
        <v>1643</v>
      </c>
      <c r="C631" s="79" t="s">
        <v>654</v>
      </c>
      <c r="D631" s="80" t="s">
        <v>2553</v>
      </c>
      <c r="E631" s="79" t="s">
        <v>939</v>
      </c>
      <c r="F631" s="79" t="s">
        <v>940</v>
      </c>
      <c r="G631" s="79">
        <v>80</v>
      </c>
      <c r="H631" s="205">
        <v>48110</v>
      </c>
      <c r="I631" s="79">
        <v>9</v>
      </c>
      <c r="J631" s="80" t="s">
        <v>963</v>
      </c>
    </row>
    <row r="632" spans="1:10" ht="48">
      <c r="A632" s="79" t="s">
        <v>2916</v>
      </c>
      <c r="B632" s="80" t="s">
        <v>1643</v>
      </c>
      <c r="C632" s="79" t="s">
        <v>655</v>
      </c>
      <c r="D632" s="80" t="s">
        <v>2554</v>
      </c>
      <c r="E632" s="79" t="s">
        <v>939</v>
      </c>
      <c r="F632" s="79" t="s">
        <v>944</v>
      </c>
      <c r="G632" s="79">
        <v>88</v>
      </c>
      <c r="H632" s="205">
        <v>77892</v>
      </c>
      <c r="I632" s="79">
        <v>7</v>
      </c>
      <c r="J632" s="80" t="s">
        <v>954</v>
      </c>
    </row>
    <row r="633" spans="1:10" ht="48">
      <c r="A633" s="79" t="s">
        <v>2916</v>
      </c>
      <c r="B633" s="80" t="s">
        <v>1643</v>
      </c>
      <c r="C633" s="79" t="s">
        <v>656</v>
      </c>
      <c r="D633" s="80" t="s">
        <v>2555</v>
      </c>
      <c r="E633" s="79" t="s">
        <v>972</v>
      </c>
      <c r="F633" s="79" t="s">
        <v>999</v>
      </c>
      <c r="G633" s="79">
        <v>428</v>
      </c>
      <c r="H633" s="205">
        <v>82545</v>
      </c>
      <c r="I633" s="79">
        <v>17</v>
      </c>
      <c r="J633" s="80" t="s">
        <v>1000</v>
      </c>
    </row>
    <row r="634" spans="1:10" ht="48">
      <c r="A634" s="79" t="s">
        <v>2916</v>
      </c>
      <c r="B634" s="80" t="s">
        <v>1643</v>
      </c>
      <c r="C634" s="79" t="s">
        <v>657</v>
      </c>
      <c r="D634" s="80" t="s">
        <v>2556</v>
      </c>
      <c r="E634" s="79" t="s">
        <v>939</v>
      </c>
      <c r="F634" s="79" t="s">
        <v>944</v>
      </c>
      <c r="G634" s="79">
        <v>70</v>
      </c>
      <c r="H634" s="205">
        <v>52275</v>
      </c>
      <c r="I634" s="79">
        <v>6</v>
      </c>
      <c r="J634" s="80" t="s">
        <v>2865</v>
      </c>
    </row>
    <row r="635" spans="1:10" ht="48">
      <c r="A635" s="79" t="s">
        <v>2916</v>
      </c>
      <c r="B635" s="80" t="s">
        <v>1643</v>
      </c>
      <c r="C635" s="79" t="s">
        <v>658</v>
      </c>
      <c r="D635" s="80" t="s">
        <v>2557</v>
      </c>
      <c r="E635" s="79" t="s">
        <v>939</v>
      </c>
      <c r="F635" s="79" t="s">
        <v>940</v>
      </c>
      <c r="G635" s="79">
        <v>111</v>
      </c>
      <c r="H635" s="205">
        <v>56083</v>
      </c>
      <c r="I635" s="79">
        <v>10</v>
      </c>
      <c r="J635" s="80" t="s">
        <v>941</v>
      </c>
    </row>
    <row r="636" spans="1:10" ht="48">
      <c r="A636" s="79" t="s">
        <v>2916</v>
      </c>
      <c r="B636" s="80" t="s">
        <v>1643</v>
      </c>
      <c r="C636" s="79" t="s">
        <v>659</v>
      </c>
      <c r="D636" s="80" t="s">
        <v>2558</v>
      </c>
      <c r="E636" s="79" t="s">
        <v>939</v>
      </c>
      <c r="F636" s="79" t="s">
        <v>947</v>
      </c>
      <c r="G636" s="79">
        <v>121</v>
      </c>
      <c r="H636" s="205">
        <v>96286</v>
      </c>
      <c r="I636" s="79">
        <v>13</v>
      </c>
      <c r="J636" s="80" t="s">
        <v>2864</v>
      </c>
    </row>
    <row r="637" spans="1:10" ht="48">
      <c r="A637" s="79" t="s">
        <v>2916</v>
      </c>
      <c r="B637" s="80" t="s">
        <v>1643</v>
      </c>
      <c r="C637" s="79" t="s">
        <v>660</v>
      </c>
      <c r="D637" s="80" t="s">
        <v>2559</v>
      </c>
      <c r="E637" s="79" t="s">
        <v>939</v>
      </c>
      <c r="F637" s="79" t="s">
        <v>944</v>
      </c>
      <c r="G637" s="79">
        <v>60</v>
      </c>
      <c r="H637" s="205">
        <v>57174</v>
      </c>
      <c r="I637" s="79">
        <v>6</v>
      </c>
      <c r="J637" s="80" t="s">
        <v>2865</v>
      </c>
    </row>
    <row r="638" spans="1:10" ht="48">
      <c r="A638" s="79" t="s">
        <v>2916</v>
      </c>
      <c r="B638" s="80" t="s">
        <v>1643</v>
      </c>
      <c r="C638" s="79" t="s">
        <v>661</v>
      </c>
      <c r="D638" s="80" t="s">
        <v>2560</v>
      </c>
      <c r="E638" s="79" t="s">
        <v>939</v>
      </c>
      <c r="F638" s="79" t="s">
        <v>940</v>
      </c>
      <c r="G638" s="79">
        <v>61</v>
      </c>
      <c r="H638" s="205">
        <v>33589</v>
      </c>
      <c r="I638" s="79">
        <v>9</v>
      </c>
      <c r="J638" s="80" t="s">
        <v>963</v>
      </c>
    </row>
    <row r="639" spans="1:10" ht="48">
      <c r="A639" s="79" t="s">
        <v>2916</v>
      </c>
      <c r="B639" s="80" t="s">
        <v>1643</v>
      </c>
      <c r="C639" s="79" t="s">
        <v>662</v>
      </c>
      <c r="D639" s="80" t="s">
        <v>2561</v>
      </c>
      <c r="E639" s="79" t="s">
        <v>939</v>
      </c>
      <c r="F639" s="79" t="s">
        <v>947</v>
      </c>
      <c r="G639" s="79">
        <v>163</v>
      </c>
      <c r="H639" s="205">
        <v>93648</v>
      </c>
      <c r="I639" s="79">
        <v>13</v>
      </c>
      <c r="J639" s="80" t="s">
        <v>2864</v>
      </c>
    </row>
    <row r="640" spans="1:10" ht="48">
      <c r="A640" s="79" t="s">
        <v>2916</v>
      </c>
      <c r="B640" s="80" t="s">
        <v>1643</v>
      </c>
      <c r="C640" s="79" t="s">
        <v>663</v>
      </c>
      <c r="D640" s="80" t="s">
        <v>2562</v>
      </c>
      <c r="E640" s="79" t="s">
        <v>939</v>
      </c>
      <c r="F640" s="79" t="s">
        <v>947</v>
      </c>
      <c r="G640" s="79">
        <v>113</v>
      </c>
      <c r="H640" s="205">
        <v>80459</v>
      </c>
      <c r="I640" s="79">
        <v>13</v>
      </c>
      <c r="J640" s="80" t="s">
        <v>2864</v>
      </c>
    </row>
    <row r="641" spans="1:10" ht="48">
      <c r="A641" s="79" t="s">
        <v>2916</v>
      </c>
      <c r="B641" s="80" t="s">
        <v>1643</v>
      </c>
      <c r="C641" s="79" t="s">
        <v>664</v>
      </c>
      <c r="D641" s="80" t="s">
        <v>2563</v>
      </c>
      <c r="E641" s="79" t="s">
        <v>939</v>
      </c>
      <c r="F641" s="79" t="s">
        <v>944</v>
      </c>
      <c r="G641" s="79">
        <v>44</v>
      </c>
      <c r="H641" s="205">
        <v>34234</v>
      </c>
      <c r="I641" s="79">
        <v>6</v>
      </c>
      <c r="J641" s="80" t="s">
        <v>2865</v>
      </c>
    </row>
    <row r="642" spans="1:10" ht="48">
      <c r="A642" s="79" t="s">
        <v>2916</v>
      </c>
      <c r="B642" s="80" t="s">
        <v>1643</v>
      </c>
      <c r="C642" s="79" t="s">
        <v>665</v>
      </c>
      <c r="D642" s="80" t="s">
        <v>2564</v>
      </c>
      <c r="E642" s="79" t="s">
        <v>939</v>
      </c>
      <c r="F642" s="79" t="s">
        <v>944</v>
      </c>
      <c r="G642" s="79">
        <v>47</v>
      </c>
      <c r="H642" s="205">
        <v>22368</v>
      </c>
      <c r="I642" s="79">
        <v>5</v>
      </c>
      <c r="J642" s="80" t="s">
        <v>945</v>
      </c>
    </row>
    <row r="643" spans="1:10" ht="48">
      <c r="A643" s="79" t="s">
        <v>2916</v>
      </c>
      <c r="B643" s="80" t="s">
        <v>1643</v>
      </c>
      <c r="C643" s="79" t="s">
        <v>666</v>
      </c>
      <c r="D643" s="80" t="s">
        <v>2565</v>
      </c>
      <c r="E643" s="79" t="s">
        <v>939</v>
      </c>
      <c r="F643" s="79" t="s">
        <v>944</v>
      </c>
      <c r="G643" s="79">
        <v>40</v>
      </c>
      <c r="H643" s="205">
        <v>35371</v>
      </c>
      <c r="I643" s="79">
        <v>6</v>
      </c>
      <c r="J643" s="80" t="s">
        <v>2865</v>
      </c>
    </row>
    <row r="644" spans="1:10" ht="48">
      <c r="A644" s="79" t="s">
        <v>2916</v>
      </c>
      <c r="B644" s="80" t="s">
        <v>1643</v>
      </c>
      <c r="C644" s="79" t="s">
        <v>667</v>
      </c>
      <c r="D644" s="80" t="s">
        <v>2566</v>
      </c>
      <c r="E644" s="79" t="s">
        <v>939</v>
      </c>
      <c r="F644" s="79" t="s">
        <v>944</v>
      </c>
      <c r="G644" s="79">
        <v>35</v>
      </c>
      <c r="H644" s="205">
        <v>33321</v>
      </c>
      <c r="I644" s="79">
        <v>6</v>
      </c>
      <c r="J644" s="80" t="s">
        <v>2865</v>
      </c>
    </row>
    <row r="645" spans="1:10" ht="48">
      <c r="A645" s="79" t="s">
        <v>2916</v>
      </c>
      <c r="B645" s="80" t="s">
        <v>1643</v>
      </c>
      <c r="C645" s="79" t="s">
        <v>668</v>
      </c>
      <c r="D645" s="80" t="s">
        <v>2567</v>
      </c>
      <c r="E645" s="79" t="s">
        <v>939</v>
      </c>
      <c r="F645" s="79" t="s">
        <v>944</v>
      </c>
      <c r="G645" s="79">
        <v>43</v>
      </c>
      <c r="H645" s="205">
        <v>27256</v>
      </c>
      <c r="I645" s="79">
        <v>5</v>
      </c>
      <c r="J645" s="80" t="s">
        <v>945</v>
      </c>
    </row>
    <row r="646" spans="1:10" ht="48">
      <c r="A646" s="79" t="s">
        <v>2916</v>
      </c>
      <c r="B646" s="80" t="s">
        <v>1643</v>
      </c>
      <c r="C646" s="79" t="s">
        <v>669</v>
      </c>
      <c r="D646" s="80" t="s">
        <v>2568</v>
      </c>
      <c r="E646" s="79" t="s">
        <v>939</v>
      </c>
      <c r="F646" s="79" t="s">
        <v>944</v>
      </c>
      <c r="G646" s="79">
        <v>36</v>
      </c>
      <c r="H646" s="205">
        <v>18874</v>
      </c>
      <c r="I646" s="79">
        <v>5</v>
      </c>
      <c r="J646" s="80" t="s">
        <v>945</v>
      </c>
    </row>
    <row r="647" spans="1:10" ht="48">
      <c r="A647" s="79" t="s">
        <v>2916</v>
      </c>
      <c r="B647" s="80" t="s">
        <v>1643</v>
      </c>
      <c r="C647" s="79" t="s">
        <v>670</v>
      </c>
      <c r="D647" s="80" t="s">
        <v>2569</v>
      </c>
      <c r="E647" s="79" t="s">
        <v>939</v>
      </c>
      <c r="F647" s="79" t="s">
        <v>944</v>
      </c>
      <c r="G647" s="79">
        <v>32</v>
      </c>
      <c r="H647" s="205">
        <v>25621</v>
      </c>
      <c r="I647" s="79">
        <v>5</v>
      </c>
      <c r="J647" s="80" t="s">
        <v>945</v>
      </c>
    </row>
    <row r="648" spans="1:10" ht="48">
      <c r="A648" s="79" t="s">
        <v>2916</v>
      </c>
      <c r="B648" s="80" t="s">
        <v>1643</v>
      </c>
      <c r="C648" s="79" t="s">
        <v>671</v>
      </c>
      <c r="D648" s="80" t="s">
        <v>2570</v>
      </c>
      <c r="E648" s="79" t="s">
        <v>939</v>
      </c>
      <c r="F648" s="79" t="s">
        <v>944</v>
      </c>
      <c r="G648" s="79">
        <v>58</v>
      </c>
      <c r="H648" s="205">
        <v>19691</v>
      </c>
      <c r="I648" s="79">
        <v>5</v>
      </c>
      <c r="J648" s="80" t="s">
        <v>945</v>
      </c>
    </row>
    <row r="649" spans="1:10" ht="48">
      <c r="A649" s="79" t="s">
        <v>2916</v>
      </c>
      <c r="B649" s="80" t="s">
        <v>1643</v>
      </c>
      <c r="C649" s="79" t="s">
        <v>672</v>
      </c>
      <c r="D649" s="80" t="s">
        <v>2571</v>
      </c>
      <c r="E649" s="79" t="s">
        <v>939</v>
      </c>
      <c r="F649" s="79" t="s">
        <v>944</v>
      </c>
      <c r="G649" s="79">
        <v>34</v>
      </c>
      <c r="H649" s="205">
        <v>21402</v>
      </c>
      <c r="I649" s="79">
        <v>5</v>
      </c>
      <c r="J649" s="80" t="s">
        <v>945</v>
      </c>
    </row>
    <row r="650" spans="1:10" ht="48">
      <c r="A650" s="79" t="s">
        <v>2916</v>
      </c>
      <c r="B650" s="80" t="s">
        <v>1643</v>
      </c>
      <c r="C650" s="79" t="s">
        <v>673</v>
      </c>
      <c r="D650" s="80" t="s">
        <v>2011</v>
      </c>
      <c r="E650" s="79" t="s">
        <v>939</v>
      </c>
      <c r="F650" s="79" t="s">
        <v>944</v>
      </c>
      <c r="G650" s="79">
        <v>37</v>
      </c>
      <c r="H650" s="205">
        <v>27752</v>
      </c>
      <c r="I650" s="79">
        <v>5</v>
      </c>
      <c r="J650" s="80" t="s">
        <v>945</v>
      </c>
    </row>
    <row r="651" spans="1:10" ht="48">
      <c r="A651" s="79" t="s">
        <v>2916</v>
      </c>
      <c r="B651" s="80" t="s">
        <v>1643</v>
      </c>
      <c r="C651" s="79" t="s">
        <v>674</v>
      </c>
      <c r="D651" s="80" t="s">
        <v>2921</v>
      </c>
      <c r="E651" s="79" t="s">
        <v>939</v>
      </c>
      <c r="F651" s="79" t="s">
        <v>966</v>
      </c>
      <c r="G651" s="79">
        <v>31</v>
      </c>
      <c r="H651" s="205">
        <v>24549</v>
      </c>
      <c r="I651" s="79">
        <v>3</v>
      </c>
      <c r="J651" s="80" t="s">
        <v>1015</v>
      </c>
    </row>
    <row r="652" spans="1:10" ht="48">
      <c r="A652" s="206" t="s">
        <v>2916</v>
      </c>
      <c r="B652" s="207" t="s">
        <v>1643</v>
      </c>
      <c r="C652" s="206" t="s">
        <v>675</v>
      </c>
      <c r="D652" s="207" t="s">
        <v>2572</v>
      </c>
      <c r="E652" s="206" t="s">
        <v>939</v>
      </c>
      <c r="F652" s="208" t="s">
        <v>944</v>
      </c>
      <c r="G652" s="208">
        <v>22</v>
      </c>
      <c r="H652" s="209">
        <v>22860</v>
      </c>
      <c r="I652" s="208">
        <v>5</v>
      </c>
      <c r="J652" s="210" t="s">
        <v>945</v>
      </c>
    </row>
    <row r="653" spans="1:10" ht="48">
      <c r="A653" s="79" t="s">
        <v>2916</v>
      </c>
      <c r="B653" s="80" t="s">
        <v>1667</v>
      </c>
      <c r="C653" s="79" t="s">
        <v>676</v>
      </c>
      <c r="D653" s="80" t="s">
        <v>2573</v>
      </c>
      <c r="E653" s="79" t="s">
        <v>935</v>
      </c>
      <c r="F653" s="79" t="s">
        <v>936</v>
      </c>
      <c r="G653" s="79">
        <v>914</v>
      </c>
      <c r="H653" s="205">
        <v>185608</v>
      </c>
      <c r="I653" s="79">
        <v>19</v>
      </c>
      <c r="J653" s="80" t="s">
        <v>1956</v>
      </c>
    </row>
    <row r="654" spans="1:10" ht="48">
      <c r="A654" s="79" t="s">
        <v>2916</v>
      </c>
      <c r="B654" s="80" t="s">
        <v>1667</v>
      </c>
      <c r="C654" s="79" t="s">
        <v>677</v>
      </c>
      <c r="D654" s="80" t="s">
        <v>2574</v>
      </c>
      <c r="E654" s="79" t="s">
        <v>939</v>
      </c>
      <c r="F654" s="79" t="s">
        <v>944</v>
      </c>
      <c r="G654" s="79">
        <v>66</v>
      </c>
      <c r="H654" s="205">
        <v>44393</v>
      </c>
      <c r="I654" s="79">
        <v>6</v>
      </c>
      <c r="J654" s="80" t="s">
        <v>2865</v>
      </c>
    </row>
    <row r="655" spans="1:10" ht="48">
      <c r="A655" s="206" t="s">
        <v>2916</v>
      </c>
      <c r="B655" s="207" t="s">
        <v>1667</v>
      </c>
      <c r="C655" s="206" t="s">
        <v>678</v>
      </c>
      <c r="D655" s="207" t="s">
        <v>2575</v>
      </c>
      <c r="E655" s="206" t="s">
        <v>939</v>
      </c>
      <c r="F655" s="208" t="s">
        <v>947</v>
      </c>
      <c r="G655" s="208">
        <v>140</v>
      </c>
      <c r="H655" s="209">
        <v>75912</v>
      </c>
      <c r="I655" s="208">
        <v>13</v>
      </c>
      <c r="J655" s="210" t="s">
        <v>2864</v>
      </c>
    </row>
    <row r="656" spans="1:10" ht="48">
      <c r="A656" s="79" t="s">
        <v>2916</v>
      </c>
      <c r="B656" s="80" t="s">
        <v>1667</v>
      </c>
      <c r="C656" s="79" t="s">
        <v>679</v>
      </c>
      <c r="D656" s="80" t="s">
        <v>2576</v>
      </c>
      <c r="E656" s="79" t="s">
        <v>939</v>
      </c>
      <c r="F656" s="79" t="s">
        <v>944</v>
      </c>
      <c r="G656" s="79">
        <v>50</v>
      </c>
      <c r="H656" s="205">
        <v>40559</v>
      </c>
      <c r="I656" s="79">
        <v>6</v>
      </c>
      <c r="J656" s="80" t="s">
        <v>2865</v>
      </c>
    </row>
    <row r="657" spans="1:10" ht="48">
      <c r="A657" s="206" t="s">
        <v>2916</v>
      </c>
      <c r="B657" s="207" t="s">
        <v>1667</v>
      </c>
      <c r="C657" s="206" t="s">
        <v>680</v>
      </c>
      <c r="D657" s="207" t="s">
        <v>2577</v>
      </c>
      <c r="E657" s="79" t="s">
        <v>972</v>
      </c>
      <c r="F657" s="208" t="s">
        <v>973</v>
      </c>
      <c r="G657" s="208">
        <v>265</v>
      </c>
      <c r="H657" s="209">
        <v>115897</v>
      </c>
      <c r="I657" s="208">
        <v>15</v>
      </c>
      <c r="J657" s="210" t="s">
        <v>2867</v>
      </c>
    </row>
    <row r="658" spans="1:10" ht="48">
      <c r="A658" s="79" t="s">
        <v>2916</v>
      </c>
      <c r="B658" s="80" t="s">
        <v>1667</v>
      </c>
      <c r="C658" s="79" t="s">
        <v>681</v>
      </c>
      <c r="D658" s="80" t="s">
        <v>2578</v>
      </c>
      <c r="E658" s="79" t="s">
        <v>939</v>
      </c>
      <c r="F658" s="79" t="s">
        <v>944</v>
      </c>
      <c r="G658" s="79">
        <v>93</v>
      </c>
      <c r="H658" s="205">
        <v>46746</v>
      </c>
      <c r="I658" s="79">
        <v>6</v>
      </c>
      <c r="J658" s="80" t="s">
        <v>2865</v>
      </c>
    </row>
    <row r="659" spans="1:10" ht="48">
      <c r="A659" s="79" t="s">
        <v>2916</v>
      </c>
      <c r="B659" s="80" t="s">
        <v>1667</v>
      </c>
      <c r="C659" s="79" t="s">
        <v>682</v>
      </c>
      <c r="D659" s="80" t="s">
        <v>2579</v>
      </c>
      <c r="E659" s="79" t="s">
        <v>939</v>
      </c>
      <c r="F659" s="79" t="s">
        <v>947</v>
      </c>
      <c r="G659" s="79">
        <v>125</v>
      </c>
      <c r="H659" s="205">
        <v>67583</v>
      </c>
      <c r="I659" s="79">
        <v>13</v>
      </c>
      <c r="J659" s="80" t="s">
        <v>2864</v>
      </c>
    </row>
    <row r="660" spans="1:10" ht="48">
      <c r="A660" s="79" t="s">
        <v>2916</v>
      </c>
      <c r="B660" s="80" t="s">
        <v>1667</v>
      </c>
      <c r="C660" s="79" t="s">
        <v>683</v>
      </c>
      <c r="D660" s="80" t="s">
        <v>2580</v>
      </c>
      <c r="E660" s="79" t="s">
        <v>939</v>
      </c>
      <c r="F660" s="79" t="s">
        <v>944</v>
      </c>
      <c r="G660" s="79">
        <v>40</v>
      </c>
      <c r="H660" s="205">
        <v>27565</v>
      </c>
      <c r="I660" s="79">
        <v>5</v>
      </c>
      <c r="J660" s="80" t="s">
        <v>945</v>
      </c>
    </row>
    <row r="661" spans="1:10" ht="48">
      <c r="A661" s="79" t="s">
        <v>2916</v>
      </c>
      <c r="B661" s="80" t="s">
        <v>1667</v>
      </c>
      <c r="C661" s="79" t="s">
        <v>684</v>
      </c>
      <c r="D661" s="80" t="s">
        <v>2581</v>
      </c>
      <c r="E661" s="79" t="s">
        <v>939</v>
      </c>
      <c r="F661" s="79" t="s">
        <v>947</v>
      </c>
      <c r="G661" s="79">
        <v>239</v>
      </c>
      <c r="H661" s="205">
        <v>91870</v>
      </c>
      <c r="I661" s="79">
        <v>13</v>
      </c>
      <c r="J661" s="80" t="s">
        <v>2864</v>
      </c>
    </row>
    <row r="662" spans="1:10" ht="48">
      <c r="A662" s="79" t="s">
        <v>2916</v>
      </c>
      <c r="B662" s="80" t="s">
        <v>1667</v>
      </c>
      <c r="C662" s="79" t="s">
        <v>685</v>
      </c>
      <c r="D662" s="80" t="s">
        <v>2582</v>
      </c>
      <c r="E662" s="79" t="s">
        <v>939</v>
      </c>
      <c r="F662" s="79" t="s">
        <v>947</v>
      </c>
      <c r="G662" s="79">
        <v>176</v>
      </c>
      <c r="H662" s="205">
        <v>86312</v>
      </c>
      <c r="I662" s="79">
        <v>13</v>
      </c>
      <c r="J662" s="80" t="s">
        <v>2864</v>
      </c>
    </row>
    <row r="663" spans="1:10" ht="48">
      <c r="A663" s="79" t="s">
        <v>2916</v>
      </c>
      <c r="B663" s="80" t="s">
        <v>1667</v>
      </c>
      <c r="C663" s="79" t="s">
        <v>686</v>
      </c>
      <c r="D663" s="80" t="s">
        <v>2583</v>
      </c>
      <c r="E663" s="79" t="s">
        <v>939</v>
      </c>
      <c r="F663" s="79" t="s">
        <v>944</v>
      </c>
      <c r="G663" s="79">
        <v>132</v>
      </c>
      <c r="H663" s="205">
        <v>40453</v>
      </c>
      <c r="I663" s="79">
        <v>6</v>
      </c>
      <c r="J663" s="80" t="s">
        <v>2865</v>
      </c>
    </row>
    <row r="664" spans="1:10" ht="48">
      <c r="A664" s="79" t="s">
        <v>2916</v>
      </c>
      <c r="B664" s="80" t="s">
        <v>1667</v>
      </c>
      <c r="C664" s="79" t="s">
        <v>687</v>
      </c>
      <c r="D664" s="80" t="s">
        <v>2584</v>
      </c>
      <c r="E664" s="79" t="s">
        <v>939</v>
      </c>
      <c r="F664" s="79" t="s">
        <v>944</v>
      </c>
      <c r="G664" s="79">
        <v>48</v>
      </c>
      <c r="H664" s="205">
        <v>38610</v>
      </c>
      <c r="I664" s="79">
        <v>6</v>
      </c>
      <c r="J664" s="80" t="s">
        <v>2865</v>
      </c>
    </row>
    <row r="665" spans="1:10" ht="48">
      <c r="A665" s="79" t="s">
        <v>2916</v>
      </c>
      <c r="B665" s="80" t="s">
        <v>1667</v>
      </c>
      <c r="C665" s="79" t="s">
        <v>688</v>
      </c>
      <c r="D665" s="80" t="s">
        <v>2585</v>
      </c>
      <c r="E665" s="79" t="s">
        <v>939</v>
      </c>
      <c r="F665" s="79" t="s">
        <v>944</v>
      </c>
      <c r="G665" s="79">
        <v>43</v>
      </c>
      <c r="H665" s="205">
        <v>31393</v>
      </c>
      <c r="I665" s="79">
        <v>6</v>
      </c>
      <c r="J665" s="80" t="s">
        <v>2865</v>
      </c>
    </row>
    <row r="666" spans="1:10" ht="48">
      <c r="A666" s="79" t="s">
        <v>2916</v>
      </c>
      <c r="B666" s="80" t="s">
        <v>1667</v>
      </c>
      <c r="C666" s="79" t="s">
        <v>689</v>
      </c>
      <c r="D666" s="80" t="s">
        <v>2922</v>
      </c>
      <c r="E666" s="79" t="s">
        <v>939</v>
      </c>
      <c r="F666" s="79" t="s">
        <v>944</v>
      </c>
      <c r="G666" s="79">
        <v>37</v>
      </c>
      <c r="H666" s="205">
        <v>27771</v>
      </c>
      <c r="I666" s="79">
        <v>5</v>
      </c>
      <c r="J666" s="80" t="s">
        <v>945</v>
      </c>
    </row>
    <row r="667" spans="1:10" ht="48">
      <c r="A667" s="79" t="s">
        <v>2916</v>
      </c>
      <c r="B667" s="80" t="s">
        <v>1667</v>
      </c>
      <c r="C667" s="79" t="s">
        <v>690</v>
      </c>
      <c r="D667" s="80" t="s">
        <v>2586</v>
      </c>
      <c r="E667" s="79" t="s">
        <v>939</v>
      </c>
      <c r="F667" s="79" t="s">
        <v>966</v>
      </c>
      <c r="G667" s="79">
        <v>30</v>
      </c>
      <c r="H667" s="205">
        <v>23809</v>
      </c>
      <c r="I667" s="79">
        <v>3</v>
      </c>
      <c r="J667" s="80" t="s">
        <v>1015</v>
      </c>
    </row>
    <row r="668" spans="1:10" ht="48">
      <c r="A668" s="79" t="s">
        <v>2916</v>
      </c>
      <c r="B668" s="80" t="s">
        <v>1667</v>
      </c>
      <c r="C668" s="79" t="s">
        <v>691</v>
      </c>
      <c r="D668" s="80" t="s">
        <v>2587</v>
      </c>
      <c r="E668" s="79" t="s">
        <v>939</v>
      </c>
      <c r="F668" s="79" t="s">
        <v>944</v>
      </c>
      <c r="G668" s="79">
        <v>38</v>
      </c>
      <c r="H668" s="205">
        <v>30317</v>
      </c>
      <c r="I668" s="79">
        <v>6</v>
      </c>
      <c r="J668" s="80" t="s">
        <v>2865</v>
      </c>
    </row>
    <row r="669" spans="1:10" ht="48">
      <c r="A669" s="79" t="s">
        <v>2916</v>
      </c>
      <c r="B669" s="80" t="s">
        <v>1667</v>
      </c>
      <c r="C669" s="79" t="s">
        <v>692</v>
      </c>
      <c r="D669" s="80" t="s">
        <v>2588</v>
      </c>
      <c r="E669" s="79" t="s">
        <v>939</v>
      </c>
      <c r="F669" s="79" t="s">
        <v>966</v>
      </c>
      <c r="G669" s="79">
        <v>35</v>
      </c>
      <c r="H669" s="205">
        <v>23046</v>
      </c>
      <c r="I669" s="79">
        <v>3</v>
      </c>
      <c r="J669" s="80" t="s">
        <v>1015</v>
      </c>
    </row>
    <row r="670" spans="1:10" ht="48">
      <c r="A670" s="206" t="s">
        <v>2589</v>
      </c>
      <c r="B670" s="207" t="s">
        <v>1685</v>
      </c>
      <c r="C670" s="206" t="s">
        <v>693</v>
      </c>
      <c r="D670" s="207" t="s">
        <v>2590</v>
      </c>
      <c r="E670" s="79" t="s">
        <v>972</v>
      </c>
      <c r="F670" s="208" t="s">
        <v>999</v>
      </c>
      <c r="G670" s="208">
        <v>417</v>
      </c>
      <c r="H670" s="209">
        <v>105039</v>
      </c>
      <c r="I670" s="208">
        <v>17</v>
      </c>
      <c r="J670" s="210" t="s">
        <v>1000</v>
      </c>
    </row>
    <row r="671" spans="1:10" ht="48">
      <c r="A671" s="79" t="s">
        <v>2589</v>
      </c>
      <c r="B671" s="80" t="s">
        <v>1685</v>
      </c>
      <c r="C671" s="79" t="s">
        <v>694</v>
      </c>
      <c r="D671" s="80" t="s">
        <v>2591</v>
      </c>
      <c r="E671" s="79" t="s">
        <v>939</v>
      </c>
      <c r="F671" s="79" t="s">
        <v>944</v>
      </c>
      <c r="G671" s="79">
        <v>30</v>
      </c>
      <c r="H671" s="205">
        <v>34831</v>
      </c>
      <c r="I671" s="79">
        <v>6</v>
      </c>
      <c r="J671" s="80" t="s">
        <v>2865</v>
      </c>
    </row>
    <row r="672" spans="1:10" ht="48">
      <c r="A672" s="79" t="s">
        <v>2589</v>
      </c>
      <c r="B672" s="80" t="s">
        <v>1685</v>
      </c>
      <c r="C672" s="79" t="s">
        <v>695</v>
      </c>
      <c r="D672" s="80" t="s">
        <v>2592</v>
      </c>
      <c r="E672" s="79" t="s">
        <v>939</v>
      </c>
      <c r="F672" s="79" t="s">
        <v>944</v>
      </c>
      <c r="G672" s="79">
        <v>30</v>
      </c>
      <c r="H672" s="205">
        <v>33022</v>
      </c>
      <c r="I672" s="79">
        <v>6</v>
      </c>
      <c r="J672" s="80" t="s">
        <v>2865</v>
      </c>
    </row>
    <row r="673" spans="1:10" ht="48">
      <c r="A673" s="79" t="s">
        <v>2589</v>
      </c>
      <c r="B673" s="80" t="s">
        <v>1685</v>
      </c>
      <c r="C673" s="79" t="s">
        <v>696</v>
      </c>
      <c r="D673" s="80" t="s">
        <v>2593</v>
      </c>
      <c r="E673" s="79" t="s">
        <v>939</v>
      </c>
      <c r="F673" s="79" t="s">
        <v>944</v>
      </c>
      <c r="G673" s="79">
        <v>30</v>
      </c>
      <c r="H673" s="205">
        <v>31209</v>
      </c>
      <c r="I673" s="79">
        <v>6</v>
      </c>
      <c r="J673" s="80" t="s">
        <v>2865</v>
      </c>
    </row>
    <row r="674" spans="1:10" ht="48">
      <c r="A674" s="79" t="s">
        <v>2589</v>
      </c>
      <c r="B674" s="80" t="s">
        <v>1685</v>
      </c>
      <c r="C674" s="79" t="s">
        <v>697</v>
      </c>
      <c r="D674" s="80" t="s">
        <v>2594</v>
      </c>
      <c r="E674" s="79" t="s">
        <v>939</v>
      </c>
      <c r="F674" s="79" t="s">
        <v>944</v>
      </c>
      <c r="G674" s="79">
        <v>30</v>
      </c>
      <c r="H674" s="205">
        <v>32821</v>
      </c>
      <c r="I674" s="79">
        <v>6</v>
      </c>
      <c r="J674" s="80" t="s">
        <v>2865</v>
      </c>
    </row>
    <row r="675" spans="1:10" ht="48">
      <c r="A675" s="79" t="s">
        <v>2589</v>
      </c>
      <c r="B675" s="80" t="s">
        <v>1685</v>
      </c>
      <c r="C675" s="79" t="s">
        <v>698</v>
      </c>
      <c r="D675" s="80" t="s">
        <v>2595</v>
      </c>
      <c r="E675" s="79" t="s">
        <v>939</v>
      </c>
      <c r="F675" s="79" t="s">
        <v>944</v>
      </c>
      <c r="G675" s="79">
        <v>30</v>
      </c>
      <c r="H675" s="205">
        <v>14346</v>
      </c>
      <c r="I675" s="79">
        <v>5</v>
      </c>
      <c r="J675" s="80" t="s">
        <v>945</v>
      </c>
    </row>
    <row r="676" spans="1:10" ht="48">
      <c r="A676" s="79" t="s">
        <v>2589</v>
      </c>
      <c r="B676" s="80" t="s">
        <v>1685</v>
      </c>
      <c r="C676" s="79" t="s">
        <v>699</v>
      </c>
      <c r="D676" s="80" t="s">
        <v>2596</v>
      </c>
      <c r="E676" s="79" t="s">
        <v>939</v>
      </c>
      <c r="F676" s="79" t="s">
        <v>944</v>
      </c>
      <c r="G676" s="79">
        <v>30</v>
      </c>
      <c r="H676" s="205">
        <v>13866</v>
      </c>
      <c r="I676" s="79">
        <v>5</v>
      </c>
      <c r="J676" s="80" t="s">
        <v>945</v>
      </c>
    </row>
    <row r="677" spans="1:10" ht="48">
      <c r="A677" s="79" t="s">
        <v>2589</v>
      </c>
      <c r="B677" s="80" t="s">
        <v>1693</v>
      </c>
      <c r="C677" s="79" t="s">
        <v>700</v>
      </c>
      <c r="D677" s="80" t="s">
        <v>2597</v>
      </c>
      <c r="E677" s="79" t="s">
        <v>972</v>
      </c>
      <c r="F677" s="79" t="s">
        <v>999</v>
      </c>
      <c r="G677" s="79">
        <v>370</v>
      </c>
      <c r="H677" s="205">
        <v>91623</v>
      </c>
      <c r="I677" s="79">
        <v>16</v>
      </c>
      <c r="J677" s="80" t="s">
        <v>1038</v>
      </c>
    </row>
    <row r="678" spans="1:10" ht="48">
      <c r="A678" s="79" t="s">
        <v>2589</v>
      </c>
      <c r="B678" s="80" t="s">
        <v>1693</v>
      </c>
      <c r="C678" s="79" t="s">
        <v>701</v>
      </c>
      <c r="D678" s="80" t="s">
        <v>2598</v>
      </c>
      <c r="E678" s="79" t="s">
        <v>939</v>
      </c>
      <c r="F678" s="79" t="s">
        <v>944</v>
      </c>
      <c r="G678" s="79">
        <v>30</v>
      </c>
      <c r="H678" s="205">
        <v>21836</v>
      </c>
      <c r="I678" s="79">
        <v>5</v>
      </c>
      <c r="J678" s="80" t="s">
        <v>945</v>
      </c>
    </row>
    <row r="679" spans="1:10" ht="48">
      <c r="A679" s="79" t="s">
        <v>2589</v>
      </c>
      <c r="B679" s="80" t="s">
        <v>1693</v>
      </c>
      <c r="C679" s="79" t="s">
        <v>702</v>
      </c>
      <c r="D679" s="80" t="s">
        <v>2599</v>
      </c>
      <c r="E679" s="79" t="s">
        <v>939</v>
      </c>
      <c r="F679" s="79" t="s">
        <v>944</v>
      </c>
      <c r="G679" s="79">
        <v>46</v>
      </c>
      <c r="H679" s="205">
        <v>47331</v>
      </c>
      <c r="I679" s="79">
        <v>6</v>
      </c>
      <c r="J679" s="80" t="s">
        <v>2865</v>
      </c>
    </row>
    <row r="680" spans="1:10" ht="48">
      <c r="A680" s="79" t="s">
        <v>2589</v>
      </c>
      <c r="B680" s="80" t="s">
        <v>1693</v>
      </c>
      <c r="C680" s="79" t="s">
        <v>703</v>
      </c>
      <c r="D680" s="80" t="s">
        <v>2600</v>
      </c>
      <c r="E680" s="79" t="s">
        <v>939</v>
      </c>
      <c r="F680" s="79" t="s">
        <v>944</v>
      </c>
      <c r="G680" s="79">
        <v>60</v>
      </c>
      <c r="H680" s="205">
        <v>46277</v>
      </c>
      <c r="I680" s="79">
        <v>6</v>
      </c>
      <c r="J680" s="80" t="s">
        <v>2865</v>
      </c>
    </row>
    <row r="681" spans="1:10" ht="48">
      <c r="A681" s="79" t="s">
        <v>2589</v>
      </c>
      <c r="B681" s="80" t="s">
        <v>1693</v>
      </c>
      <c r="C681" s="79" t="s">
        <v>704</v>
      </c>
      <c r="D681" s="80" t="s">
        <v>2601</v>
      </c>
      <c r="E681" s="79" t="s">
        <v>939</v>
      </c>
      <c r="F681" s="79" t="s">
        <v>944</v>
      </c>
      <c r="G681" s="79">
        <v>30</v>
      </c>
      <c r="H681" s="205">
        <v>25528</v>
      </c>
      <c r="I681" s="79">
        <v>5</v>
      </c>
      <c r="J681" s="80" t="s">
        <v>945</v>
      </c>
    </row>
    <row r="682" spans="1:10" ht="48">
      <c r="A682" s="79" t="s">
        <v>2589</v>
      </c>
      <c r="B682" s="80" t="s">
        <v>1693</v>
      </c>
      <c r="C682" s="79" t="s">
        <v>705</v>
      </c>
      <c r="D682" s="80" t="s">
        <v>2602</v>
      </c>
      <c r="E682" s="79" t="s">
        <v>939</v>
      </c>
      <c r="F682" s="79" t="s">
        <v>944</v>
      </c>
      <c r="G682" s="79">
        <v>30</v>
      </c>
      <c r="H682" s="205">
        <v>40122</v>
      </c>
      <c r="I682" s="79">
        <v>6</v>
      </c>
      <c r="J682" s="80" t="s">
        <v>2865</v>
      </c>
    </row>
    <row r="683" spans="1:10" ht="48">
      <c r="A683" s="79" t="s">
        <v>2589</v>
      </c>
      <c r="B683" s="80" t="s">
        <v>1693</v>
      </c>
      <c r="C683" s="79" t="s">
        <v>706</v>
      </c>
      <c r="D683" s="80" t="s">
        <v>2603</v>
      </c>
      <c r="E683" s="79" t="s">
        <v>939</v>
      </c>
      <c r="F683" s="79" t="s">
        <v>944</v>
      </c>
      <c r="G683" s="79">
        <v>34</v>
      </c>
      <c r="H683" s="205">
        <v>17740</v>
      </c>
      <c r="I683" s="79">
        <v>5</v>
      </c>
      <c r="J683" s="80" t="s">
        <v>945</v>
      </c>
    </row>
    <row r="684" spans="1:10" ht="48">
      <c r="A684" s="206" t="s">
        <v>2589</v>
      </c>
      <c r="B684" s="207" t="s">
        <v>1693</v>
      </c>
      <c r="C684" s="206" t="s">
        <v>707</v>
      </c>
      <c r="D684" s="207" t="s">
        <v>2604</v>
      </c>
      <c r="E684" s="206" t="s">
        <v>939</v>
      </c>
      <c r="F684" s="208" t="s">
        <v>944</v>
      </c>
      <c r="G684" s="208">
        <v>20</v>
      </c>
      <c r="H684" s="209">
        <v>21740</v>
      </c>
      <c r="I684" s="208">
        <v>5</v>
      </c>
      <c r="J684" s="210" t="s">
        <v>945</v>
      </c>
    </row>
    <row r="685" spans="1:10" ht="48">
      <c r="A685" s="206" t="s">
        <v>2589</v>
      </c>
      <c r="B685" s="207" t="s">
        <v>1693</v>
      </c>
      <c r="C685" s="206" t="s">
        <v>708</v>
      </c>
      <c r="D685" s="207" t="s">
        <v>2923</v>
      </c>
      <c r="E685" s="206" t="s">
        <v>939</v>
      </c>
      <c r="F685" s="208" t="s">
        <v>947</v>
      </c>
      <c r="G685" s="208">
        <v>120</v>
      </c>
      <c r="H685" s="209">
        <v>70813</v>
      </c>
      <c r="I685" s="208">
        <v>13</v>
      </c>
      <c r="J685" s="210" t="s">
        <v>2864</v>
      </c>
    </row>
    <row r="686" spans="1:10" ht="48">
      <c r="A686" s="79" t="s">
        <v>2589</v>
      </c>
      <c r="B686" s="80" t="s">
        <v>1703</v>
      </c>
      <c r="C686" s="79" t="s">
        <v>709</v>
      </c>
      <c r="D686" s="80" t="s">
        <v>2605</v>
      </c>
      <c r="E686" s="79" t="s">
        <v>935</v>
      </c>
      <c r="F686" s="79" t="s">
        <v>936</v>
      </c>
      <c r="G686" s="79">
        <v>710</v>
      </c>
      <c r="H686" s="205">
        <v>98229</v>
      </c>
      <c r="I686" s="79">
        <v>19</v>
      </c>
      <c r="J686" s="80" t="s">
        <v>1956</v>
      </c>
    </row>
    <row r="687" spans="1:10" ht="48">
      <c r="A687" s="79" t="s">
        <v>2589</v>
      </c>
      <c r="B687" s="80" t="s">
        <v>1703</v>
      </c>
      <c r="C687" s="79" t="s">
        <v>710</v>
      </c>
      <c r="D687" s="80" t="s">
        <v>2606</v>
      </c>
      <c r="E687" s="79" t="s">
        <v>939</v>
      </c>
      <c r="F687" s="79" t="s">
        <v>944</v>
      </c>
      <c r="G687" s="79">
        <v>30</v>
      </c>
      <c r="H687" s="205">
        <v>26731</v>
      </c>
      <c r="I687" s="79">
        <v>5</v>
      </c>
      <c r="J687" s="80" t="s">
        <v>945</v>
      </c>
    </row>
    <row r="688" spans="1:10" ht="48">
      <c r="A688" s="79" t="s">
        <v>2589</v>
      </c>
      <c r="B688" s="80" t="s">
        <v>1703</v>
      </c>
      <c r="C688" s="79" t="s">
        <v>711</v>
      </c>
      <c r="D688" s="80" t="s">
        <v>2607</v>
      </c>
      <c r="E688" s="79" t="s">
        <v>939</v>
      </c>
      <c r="F688" s="79" t="s">
        <v>940</v>
      </c>
      <c r="G688" s="79">
        <v>94</v>
      </c>
      <c r="H688" s="205">
        <v>70612</v>
      </c>
      <c r="I688" s="79">
        <v>10</v>
      </c>
      <c r="J688" s="80" t="s">
        <v>941</v>
      </c>
    </row>
    <row r="689" spans="1:10" ht="48">
      <c r="A689" s="79" t="s">
        <v>2589</v>
      </c>
      <c r="B689" s="80" t="s">
        <v>1703</v>
      </c>
      <c r="C689" s="79" t="s">
        <v>712</v>
      </c>
      <c r="D689" s="80" t="s">
        <v>2608</v>
      </c>
      <c r="E689" s="79" t="s">
        <v>972</v>
      </c>
      <c r="F689" s="79" t="s">
        <v>973</v>
      </c>
      <c r="G689" s="79">
        <v>215</v>
      </c>
      <c r="H689" s="205">
        <v>154163</v>
      </c>
      <c r="I689" s="79">
        <v>15</v>
      </c>
      <c r="J689" s="80" t="s">
        <v>2867</v>
      </c>
    </row>
    <row r="690" spans="1:10" ht="48">
      <c r="A690" s="79" t="s">
        <v>2589</v>
      </c>
      <c r="B690" s="80" t="s">
        <v>1703</v>
      </c>
      <c r="C690" s="79" t="s">
        <v>713</v>
      </c>
      <c r="D690" s="80" t="s">
        <v>2609</v>
      </c>
      <c r="E690" s="79" t="s">
        <v>939</v>
      </c>
      <c r="F690" s="79" t="s">
        <v>947</v>
      </c>
      <c r="G690" s="79">
        <v>145</v>
      </c>
      <c r="H690" s="205">
        <v>108893</v>
      </c>
      <c r="I690" s="79">
        <v>13</v>
      </c>
      <c r="J690" s="80" t="s">
        <v>2864</v>
      </c>
    </row>
    <row r="691" spans="1:10" ht="48">
      <c r="A691" s="79" t="s">
        <v>2589</v>
      </c>
      <c r="B691" s="80" t="s">
        <v>1703</v>
      </c>
      <c r="C691" s="79" t="s">
        <v>714</v>
      </c>
      <c r="D691" s="80" t="s">
        <v>2610</v>
      </c>
      <c r="E691" s="79" t="s">
        <v>939</v>
      </c>
      <c r="F691" s="79" t="s">
        <v>944</v>
      </c>
      <c r="G691" s="79">
        <v>39</v>
      </c>
      <c r="H691" s="205">
        <v>35680</v>
      </c>
      <c r="I691" s="79">
        <v>6</v>
      </c>
      <c r="J691" s="80" t="s">
        <v>2865</v>
      </c>
    </row>
    <row r="692" spans="1:10" ht="48">
      <c r="A692" s="79" t="s">
        <v>2589</v>
      </c>
      <c r="B692" s="80" t="s">
        <v>1703</v>
      </c>
      <c r="C692" s="79" t="s">
        <v>715</v>
      </c>
      <c r="D692" s="80" t="s">
        <v>2611</v>
      </c>
      <c r="E692" s="79" t="s">
        <v>939</v>
      </c>
      <c r="F692" s="79" t="s">
        <v>944</v>
      </c>
      <c r="G692" s="79">
        <v>60</v>
      </c>
      <c r="H692" s="205">
        <v>48353</v>
      </c>
      <c r="I692" s="79">
        <v>6</v>
      </c>
      <c r="J692" s="80" t="s">
        <v>2865</v>
      </c>
    </row>
    <row r="693" spans="1:10" ht="48">
      <c r="A693" s="79" t="s">
        <v>2589</v>
      </c>
      <c r="B693" s="80" t="s">
        <v>1703</v>
      </c>
      <c r="C693" s="79" t="s">
        <v>716</v>
      </c>
      <c r="D693" s="80" t="s">
        <v>2612</v>
      </c>
      <c r="E693" s="79" t="s">
        <v>939</v>
      </c>
      <c r="F693" s="79" t="s">
        <v>940</v>
      </c>
      <c r="G693" s="79">
        <v>92</v>
      </c>
      <c r="H693" s="205">
        <v>70864</v>
      </c>
      <c r="I693" s="79">
        <v>10</v>
      </c>
      <c r="J693" s="80" t="s">
        <v>941</v>
      </c>
    </row>
    <row r="694" spans="1:10" ht="48">
      <c r="A694" s="206" t="s">
        <v>2589</v>
      </c>
      <c r="B694" s="207" t="s">
        <v>1703</v>
      </c>
      <c r="C694" s="206" t="s">
        <v>717</v>
      </c>
      <c r="D694" s="207" t="s">
        <v>2613</v>
      </c>
      <c r="E694" s="206" t="s">
        <v>939</v>
      </c>
      <c r="F694" s="208" t="s">
        <v>947</v>
      </c>
      <c r="G694" s="208">
        <v>94</v>
      </c>
      <c r="H694" s="209">
        <v>58169</v>
      </c>
      <c r="I694" s="208">
        <v>12</v>
      </c>
      <c r="J694" s="210" t="s">
        <v>2866</v>
      </c>
    </row>
    <row r="695" spans="1:10" ht="48">
      <c r="A695" s="79" t="s">
        <v>2589</v>
      </c>
      <c r="B695" s="80" t="s">
        <v>1703</v>
      </c>
      <c r="C695" s="79" t="s">
        <v>718</v>
      </c>
      <c r="D695" s="80" t="s">
        <v>2614</v>
      </c>
      <c r="E695" s="79" t="s">
        <v>939</v>
      </c>
      <c r="F695" s="79" t="s">
        <v>947</v>
      </c>
      <c r="G695" s="79">
        <v>137</v>
      </c>
      <c r="H695" s="205">
        <v>74196</v>
      </c>
      <c r="I695" s="79">
        <v>13</v>
      </c>
      <c r="J695" s="80" t="s">
        <v>2864</v>
      </c>
    </row>
    <row r="696" spans="1:10" ht="48">
      <c r="A696" s="79" t="s">
        <v>2589</v>
      </c>
      <c r="B696" s="80" t="s">
        <v>1703</v>
      </c>
      <c r="C696" s="79" t="s">
        <v>719</v>
      </c>
      <c r="D696" s="80" t="s">
        <v>2615</v>
      </c>
      <c r="E696" s="79" t="s">
        <v>939</v>
      </c>
      <c r="F696" s="79" t="s">
        <v>944</v>
      </c>
      <c r="G696" s="79">
        <v>33</v>
      </c>
      <c r="H696" s="205">
        <v>6934</v>
      </c>
      <c r="I696" s="79">
        <v>5</v>
      </c>
      <c r="J696" s="80" t="s">
        <v>945</v>
      </c>
    </row>
    <row r="697" spans="1:10" ht="48">
      <c r="A697" s="79" t="s">
        <v>2589</v>
      </c>
      <c r="B697" s="80" t="s">
        <v>1703</v>
      </c>
      <c r="C697" s="79" t="s">
        <v>720</v>
      </c>
      <c r="D697" s="80" t="s">
        <v>2616</v>
      </c>
      <c r="E697" s="79" t="s">
        <v>939</v>
      </c>
      <c r="F697" s="79" t="s">
        <v>944</v>
      </c>
      <c r="G697" s="79">
        <v>33</v>
      </c>
      <c r="H697" s="205">
        <v>31190</v>
      </c>
      <c r="I697" s="79">
        <v>6</v>
      </c>
      <c r="J697" s="80" t="s">
        <v>2865</v>
      </c>
    </row>
    <row r="698" spans="1:10" ht="48">
      <c r="A698" s="79" t="s">
        <v>2589</v>
      </c>
      <c r="B698" s="80" t="s">
        <v>1703</v>
      </c>
      <c r="C698" s="79" t="s">
        <v>721</v>
      </c>
      <c r="D698" s="80" t="s">
        <v>2617</v>
      </c>
      <c r="E698" s="79" t="s">
        <v>939</v>
      </c>
      <c r="F698" s="79" t="s">
        <v>944</v>
      </c>
      <c r="G698" s="79">
        <v>41</v>
      </c>
      <c r="H698" s="205">
        <v>29133</v>
      </c>
      <c r="I698" s="79">
        <v>5</v>
      </c>
      <c r="J698" s="80" t="s">
        <v>945</v>
      </c>
    </row>
    <row r="699" spans="1:10" ht="48">
      <c r="A699" s="79" t="s">
        <v>2589</v>
      </c>
      <c r="B699" s="80" t="s">
        <v>1703</v>
      </c>
      <c r="C699" s="79" t="s">
        <v>722</v>
      </c>
      <c r="D699" s="80" t="s">
        <v>2618</v>
      </c>
      <c r="E699" s="79" t="s">
        <v>939</v>
      </c>
      <c r="F699" s="79" t="s">
        <v>944</v>
      </c>
      <c r="G699" s="79">
        <v>57</v>
      </c>
      <c r="H699" s="205">
        <v>39858</v>
      </c>
      <c r="I699" s="79">
        <v>6</v>
      </c>
      <c r="J699" s="80" t="s">
        <v>2865</v>
      </c>
    </row>
    <row r="700" spans="1:10" ht="48">
      <c r="A700" s="79" t="s">
        <v>2589</v>
      </c>
      <c r="B700" s="80" t="s">
        <v>1703</v>
      </c>
      <c r="C700" s="79" t="s">
        <v>723</v>
      </c>
      <c r="D700" s="80" t="s">
        <v>2619</v>
      </c>
      <c r="E700" s="79" t="s">
        <v>939</v>
      </c>
      <c r="F700" s="79" t="s">
        <v>944</v>
      </c>
      <c r="G700" s="79">
        <v>33</v>
      </c>
      <c r="H700" s="205">
        <v>36033</v>
      </c>
      <c r="I700" s="79">
        <v>6</v>
      </c>
      <c r="J700" s="80" t="s">
        <v>2865</v>
      </c>
    </row>
    <row r="701" spans="1:10" ht="48">
      <c r="A701" s="79" t="s">
        <v>2589</v>
      </c>
      <c r="B701" s="80" t="s">
        <v>1703</v>
      </c>
      <c r="C701" s="79" t="s">
        <v>724</v>
      </c>
      <c r="D701" s="80" t="s">
        <v>2620</v>
      </c>
      <c r="E701" s="79" t="s">
        <v>939</v>
      </c>
      <c r="F701" s="79" t="s">
        <v>944</v>
      </c>
      <c r="G701" s="79">
        <v>32</v>
      </c>
      <c r="H701" s="205">
        <v>35418</v>
      </c>
      <c r="I701" s="79">
        <v>6</v>
      </c>
      <c r="J701" s="80" t="s">
        <v>2865</v>
      </c>
    </row>
    <row r="702" spans="1:10" ht="48">
      <c r="A702" s="79" t="s">
        <v>2589</v>
      </c>
      <c r="B702" s="80" t="s">
        <v>1703</v>
      </c>
      <c r="C702" s="79" t="s">
        <v>725</v>
      </c>
      <c r="D702" s="80" t="s">
        <v>2621</v>
      </c>
      <c r="E702" s="79" t="s">
        <v>939</v>
      </c>
      <c r="F702" s="79" t="s">
        <v>944</v>
      </c>
      <c r="G702" s="79">
        <v>34</v>
      </c>
      <c r="H702" s="205">
        <v>42320</v>
      </c>
      <c r="I702" s="79">
        <v>6</v>
      </c>
      <c r="J702" s="80" t="s">
        <v>2865</v>
      </c>
    </row>
    <row r="703" spans="1:10" ht="48">
      <c r="A703" s="79" t="s">
        <v>2589</v>
      </c>
      <c r="B703" s="80" t="s">
        <v>1703</v>
      </c>
      <c r="C703" s="79" t="s">
        <v>726</v>
      </c>
      <c r="D703" s="80" t="s">
        <v>2622</v>
      </c>
      <c r="E703" s="79" t="s">
        <v>939</v>
      </c>
      <c r="F703" s="79" t="s">
        <v>944</v>
      </c>
      <c r="G703" s="79">
        <v>42</v>
      </c>
      <c r="H703" s="205">
        <v>12632</v>
      </c>
      <c r="I703" s="79">
        <v>5</v>
      </c>
      <c r="J703" s="80" t="s">
        <v>945</v>
      </c>
    </row>
    <row r="704" spans="1:10" ht="48">
      <c r="A704" s="79" t="s">
        <v>2589</v>
      </c>
      <c r="B704" s="80" t="s">
        <v>1703</v>
      </c>
      <c r="C704" s="79" t="s">
        <v>727</v>
      </c>
      <c r="D704" s="80" t="s">
        <v>2924</v>
      </c>
      <c r="E704" s="79" t="s">
        <v>939</v>
      </c>
      <c r="F704" s="79" t="s">
        <v>944</v>
      </c>
      <c r="G704" s="79">
        <v>30</v>
      </c>
      <c r="H704" s="205">
        <v>27539</v>
      </c>
      <c r="I704" s="79">
        <v>5</v>
      </c>
      <c r="J704" s="80" t="s">
        <v>945</v>
      </c>
    </row>
    <row r="705" spans="1:10" ht="48">
      <c r="A705" s="206" t="s">
        <v>2589</v>
      </c>
      <c r="B705" s="207" t="s">
        <v>1703</v>
      </c>
      <c r="C705" s="206" t="s">
        <v>728</v>
      </c>
      <c r="D705" s="207" t="s">
        <v>2623</v>
      </c>
      <c r="E705" s="206" t="s">
        <v>939</v>
      </c>
      <c r="F705" s="208" t="s">
        <v>944</v>
      </c>
      <c r="G705" s="208">
        <v>30</v>
      </c>
      <c r="H705" s="209">
        <v>25561</v>
      </c>
      <c r="I705" s="208">
        <v>5</v>
      </c>
      <c r="J705" s="210" t="s">
        <v>945</v>
      </c>
    </row>
    <row r="706" spans="1:10" ht="48">
      <c r="A706" s="79" t="s">
        <v>2589</v>
      </c>
      <c r="B706" s="80" t="s">
        <v>1703</v>
      </c>
      <c r="C706" s="79" t="s">
        <v>729</v>
      </c>
      <c r="D706" s="80" t="s">
        <v>2624</v>
      </c>
      <c r="E706" s="79" t="s">
        <v>939</v>
      </c>
      <c r="F706" s="79" t="s">
        <v>944</v>
      </c>
      <c r="G706" s="79">
        <v>30</v>
      </c>
      <c r="H706" s="205">
        <v>16534</v>
      </c>
      <c r="I706" s="79">
        <v>5</v>
      </c>
      <c r="J706" s="80" t="s">
        <v>945</v>
      </c>
    </row>
    <row r="707" spans="1:10" ht="48">
      <c r="A707" s="79" t="s">
        <v>2589</v>
      </c>
      <c r="B707" s="80" t="s">
        <v>1703</v>
      </c>
      <c r="C707" s="79" t="s">
        <v>730</v>
      </c>
      <c r="D707" s="80" t="s">
        <v>2625</v>
      </c>
      <c r="E707" s="79" t="s">
        <v>939</v>
      </c>
      <c r="F707" s="79" t="s">
        <v>966</v>
      </c>
      <c r="G707" s="79">
        <v>30</v>
      </c>
      <c r="H707" s="205">
        <v>14180</v>
      </c>
      <c r="I707" s="79">
        <v>2</v>
      </c>
      <c r="J707" s="80" t="s">
        <v>967</v>
      </c>
    </row>
    <row r="708" spans="1:10" ht="48">
      <c r="A708" s="79" t="s">
        <v>2589</v>
      </c>
      <c r="B708" s="80" t="s">
        <v>1726</v>
      </c>
      <c r="C708" s="79" t="s">
        <v>731</v>
      </c>
      <c r="D708" s="80" t="s">
        <v>2626</v>
      </c>
      <c r="E708" s="79" t="s">
        <v>972</v>
      </c>
      <c r="F708" s="79" t="s">
        <v>999</v>
      </c>
      <c r="G708" s="79">
        <v>419</v>
      </c>
      <c r="H708" s="205">
        <v>99874</v>
      </c>
      <c r="I708" s="79">
        <v>17</v>
      </c>
      <c r="J708" s="80" t="s">
        <v>1000</v>
      </c>
    </row>
    <row r="709" spans="1:10" ht="48">
      <c r="A709" s="79" t="s">
        <v>2589</v>
      </c>
      <c r="B709" s="80" t="s">
        <v>1726</v>
      </c>
      <c r="C709" s="79" t="s">
        <v>732</v>
      </c>
      <c r="D709" s="80" t="s">
        <v>2627</v>
      </c>
      <c r="E709" s="79" t="s">
        <v>939</v>
      </c>
      <c r="F709" s="79" t="s">
        <v>944</v>
      </c>
      <c r="G709" s="79">
        <v>44</v>
      </c>
      <c r="H709" s="205">
        <v>31244</v>
      </c>
      <c r="I709" s="79">
        <v>6</v>
      </c>
      <c r="J709" s="80" t="s">
        <v>2865</v>
      </c>
    </row>
    <row r="710" spans="1:10" ht="48">
      <c r="A710" s="79" t="s">
        <v>2589</v>
      </c>
      <c r="B710" s="80" t="s">
        <v>1726</v>
      </c>
      <c r="C710" s="79" t="s">
        <v>733</v>
      </c>
      <c r="D710" s="80" t="s">
        <v>2628</v>
      </c>
      <c r="E710" s="79" t="s">
        <v>939</v>
      </c>
      <c r="F710" s="79" t="s">
        <v>944</v>
      </c>
      <c r="G710" s="79">
        <v>43</v>
      </c>
      <c r="H710" s="205">
        <v>37529</v>
      </c>
      <c r="I710" s="79">
        <v>6</v>
      </c>
      <c r="J710" s="80" t="s">
        <v>2865</v>
      </c>
    </row>
    <row r="711" spans="1:10" ht="48">
      <c r="A711" s="79" t="s">
        <v>2589</v>
      </c>
      <c r="B711" s="80" t="s">
        <v>1726</v>
      </c>
      <c r="C711" s="79" t="s">
        <v>734</v>
      </c>
      <c r="D711" s="80" t="s">
        <v>2629</v>
      </c>
      <c r="E711" s="79" t="s">
        <v>939</v>
      </c>
      <c r="F711" s="79" t="s">
        <v>944</v>
      </c>
      <c r="G711" s="79">
        <v>30</v>
      </c>
      <c r="H711" s="205">
        <v>19734</v>
      </c>
      <c r="I711" s="79">
        <v>5</v>
      </c>
      <c r="J711" s="80" t="s">
        <v>945</v>
      </c>
    </row>
    <row r="712" spans="1:10" ht="48">
      <c r="A712" s="79" t="s">
        <v>2589</v>
      </c>
      <c r="B712" s="80" t="s">
        <v>1726</v>
      </c>
      <c r="C712" s="79" t="s">
        <v>735</v>
      </c>
      <c r="D712" s="80" t="s">
        <v>2630</v>
      </c>
      <c r="E712" s="79" t="s">
        <v>939</v>
      </c>
      <c r="F712" s="79" t="s">
        <v>944</v>
      </c>
      <c r="G712" s="79">
        <v>30</v>
      </c>
      <c r="H712" s="205">
        <v>29468</v>
      </c>
      <c r="I712" s="79">
        <v>5</v>
      </c>
      <c r="J712" s="80" t="s">
        <v>945</v>
      </c>
    </row>
    <row r="713" spans="1:10" ht="48">
      <c r="A713" s="79" t="s">
        <v>2589</v>
      </c>
      <c r="B713" s="80" t="s">
        <v>1726</v>
      </c>
      <c r="C713" s="79" t="s">
        <v>736</v>
      </c>
      <c r="D713" s="80" t="s">
        <v>2631</v>
      </c>
      <c r="E713" s="79" t="s">
        <v>939</v>
      </c>
      <c r="F713" s="79" t="s">
        <v>944</v>
      </c>
      <c r="G713" s="79">
        <v>54</v>
      </c>
      <c r="H713" s="205">
        <v>35493</v>
      </c>
      <c r="I713" s="79">
        <v>6</v>
      </c>
      <c r="J713" s="80" t="s">
        <v>2865</v>
      </c>
    </row>
    <row r="714" spans="1:10" ht="48">
      <c r="A714" s="79" t="s">
        <v>2589</v>
      </c>
      <c r="B714" s="80" t="s">
        <v>1726</v>
      </c>
      <c r="C714" s="79" t="s">
        <v>737</v>
      </c>
      <c r="D714" s="80" t="s">
        <v>2632</v>
      </c>
      <c r="E714" s="79" t="s">
        <v>939</v>
      </c>
      <c r="F714" s="79" t="s">
        <v>944</v>
      </c>
      <c r="G714" s="79">
        <v>35</v>
      </c>
      <c r="H714" s="205">
        <v>26654</v>
      </c>
      <c r="I714" s="79">
        <v>5</v>
      </c>
      <c r="J714" s="80" t="s">
        <v>945</v>
      </c>
    </row>
    <row r="715" spans="1:10" ht="48">
      <c r="A715" s="79" t="s">
        <v>2589</v>
      </c>
      <c r="B715" s="80" t="s">
        <v>1734</v>
      </c>
      <c r="C715" s="79" t="s">
        <v>738</v>
      </c>
      <c r="D715" s="80" t="s">
        <v>2633</v>
      </c>
      <c r="E715" s="79" t="s">
        <v>935</v>
      </c>
      <c r="F715" s="79" t="s">
        <v>936</v>
      </c>
      <c r="G715" s="79">
        <v>1188</v>
      </c>
      <c r="H715" s="214">
        <v>0</v>
      </c>
      <c r="I715" s="79">
        <v>20</v>
      </c>
      <c r="J715" s="80" t="s">
        <v>1081</v>
      </c>
    </row>
    <row r="716" spans="1:10" ht="48">
      <c r="A716" s="79" t="s">
        <v>2589</v>
      </c>
      <c r="B716" s="80" t="s">
        <v>1734</v>
      </c>
      <c r="C716" s="79" t="s">
        <v>739</v>
      </c>
      <c r="D716" s="80" t="s">
        <v>2634</v>
      </c>
      <c r="E716" s="79" t="s">
        <v>939</v>
      </c>
      <c r="F716" s="79" t="s">
        <v>944</v>
      </c>
      <c r="G716" s="79">
        <v>65</v>
      </c>
      <c r="H716" s="205">
        <v>52989</v>
      </c>
      <c r="I716" s="79">
        <v>6</v>
      </c>
      <c r="J716" s="80" t="s">
        <v>2865</v>
      </c>
    </row>
    <row r="717" spans="1:10" ht="48">
      <c r="A717" s="79" t="s">
        <v>2589</v>
      </c>
      <c r="B717" s="80" t="s">
        <v>1734</v>
      </c>
      <c r="C717" s="79" t="s">
        <v>740</v>
      </c>
      <c r="D717" s="80" t="s">
        <v>2635</v>
      </c>
      <c r="E717" s="79" t="s">
        <v>939</v>
      </c>
      <c r="F717" s="79" t="s">
        <v>944</v>
      </c>
      <c r="G717" s="79">
        <v>30</v>
      </c>
      <c r="H717" s="205">
        <v>28815</v>
      </c>
      <c r="I717" s="79">
        <v>5</v>
      </c>
      <c r="J717" s="80" t="s">
        <v>945</v>
      </c>
    </row>
    <row r="718" spans="1:10" ht="48">
      <c r="A718" s="79" t="s">
        <v>2589</v>
      </c>
      <c r="B718" s="80" t="s">
        <v>1734</v>
      </c>
      <c r="C718" s="79" t="s">
        <v>741</v>
      </c>
      <c r="D718" s="80" t="s">
        <v>2636</v>
      </c>
      <c r="E718" s="79" t="s">
        <v>939</v>
      </c>
      <c r="F718" s="79" t="s">
        <v>944</v>
      </c>
      <c r="G718" s="79">
        <v>72</v>
      </c>
      <c r="H718" s="205">
        <v>77059</v>
      </c>
      <c r="I718" s="79">
        <v>7</v>
      </c>
      <c r="J718" s="80" t="s">
        <v>954</v>
      </c>
    </row>
    <row r="719" spans="1:10" ht="48">
      <c r="A719" s="79" t="s">
        <v>2589</v>
      </c>
      <c r="B719" s="80" t="s">
        <v>1734</v>
      </c>
      <c r="C719" s="79" t="s">
        <v>742</v>
      </c>
      <c r="D719" s="80" t="s">
        <v>2637</v>
      </c>
      <c r="E719" s="79" t="s">
        <v>939</v>
      </c>
      <c r="F719" s="79" t="s">
        <v>944</v>
      </c>
      <c r="G719" s="79">
        <v>75</v>
      </c>
      <c r="H719" s="205">
        <v>60503</v>
      </c>
      <c r="I719" s="79">
        <v>7</v>
      </c>
      <c r="J719" s="80" t="s">
        <v>954</v>
      </c>
    </row>
    <row r="720" spans="1:10" ht="48">
      <c r="A720" s="79" t="s">
        <v>2589</v>
      </c>
      <c r="B720" s="80" t="s">
        <v>1734</v>
      </c>
      <c r="C720" s="79" t="s">
        <v>743</v>
      </c>
      <c r="D720" s="80" t="s">
        <v>2638</v>
      </c>
      <c r="E720" s="79" t="s">
        <v>939</v>
      </c>
      <c r="F720" s="79" t="s">
        <v>944</v>
      </c>
      <c r="G720" s="79">
        <v>46</v>
      </c>
      <c r="H720" s="205">
        <v>44676</v>
      </c>
      <c r="I720" s="79">
        <v>6</v>
      </c>
      <c r="J720" s="80" t="s">
        <v>2865</v>
      </c>
    </row>
    <row r="721" spans="1:10" ht="48">
      <c r="A721" s="79" t="s">
        <v>2589</v>
      </c>
      <c r="B721" s="80" t="s">
        <v>1734</v>
      </c>
      <c r="C721" s="79" t="s">
        <v>744</v>
      </c>
      <c r="D721" s="80" t="s">
        <v>2639</v>
      </c>
      <c r="E721" s="79" t="s">
        <v>939</v>
      </c>
      <c r="F721" s="79" t="s">
        <v>944</v>
      </c>
      <c r="G721" s="79">
        <v>66</v>
      </c>
      <c r="H721" s="205">
        <v>55571</v>
      </c>
      <c r="I721" s="79">
        <v>6</v>
      </c>
      <c r="J721" s="80" t="s">
        <v>2865</v>
      </c>
    </row>
    <row r="722" spans="1:10" ht="48">
      <c r="A722" s="79" t="s">
        <v>2589</v>
      </c>
      <c r="B722" s="80" t="s">
        <v>1734</v>
      </c>
      <c r="C722" s="79" t="s">
        <v>745</v>
      </c>
      <c r="D722" s="80" t="s">
        <v>2640</v>
      </c>
      <c r="E722" s="79" t="s">
        <v>939</v>
      </c>
      <c r="F722" s="79" t="s">
        <v>944</v>
      </c>
      <c r="G722" s="79">
        <v>72</v>
      </c>
      <c r="H722" s="205">
        <v>72585</v>
      </c>
      <c r="I722" s="79">
        <v>7</v>
      </c>
      <c r="J722" s="80" t="s">
        <v>954</v>
      </c>
    </row>
    <row r="723" spans="1:10" ht="48">
      <c r="A723" s="79" t="s">
        <v>2589</v>
      </c>
      <c r="B723" s="80" t="s">
        <v>1734</v>
      </c>
      <c r="C723" s="79" t="s">
        <v>746</v>
      </c>
      <c r="D723" s="80" t="s">
        <v>2641</v>
      </c>
      <c r="E723" s="79" t="s">
        <v>939</v>
      </c>
      <c r="F723" s="79" t="s">
        <v>947</v>
      </c>
      <c r="G723" s="79">
        <v>144</v>
      </c>
      <c r="H723" s="205">
        <v>89676</v>
      </c>
      <c r="I723" s="79">
        <v>13</v>
      </c>
      <c r="J723" s="80" t="s">
        <v>2864</v>
      </c>
    </row>
    <row r="724" spans="1:10" ht="48">
      <c r="A724" s="79" t="s">
        <v>2589</v>
      </c>
      <c r="B724" s="80" t="s">
        <v>1734</v>
      </c>
      <c r="C724" s="79" t="s">
        <v>747</v>
      </c>
      <c r="D724" s="80" t="s">
        <v>2642</v>
      </c>
      <c r="E724" s="79" t="s">
        <v>939</v>
      </c>
      <c r="F724" s="79" t="s">
        <v>944</v>
      </c>
      <c r="G724" s="79">
        <v>40</v>
      </c>
      <c r="H724" s="205">
        <v>30761</v>
      </c>
      <c r="I724" s="79">
        <v>6</v>
      </c>
      <c r="J724" s="80" t="s">
        <v>2865</v>
      </c>
    </row>
    <row r="725" spans="1:10" ht="48">
      <c r="A725" s="79" t="s">
        <v>2589</v>
      </c>
      <c r="B725" s="80" t="s">
        <v>1734</v>
      </c>
      <c r="C725" s="79" t="s">
        <v>748</v>
      </c>
      <c r="D725" s="80" t="s">
        <v>2643</v>
      </c>
      <c r="E725" s="79" t="s">
        <v>939</v>
      </c>
      <c r="F725" s="79" t="s">
        <v>944</v>
      </c>
      <c r="G725" s="79">
        <v>64</v>
      </c>
      <c r="H725" s="205">
        <v>61783</v>
      </c>
      <c r="I725" s="79">
        <v>7</v>
      </c>
      <c r="J725" s="80" t="s">
        <v>954</v>
      </c>
    </row>
    <row r="726" spans="1:10" ht="48">
      <c r="A726" s="79" t="s">
        <v>2589</v>
      </c>
      <c r="B726" s="80" t="s">
        <v>1734</v>
      </c>
      <c r="C726" s="79" t="s">
        <v>749</v>
      </c>
      <c r="D726" s="80" t="s">
        <v>2644</v>
      </c>
      <c r="E726" s="79" t="s">
        <v>972</v>
      </c>
      <c r="F726" s="79" t="s">
        <v>973</v>
      </c>
      <c r="G726" s="79">
        <v>298</v>
      </c>
      <c r="H726" s="205">
        <v>107498</v>
      </c>
      <c r="I726" s="79">
        <v>15</v>
      </c>
      <c r="J726" s="80" t="s">
        <v>2867</v>
      </c>
    </row>
    <row r="727" spans="1:10" ht="48">
      <c r="A727" s="79" t="s">
        <v>2589</v>
      </c>
      <c r="B727" s="80" t="s">
        <v>1734</v>
      </c>
      <c r="C727" s="79" t="s">
        <v>750</v>
      </c>
      <c r="D727" s="80" t="s">
        <v>2645</v>
      </c>
      <c r="E727" s="79" t="s">
        <v>939</v>
      </c>
      <c r="F727" s="79" t="s">
        <v>947</v>
      </c>
      <c r="G727" s="79">
        <v>140</v>
      </c>
      <c r="H727" s="205">
        <v>95629</v>
      </c>
      <c r="I727" s="79">
        <v>13</v>
      </c>
      <c r="J727" s="80" t="s">
        <v>2864</v>
      </c>
    </row>
    <row r="728" spans="1:10" ht="48">
      <c r="A728" s="79" t="s">
        <v>2589</v>
      </c>
      <c r="B728" s="80" t="s">
        <v>1734</v>
      </c>
      <c r="C728" s="79" t="s">
        <v>751</v>
      </c>
      <c r="D728" s="80" t="s">
        <v>2646</v>
      </c>
      <c r="E728" s="79" t="s">
        <v>939</v>
      </c>
      <c r="F728" s="79" t="s">
        <v>944</v>
      </c>
      <c r="G728" s="79">
        <v>30</v>
      </c>
      <c r="H728" s="205">
        <v>24374</v>
      </c>
      <c r="I728" s="79">
        <v>5</v>
      </c>
      <c r="J728" s="80" t="s">
        <v>945</v>
      </c>
    </row>
    <row r="729" spans="1:10" ht="48">
      <c r="A729" s="79" t="s">
        <v>2589</v>
      </c>
      <c r="B729" s="80" t="s">
        <v>1734</v>
      </c>
      <c r="C729" s="79" t="s">
        <v>752</v>
      </c>
      <c r="D729" s="80" t="s">
        <v>2647</v>
      </c>
      <c r="E729" s="79" t="s">
        <v>939</v>
      </c>
      <c r="F729" s="79" t="s">
        <v>944</v>
      </c>
      <c r="G729" s="79">
        <v>34</v>
      </c>
      <c r="H729" s="205">
        <v>36704</v>
      </c>
      <c r="I729" s="79">
        <v>6</v>
      </c>
      <c r="J729" s="80" t="s">
        <v>2865</v>
      </c>
    </row>
    <row r="730" spans="1:10" ht="48">
      <c r="A730" s="79" t="s">
        <v>2589</v>
      </c>
      <c r="B730" s="80" t="s">
        <v>1734</v>
      </c>
      <c r="C730" s="79" t="s">
        <v>753</v>
      </c>
      <c r="D730" s="80" t="s">
        <v>2648</v>
      </c>
      <c r="E730" s="79" t="s">
        <v>939</v>
      </c>
      <c r="F730" s="79" t="s">
        <v>944</v>
      </c>
      <c r="G730" s="79">
        <v>40</v>
      </c>
      <c r="H730" s="205">
        <v>40219</v>
      </c>
      <c r="I730" s="79">
        <v>6</v>
      </c>
      <c r="J730" s="80" t="s">
        <v>2865</v>
      </c>
    </row>
    <row r="731" spans="1:10" ht="48">
      <c r="A731" s="79" t="s">
        <v>2589</v>
      </c>
      <c r="B731" s="80" t="s">
        <v>1734</v>
      </c>
      <c r="C731" s="79" t="s">
        <v>754</v>
      </c>
      <c r="D731" s="80" t="s">
        <v>2649</v>
      </c>
      <c r="E731" s="79" t="s">
        <v>939</v>
      </c>
      <c r="F731" s="79" t="s">
        <v>944</v>
      </c>
      <c r="G731" s="79">
        <v>30</v>
      </c>
      <c r="H731" s="205">
        <v>19949</v>
      </c>
      <c r="I731" s="79">
        <v>5</v>
      </c>
      <c r="J731" s="80" t="s">
        <v>945</v>
      </c>
    </row>
    <row r="732" spans="1:10" ht="48">
      <c r="A732" s="79" t="s">
        <v>2589</v>
      </c>
      <c r="B732" s="80" t="s">
        <v>1734</v>
      </c>
      <c r="C732" s="79" t="s">
        <v>755</v>
      </c>
      <c r="D732" s="80" t="s">
        <v>2650</v>
      </c>
      <c r="E732" s="79" t="s">
        <v>939</v>
      </c>
      <c r="F732" s="79" t="s">
        <v>944</v>
      </c>
      <c r="G732" s="79">
        <v>37</v>
      </c>
      <c r="H732" s="205">
        <v>42061</v>
      </c>
      <c r="I732" s="79">
        <v>6</v>
      </c>
      <c r="J732" s="80" t="s">
        <v>2865</v>
      </c>
    </row>
    <row r="733" spans="1:10" ht="48">
      <c r="A733" s="79" t="s">
        <v>2589</v>
      </c>
      <c r="B733" s="80" t="s">
        <v>1734</v>
      </c>
      <c r="C733" s="79" t="s">
        <v>756</v>
      </c>
      <c r="D733" s="80" t="s">
        <v>2651</v>
      </c>
      <c r="E733" s="79" t="s">
        <v>939</v>
      </c>
      <c r="F733" s="79" t="s">
        <v>944</v>
      </c>
      <c r="G733" s="79">
        <v>23</v>
      </c>
      <c r="H733" s="205">
        <v>22355</v>
      </c>
      <c r="I733" s="79">
        <v>5</v>
      </c>
      <c r="J733" s="80" t="s">
        <v>945</v>
      </c>
    </row>
    <row r="734" spans="1:10" ht="48">
      <c r="A734" s="79" t="s">
        <v>2589</v>
      </c>
      <c r="B734" s="80" t="s">
        <v>1734</v>
      </c>
      <c r="C734" s="79" t="s">
        <v>757</v>
      </c>
      <c r="D734" s="80" t="s">
        <v>2925</v>
      </c>
      <c r="E734" s="79" t="s">
        <v>972</v>
      </c>
      <c r="F734" s="79" t="s">
        <v>973</v>
      </c>
      <c r="G734" s="79">
        <v>315</v>
      </c>
      <c r="H734" s="205">
        <v>132030</v>
      </c>
      <c r="I734" s="79">
        <v>15</v>
      </c>
      <c r="J734" s="80" t="s">
        <v>2867</v>
      </c>
    </row>
    <row r="735" spans="1:10" ht="48">
      <c r="A735" s="79" t="s">
        <v>2589</v>
      </c>
      <c r="B735" s="80" t="s">
        <v>1734</v>
      </c>
      <c r="C735" s="79" t="s">
        <v>758</v>
      </c>
      <c r="D735" s="80" t="s">
        <v>2926</v>
      </c>
      <c r="E735" s="79" t="s">
        <v>972</v>
      </c>
      <c r="F735" s="79" t="s">
        <v>999</v>
      </c>
      <c r="G735" s="79">
        <v>208</v>
      </c>
      <c r="H735" s="205">
        <v>99423</v>
      </c>
      <c r="I735" s="79">
        <v>16</v>
      </c>
      <c r="J735" s="80" t="s">
        <v>1038</v>
      </c>
    </row>
    <row r="736" spans="1:10" ht="48">
      <c r="A736" s="206" t="s">
        <v>2589</v>
      </c>
      <c r="B736" s="207" t="s">
        <v>1734</v>
      </c>
      <c r="C736" s="206" t="s">
        <v>759</v>
      </c>
      <c r="D736" s="207" t="s">
        <v>2652</v>
      </c>
      <c r="E736" s="79" t="s">
        <v>939</v>
      </c>
      <c r="F736" s="208" t="s">
        <v>944</v>
      </c>
      <c r="G736" s="208">
        <v>24</v>
      </c>
      <c r="H736" s="209">
        <v>25978</v>
      </c>
      <c r="I736" s="208">
        <v>5</v>
      </c>
      <c r="J736" s="210" t="s">
        <v>945</v>
      </c>
    </row>
    <row r="737" spans="1:10" ht="48">
      <c r="A737" s="79" t="s">
        <v>2589</v>
      </c>
      <c r="B737" s="80" t="s">
        <v>1734</v>
      </c>
      <c r="C737" s="79" t="s">
        <v>760</v>
      </c>
      <c r="D737" s="80" t="s">
        <v>2653</v>
      </c>
      <c r="E737" s="79" t="s">
        <v>939</v>
      </c>
      <c r="F737" s="79" t="s">
        <v>966</v>
      </c>
      <c r="G737" s="79">
        <v>30</v>
      </c>
      <c r="H737" s="205">
        <v>20381</v>
      </c>
      <c r="I737" s="79">
        <v>3</v>
      </c>
      <c r="J737" s="80" t="s">
        <v>1015</v>
      </c>
    </row>
    <row r="738" spans="1:10" ht="48">
      <c r="A738" s="79" t="s">
        <v>2589</v>
      </c>
      <c r="B738" s="80" t="s">
        <v>1734</v>
      </c>
      <c r="C738" s="79" t="s">
        <v>761</v>
      </c>
      <c r="D738" s="80" t="s">
        <v>2654</v>
      </c>
      <c r="E738" s="79" t="s">
        <v>939</v>
      </c>
      <c r="F738" s="79" t="s">
        <v>966</v>
      </c>
      <c r="G738" s="79">
        <v>30</v>
      </c>
      <c r="H738" s="205">
        <v>22557</v>
      </c>
      <c r="I738" s="79">
        <v>3</v>
      </c>
      <c r="J738" s="80" t="s">
        <v>1015</v>
      </c>
    </row>
    <row r="739" spans="1:10" ht="48">
      <c r="A739" s="79" t="s">
        <v>2589</v>
      </c>
      <c r="B739" s="80" t="s">
        <v>1734</v>
      </c>
      <c r="C739" s="79" t="s">
        <v>762</v>
      </c>
      <c r="D739" s="80" t="s">
        <v>2655</v>
      </c>
      <c r="E739" s="79" t="s">
        <v>939</v>
      </c>
      <c r="F739" s="79" t="s">
        <v>966</v>
      </c>
      <c r="G739" s="79">
        <v>29</v>
      </c>
      <c r="H739" s="205">
        <v>24518</v>
      </c>
      <c r="I739" s="79">
        <v>3</v>
      </c>
      <c r="J739" s="80" t="s">
        <v>1015</v>
      </c>
    </row>
    <row r="740" spans="1:10" ht="48">
      <c r="A740" s="79" t="s">
        <v>2589</v>
      </c>
      <c r="B740" s="80" t="s">
        <v>1734</v>
      </c>
      <c r="C740" s="79" t="s">
        <v>763</v>
      </c>
      <c r="D740" s="80" t="s">
        <v>2656</v>
      </c>
      <c r="E740" s="79" t="s">
        <v>939</v>
      </c>
      <c r="F740" s="79" t="s">
        <v>966</v>
      </c>
      <c r="G740" s="79">
        <v>29</v>
      </c>
      <c r="H740" s="205">
        <v>20454</v>
      </c>
      <c r="I740" s="79">
        <v>3</v>
      </c>
      <c r="J740" s="80" t="s">
        <v>1015</v>
      </c>
    </row>
    <row r="741" spans="1:10" ht="48">
      <c r="A741" s="79" t="s">
        <v>2657</v>
      </c>
      <c r="B741" s="80" t="s">
        <v>1761</v>
      </c>
      <c r="C741" s="79" t="s">
        <v>764</v>
      </c>
      <c r="D741" s="80" t="s">
        <v>2658</v>
      </c>
      <c r="E741" s="79" t="s">
        <v>972</v>
      </c>
      <c r="F741" s="79" t="s">
        <v>999</v>
      </c>
      <c r="G741" s="79">
        <v>341</v>
      </c>
      <c r="H741" s="205">
        <v>91521</v>
      </c>
      <c r="I741" s="79">
        <v>16</v>
      </c>
      <c r="J741" s="80" t="s">
        <v>1038</v>
      </c>
    </row>
    <row r="742" spans="1:10" ht="48">
      <c r="A742" s="79" t="s">
        <v>2657</v>
      </c>
      <c r="B742" s="80" t="s">
        <v>1761</v>
      </c>
      <c r="C742" s="79" t="s">
        <v>765</v>
      </c>
      <c r="D742" s="80" t="s">
        <v>2659</v>
      </c>
      <c r="E742" s="79" t="s">
        <v>939</v>
      </c>
      <c r="F742" s="79" t="s">
        <v>944</v>
      </c>
      <c r="G742" s="79">
        <v>45</v>
      </c>
      <c r="H742" s="205">
        <v>52380</v>
      </c>
      <c r="I742" s="79">
        <v>6</v>
      </c>
      <c r="J742" s="80" t="s">
        <v>2865</v>
      </c>
    </row>
    <row r="743" spans="1:10" ht="48">
      <c r="A743" s="206" t="s">
        <v>2657</v>
      </c>
      <c r="B743" s="207" t="s">
        <v>1761</v>
      </c>
      <c r="C743" s="206" t="s">
        <v>766</v>
      </c>
      <c r="D743" s="207" t="s">
        <v>2660</v>
      </c>
      <c r="E743" s="79" t="s">
        <v>939</v>
      </c>
      <c r="F743" s="208" t="s">
        <v>944</v>
      </c>
      <c r="G743" s="208">
        <v>30</v>
      </c>
      <c r="H743" s="209">
        <v>27694</v>
      </c>
      <c r="I743" s="208">
        <v>5</v>
      </c>
      <c r="J743" s="210" t="s">
        <v>945</v>
      </c>
    </row>
    <row r="744" spans="1:10" ht="48">
      <c r="A744" s="79" t="s">
        <v>2657</v>
      </c>
      <c r="B744" s="80" t="s">
        <v>1761</v>
      </c>
      <c r="C744" s="79" t="s">
        <v>767</v>
      </c>
      <c r="D744" s="80" t="s">
        <v>2661</v>
      </c>
      <c r="E744" s="79" t="s">
        <v>939</v>
      </c>
      <c r="F744" s="79" t="s">
        <v>944</v>
      </c>
      <c r="G744" s="79">
        <v>72</v>
      </c>
      <c r="H744" s="205">
        <v>62851</v>
      </c>
      <c r="I744" s="79">
        <v>7</v>
      </c>
      <c r="J744" s="80" t="s">
        <v>954</v>
      </c>
    </row>
    <row r="745" spans="1:10" ht="48">
      <c r="A745" s="79" t="s">
        <v>2657</v>
      </c>
      <c r="B745" s="80" t="s">
        <v>1761</v>
      </c>
      <c r="C745" s="79" t="s">
        <v>768</v>
      </c>
      <c r="D745" s="80" t="s">
        <v>2662</v>
      </c>
      <c r="E745" s="79" t="s">
        <v>939</v>
      </c>
      <c r="F745" s="79" t="s">
        <v>944</v>
      </c>
      <c r="G745" s="79">
        <v>85</v>
      </c>
      <c r="H745" s="205">
        <v>49100</v>
      </c>
      <c r="I745" s="79">
        <v>6</v>
      </c>
      <c r="J745" s="80" t="s">
        <v>2865</v>
      </c>
    </row>
    <row r="746" spans="1:10" ht="48">
      <c r="A746" s="79" t="s">
        <v>2657</v>
      </c>
      <c r="B746" s="80" t="s">
        <v>1761</v>
      </c>
      <c r="C746" s="79" t="s">
        <v>769</v>
      </c>
      <c r="D746" s="80" t="s">
        <v>2663</v>
      </c>
      <c r="E746" s="79" t="s">
        <v>939</v>
      </c>
      <c r="F746" s="79" t="s">
        <v>944</v>
      </c>
      <c r="G746" s="79">
        <v>47</v>
      </c>
      <c r="H746" s="205">
        <v>30031</v>
      </c>
      <c r="I746" s="79">
        <v>6</v>
      </c>
      <c r="J746" s="80" t="s">
        <v>2865</v>
      </c>
    </row>
    <row r="747" spans="1:10" ht="48">
      <c r="A747" s="79" t="s">
        <v>2657</v>
      </c>
      <c r="B747" s="80" t="s">
        <v>1761</v>
      </c>
      <c r="C747" s="79" t="s">
        <v>770</v>
      </c>
      <c r="D747" s="80" t="s">
        <v>2664</v>
      </c>
      <c r="E747" s="79" t="s">
        <v>939</v>
      </c>
      <c r="F747" s="79" t="s">
        <v>944</v>
      </c>
      <c r="G747" s="79">
        <v>30</v>
      </c>
      <c r="H747" s="205">
        <v>19637</v>
      </c>
      <c r="I747" s="79">
        <v>5</v>
      </c>
      <c r="J747" s="80" t="s">
        <v>945</v>
      </c>
    </row>
    <row r="748" spans="1:10" ht="48">
      <c r="A748" s="79" t="s">
        <v>2657</v>
      </c>
      <c r="B748" s="80" t="s">
        <v>1761</v>
      </c>
      <c r="C748" s="79" t="s">
        <v>771</v>
      </c>
      <c r="D748" s="80" t="s">
        <v>2665</v>
      </c>
      <c r="E748" s="79" t="s">
        <v>939</v>
      </c>
      <c r="F748" s="79" t="s">
        <v>944</v>
      </c>
      <c r="G748" s="79">
        <v>45</v>
      </c>
      <c r="H748" s="205">
        <v>49625</v>
      </c>
      <c r="I748" s="79">
        <v>6</v>
      </c>
      <c r="J748" s="80" t="s">
        <v>2865</v>
      </c>
    </row>
    <row r="749" spans="1:10" ht="48">
      <c r="A749" s="79" t="s">
        <v>2657</v>
      </c>
      <c r="B749" s="80" t="s">
        <v>1761</v>
      </c>
      <c r="C749" s="79" t="s">
        <v>772</v>
      </c>
      <c r="D749" s="80" t="s">
        <v>2666</v>
      </c>
      <c r="E749" s="79" t="s">
        <v>939</v>
      </c>
      <c r="F749" s="79" t="s">
        <v>966</v>
      </c>
      <c r="G749" s="79">
        <v>10</v>
      </c>
      <c r="H749" s="205">
        <v>1528</v>
      </c>
      <c r="I749" s="79">
        <v>2</v>
      </c>
      <c r="J749" s="80" t="s">
        <v>967</v>
      </c>
    </row>
    <row r="750" spans="1:10" ht="48">
      <c r="A750" s="79" t="s">
        <v>2657</v>
      </c>
      <c r="B750" s="80" t="s">
        <v>1771</v>
      </c>
      <c r="C750" s="79" t="s">
        <v>773</v>
      </c>
      <c r="D750" s="80" t="s">
        <v>2667</v>
      </c>
      <c r="E750" s="79" t="s">
        <v>972</v>
      </c>
      <c r="F750" s="79" t="s">
        <v>999</v>
      </c>
      <c r="G750" s="79">
        <v>509</v>
      </c>
      <c r="H750" s="205">
        <v>95427</v>
      </c>
      <c r="I750" s="79">
        <v>17</v>
      </c>
      <c r="J750" s="80" t="s">
        <v>1000</v>
      </c>
    </row>
    <row r="751" spans="1:10" ht="48">
      <c r="A751" s="79" t="s">
        <v>2657</v>
      </c>
      <c r="B751" s="80" t="s">
        <v>1771</v>
      </c>
      <c r="C751" s="79" t="s">
        <v>774</v>
      </c>
      <c r="D751" s="80" t="s">
        <v>2668</v>
      </c>
      <c r="E751" s="79" t="s">
        <v>939</v>
      </c>
      <c r="F751" s="79" t="s">
        <v>966</v>
      </c>
      <c r="G751" s="79">
        <v>10</v>
      </c>
      <c r="H751" s="205">
        <v>13621</v>
      </c>
      <c r="I751" s="79">
        <v>2</v>
      </c>
      <c r="J751" s="80" t="s">
        <v>967</v>
      </c>
    </row>
    <row r="752" spans="1:10" ht="48">
      <c r="A752" s="206" t="s">
        <v>2657</v>
      </c>
      <c r="B752" s="207" t="s">
        <v>1771</v>
      </c>
      <c r="C752" s="206" t="s">
        <v>775</v>
      </c>
      <c r="D752" s="207" t="s">
        <v>2669</v>
      </c>
      <c r="E752" s="206" t="s">
        <v>939</v>
      </c>
      <c r="F752" s="208" t="s">
        <v>940</v>
      </c>
      <c r="G752" s="208">
        <v>60</v>
      </c>
      <c r="H752" s="209">
        <v>66921</v>
      </c>
      <c r="I752" s="208">
        <v>10</v>
      </c>
      <c r="J752" s="210" t="s">
        <v>941</v>
      </c>
    </row>
    <row r="753" spans="1:10" ht="48">
      <c r="A753" s="79" t="s">
        <v>2657</v>
      </c>
      <c r="B753" s="80" t="s">
        <v>1771</v>
      </c>
      <c r="C753" s="79" t="s">
        <v>776</v>
      </c>
      <c r="D753" s="80" t="s">
        <v>2670</v>
      </c>
      <c r="E753" s="79" t="s">
        <v>939</v>
      </c>
      <c r="F753" s="79" t="s">
        <v>944</v>
      </c>
      <c r="G753" s="79">
        <v>60</v>
      </c>
      <c r="H753" s="205">
        <v>23733</v>
      </c>
      <c r="I753" s="79">
        <v>5</v>
      </c>
      <c r="J753" s="80" t="s">
        <v>945</v>
      </c>
    </row>
    <row r="754" spans="1:10" ht="48">
      <c r="A754" s="206" t="s">
        <v>2657</v>
      </c>
      <c r="B754" s="207" t="s">
        <v>1771</v>
      </c>
      <c r="C754" s="206" t="s">
        <v>777</v>
      </c>
      <c r="D754" s="207" t="s">
        <v>2671</v>
      </c>
      <c r="E754" s="206" t="s">
        <v>939</v>
      </c>
      <c r="F754" s="208" t="s">
        <v>944</v>
      </c>
      <c r="G754" s="208">
        <v>30</v>
      </c>
      <c r="H754" s="209">
        <v>16773</v>
      </c>
      <c r="I754" s="208">
        <v>5</v>
      </c>
      <c r="J754" s="210" t="s">
        <v>945</v>
      </c>
    </row>
    <row r="755" spans="1:10" ht="48">
      <c r="A755" s="79" t="s">
        <v>2657</v>
      </c>
      <c r="B755" s="80" t="s">
        <v>1771</v>
      </c>
      <c r="C755" s="79" t="s">
        <v>778</v>
      </c>
      <c r="D755" s="80" t="s">
        <v>2672</v>
      </c>
      <c r="E755" s="79" t="s">
        <v>939</v>
      </c>
      <c r="F755" s="79" t="s">
        <v>947</v>
      </c>
      <c r="G755" s="79">
        <v>120</v>
      </c>
      <c r="H755" s="205">
        <v>42305</v>
      </c>
      <c r="I755" s="79">
        <v>13</v>
      </c>
      <c r="J755" s="80" t="s">
        <v>2864</v>
      </c>
    </row>
    <row r="756" spans="1:10" ht="48">
      <c r="A756" s="79" t="s">
        <v>2657</v>
      </c>
      <c r="B756" s="80" t="s">
        <v>1771</v>
      </c>
      <c r="C756" s="79" t="s">
        <v>779</v>
      </c>
      <c r="D756" s="80" t="s">
        <v>2673</v>
      </c>
      <c r="E756" s="79" t="s">
        <v>939</v>
      </c>
      <c r="F756" s="79" t="s">
        <v>966</v>
      </c>
      <c r="G756" s="79">
        <v>10</v>
      </c>
      <c r="H756" s="205">
        <v>17814</v>
      </c>
      <c r="I756" s="79">
        <v>3</v>
      </c>
      <c r="J756" s="80" t="s">
        <v>1015</v>
      </c>
    </row>
    <row r="757" spans="1:10" ht="48">
      <c r="A757" s="79" t="s">
        <v>2657</v>
      </c>
      <c r="B757" s="80" t="s">
        <v>1771</v>
      </c>
      <c r="C757" s="79" t="s">
        <v>780</v>
      </c>
      <c r="D757" s="80" t="s">
        <v>2674</v>
      </c>
      <c r="E757" s="79" t="s">
        <v>939</v>
      </c>
      <c r="F757" s="79" t="s">
        <v>944</v>
      </c>
      <c r="G757" s="79">
        <v>30</v>
      </c>
      <c r="H757" s="205">
        <v>25411</v>
      </c>
      <c r="I757" s="79">
        <v>5</v>
      </c>
      <c r="J757" s="80" t="s">
        <v>945</v>
      </c>
    </row>
    <row r="758" spans="1:10" ht="48">
      <c r="A758" s="79" t="s">
        <v>2657</v>
      </c>
      <c r="B758" s="80" t="s">
        <v>1771</v>
      </c>
      <c r="C758" s="79" t="s">
        <v>781</v>
      </c>
      <c r="D758" s="80" t="s">
        <v>2675</v>
      </c>
      <c r="E758" s="79" t="s">
        <v>939</v>
      </c>
      <c r="F758" s="79" t="s">
        <v>944</v>
      </c>
      <c r="G758" s="79">
        <v>30</v>
      </c>
      <c r="H758" s="205">
        <v>20489</v>
      </c>
      <c r="I758" s="79">
        <v>5</v>
      </c>
      <c r="J758" s="80" t="s">
        <v>945</v>
      </c>
    </row>
    <row r="759" spans="1:10" ht="48">
      <c r="A759" s="206" t="s">
        <v>2657</v>
      </c>
      <c r="B759" s="207" t="s">
        <v>1771</v>
      </c>
      <c r="C759" s="206" t="s">
        <v>782</v>
      </c>
      <c r="D759" s="207" t="s">
        <v>2676</v>
      </c>
      <c r="E759" s="206" t="s">
        <v>939</v>
      </c>
      <c r="F759" s="208" t="s">
        <v>944</v>
      </c>
      <c r="G759" s="208">
        <v>60</v>
      </c>
      <c r="H759" s="209">
        <v>59601</v>
      </c>
      <c r="I759" s="208">
        <v>6</v>
      </c>
      <c r="J759" s="210" t="s">
        <v>2865</v>
      </c>
    </row>
    <row r="760" spans="1:10" ht="48">
      <c r="A760" s="79" t="s">
        <v>2657</v>
      </c>
      <c r="B760" s="80" t="s">
        <v>1771</v>
      </c>
      <c r="C760" s="79" t="s">
        <v>783</v>
      </c>
      <c r="D760" s="80" t="s">
        <v>2677</v>
      </c>
      <c r="E760" s="79" t="s">
        <v>939</v>
      </c>
      <c r="F760" s="79" t="s">
        <v>966</v>
      </c>
      <c r="G760" s="79">
        <v>10</v>
      </c>
      <c r="H760" s="205">
        <v>21067</v>
      </c>
      <c r="I760" s="79">
        <v>3</v>
      </c>
      <c r="J760" s="80" t="s">
        <v>1015</v>
      </c>
    </row>
    <row r="761" spans="1:10" ht="48">
      <c r="A761" s="79" t="s">
        <v>2657</v>
      </c>
      <c r="B761" s="80" t="s">
        <v>1783</v>
      </c>
      <c r="C761" s="79" t="s">
        <v>784</v>
      </c>
      <c r="D761" s="80" t="s">
        <v>2678</v>
      </c>
      <c r="E761" s="79" t="s">
        <v>935</v>
      </c>
      <c r="F761" s="79" t="s">
        <v>936</v>
      </c>
      <c r="G761" s="79">
        <v>756</v>
      </c>
      <c r="H761" s="205">
        <v>114164</v>
      </c>
      <c r="I761" s="79">
        <v>19</v>
      </c>
      <c r="J761" s="80" t="s">
        <v>1956</v>
      </c>
    </row>
    <row r="762" spans="1:10" ht="48">
      <c r="A762" s="79" t="s">
        <v>2657</v>
      </c>
      <c r="B762" s="80" t="s">
        <v>1783</v>
      </c>
      <c r="C762" s="79" t="s">
        <v>785</v>
      </c>
      <c r="D762" s="80" t="s">
        <v>2679</v>
      </c>
      <c r="E762" s="79" t="s">
        <v>939</v>
      </c>
      <c r="F762" s="79" t="s">
        <v>944</v>
      </c>
      <c r="G762" s="79">
        <v>30</v>
      </c>
      <c r="H762" s="205">
        <v>32583</v>
      </c>
      <c r="I762" s="79">
        <v>6</v>
      </c>
      <c r="J762" s="80" t="s">
        <v>2865</v>
      </c>
    </row>
    <row r="763" spans="1:10" ht="48">
      <c r="A763" s="79" t="s">
        <v>2657</v>
      </c>
      <c r="B763" s="80" t="s">
        <v>1783</v>
      </c>
      <c r="C763" s="79" t="s">
        <v>786</v>
      </c>
      <c r="D763" s="80" t="s">
        <v>2927</v>
      </c>
      <c r="E763" s="79" t="s">
        <v>939</v>
      </c>
      <c r="F763" s="79" t="s">
        <v>944</v>
      </c>
      <c r="G763" s="79">
        <v>60</v>
      </c>
      <c r="H763" s="205">
        <v>30660</v>
      </c>
      <c r="I763" s="79">
        <v>6</v>
      </c>
      <c r="J763" s="80" t="s">
        <v>2865</v>
      </c>
    </row>
    <row r="764" spans="1:10" ht="48">
      <c r="A764" s="79" t="s">
        <v>2657</v>
      </c>
      <c r="B764" s="80" t="s">
        <v>1783</v>
      </c>
      <c r="C764" s="79" t="s">
        <v>787</v>
      </c>
      <c r="D764" s="80" t="s">
        <v>2928</v>
      </c>
      <c r="E764" s="79" t="s">
        <v>939</v>
      </c>
      <c r="F764" s="79" t="s">
        <v>947</v>
      </c>
      <c r="G764" s="79">
        <v>90</v>
      </c>
      <c r="H764" s="205">
        <v>53105</v>
      </c>
      <c r="I764" s="79">
        <v>12</v>
      </c>
      <c r="J764" s="80" t="s">
        <v>2866</v>
      </c>
    </row>
    <row r="765" spans="1:10" ht="48">
      <c r="A765" s="79" t="s">
        <v>2657</v>
      </c>
      <c r="B765" s="80" t="s">
        <v>1783</v>
      </c>
      <c r="C765" s="79" t="s">
        <v>788</v>
      </c>
      <c r="D765" s="80" t="s">
        <v>2680</v>
      </c>
      <c r="E765" s="79" t="s">
        <v>939</v>
      </c>
      <c r="F765" s="79" t="s">
        <v>944</v>
      </c>
      <c r="G765" s="79">
        <v>34</v>
      </c>
      <c r="H765" s="205">
        <v>23172</v>
      </c>
      <c r="I765" s="79">
        <v>5</v>
      </c>
      <c r="J765" s="80" t="s">
        <v>945</v>
      </c>
    </row>
    <row r="766" spans="1:10" ht="48">
      <c r="A766" s="79" t="s">
        <v>2657</v>
      </c>
      <c r="B766" s="80" t="s">
        <v>1783</v>
      </c>
      <c r="C766" s="79" t="s">
        <v>789</v>
      </c>
      <c r="D766" s="80" t="s">
        <v>2681</v>
      </c>
      <c r="E766" s="79" t="s">
        <v>939</v>
      </c>
      <c r="F766" s="79" t="s">
        <v>940</v>
      </c>
      <c r="G766" s="79">
        <v>60</v>
      </c>
      <c r="H766" s="205">
        <v>33135</v>
      </c>
      <c r="I766" s="79">
        <v>9</v>
      </c>
      <c r="J766" s="80" t="s">
        <v>963</v>
      </c>
    </row>
    <row r="767" spans="1:10" ht="48">
      <c r="A767" s="79" t="s">
        <v>2657</v>
      </c>
      <c r="B767" s="80" t="s">
        <v>1783</v>
      </c>
      <c r="C767" s="79" t="s">
        <v>790</v>
      </c>
      <c r="D767" s="80" t="s">
        <v>2682</v>
      </c>
      <c r="E767" s="79" t="s">
        <v>939</v>
      </c>
      <c r="F767" s="79" t="s">
        <v>940</v>
      </c>
      <c r="G767" s="79">
        <v>60</v>
      </c>
      <c r="H767" s="205">
        <v>63387</v>
      </c>
      <c r="I767" s="79">
        <v>10</v>
      </c>
      <c r="J767" s="80" t="s">
        <v>941</v>
      </c>
    </row>
    <row r="768" spans="1:10" ht="48">
      <c r="A768" s="79" t="s">
        <v>2657</v>
      </c>
      <c r="B768" s="80" t="s">
        <v>1783</v>
      </c>
      <c r="C768" s="79" t="s">
        <v>791</v>
      </c>
      <c r="D768" s="80" t="s">
        <v>2683</v>
      </c>
      <c r="E768" s="79" t="s">
        <v>939</v>
      </c>
      <c r="F768" s="79" t="s">
        <v>947</v>
      </c>
      <c r="G768" s="79">
        <v>270</v>
      </c>
      <c r="H768" s="205">
        <v>101781</v>
      </c>
      <c r="I768" s="79">
        <v>13</v>
      </c>
      <c r="J768" s="80" t="s">
        <v>2864</v>
      </c>
    </row>
    <row r="769" spans="1:10" ht="48">
      <c r="A769" s="79" t="s">
        <v>2657</v>
      </c>
      <c r="B769" s="80" t="s">
        <v>1783</v>
      </c>
      <c r="C769" s="79" t="s">
        <v>792</v>
      </c>
      <c r="D769" s="80" t="s">
        <v>2684</v>
      </c>
      <c r="E769" s="79" t="s">
        <v>972</v>
      </c>
      <c r="F769" s="79" t="s">
        <v>973</v>
      </c>
      <c r="G769" s="79">
        <v>276</v>
      </c>
      <c r="H769" s="205">
        <v>104613</v>
      </c>
      <c r="I769" s="79">
        <v>15</v>
      </c>
      <c r="J769" s="80" t="s">
        <v>2867</v>
      </c>
    </row>
    <row r="770" spans="1:10" ht="48">
      <c r="A770" s="79" t="s">
        <v>2657</v>
      </c>
      <c r="B770" s="80" t="s">
        <v>1783</v>
      </c>
      <c r="C770" s="79" t="s">
        <v>793</v>
      </c>
      <c r="D770" s="80" t="s">
        <v>2685</v>
      </c>
      <c r="E770" s="79" t="s">
        <v>939</v>
      </c>
      <c r="F770" s="79" t="s">
        <v>944</v>
      </c>
      <c r="G770" s="79">
        <v>30</v>
      </c>
      <c r="H770" s="205">
        <v>21877</v>
      </c>
      <c r="I770" s="79">
        <v>5</v>
      </c>
      <c r="J770" s="80" t="s">
        <v>945</v>
      </c>
    </row>
    <row r="771" spans="1:10" ht="48">
      <c r="A771" s="79" t="s">
        <v>2657</v>
      </c>
      <c r="B771" s="80" t="s">
        <v>1783</v>
      </c>
      <c r="C771" s="79" t="s">
        <v>794</v>
      </c>
      <c r="D771" s="80" t="s">
        <v>2686</v>
      </c>
      <c r="E771" s="79" t="s">
        <v>939</v>
      </c>
      <c r="F771" s="79" t="s">
        <v>940</v>
      </c>
      <c r="G771" s="79">
        <v>60</v>
      </c>
      <c r="H771" s="205">
        <v>58440</v>
      </c>
      <c r="I771" s="79">
        <v>10</v>
      </c>
      <c r="J771" s="80" t="s">
        <v>941</v>
      </c>
    </row>
    <row r="772" spans="1:10" ht="48">
      <c r="A772" s="79" t="s">
        <v>2657</v>
      </c>
      <c r="B772" s="80" t="s">
        <v>1783</v>
      </c>
      <c r="C772" s="79" t="s">
        <v>795</v>
      </c>
      <c r="D772" s="80" t="s">
        <v>2688</v>
      </c>
      <c r="E772" s="79" t="s">
        <v>939</v>
      </c>
      <c r="F772" s="79" t="s">
        <v>947</v>
      </c>
      <c r="G772" s="79">
        <v>90</v>
      </c>
      <c r="H772" s="205">
        <v>59933</v>
      </c>
      <c r="I772" s="79">
        <v>12</v>
      </c>
      <c r="J772" s="80" t="s">
        <v>2866</v>
      </c>
    </row>
    <row r="773" spans="1:10" ht="48">
      <c r="A773" s="79" t="s">
        <v>2657</v>
      </c>
      <c r="B773" s="80" t="s">
        <v>1783</v>
      </c>
      <c r="C773" s="79" t="s">
        <v>796</v>
      </c>
      <c r="D773" s="80" t="s">
        <v>2687</v>
      </c>
      <c r="E773" s="79" t="s">
        <v>939</v>
      </c>
      <c r="F773" s="79" t="s">
        <v>940</v>
      </c>
      <c r="G773" s="79">
        <v>30</v>
      </c>
      <c r="H773" s="205">
        <v>63743</v>
      </c>
      <c r="I773" s="79">
        <v>10</v>
      </c>
      <c r="J773" s="80" t="s">
        <v>941</v>
      </c>
    </row>
    <row r="774" spans="1:10" ht="48">
      <c r="A774" s="79" t="s">
        <v>2657</v>
      </c>
      <c r="B774" s="80" t="s">
        <v>1783</v>
      </c>
      <c r="C774" s="79" t="s">
        <v>797</v>
      </c>
      <c r="D774" s="80" t="s">
        <v>2689</v>
      </c>
      <c r="E774" s="79" t="s">
        <v>972</v>
      </c>
      <c r="F774" s="79" t="s">
        <v>973</v>
      </c>
      <c r="G774" s="79">
        <v>260</v>
      </c>
      <c r="H774" s="205">
        <v>73036</v>
      </c>
      <c r="I774" s="79">
        <v>15</v>
      </c>
      <c r="J774" s="80" t="s">
        <v>2867</v>
      </c>
    </row>
    <row r="775" spans="1:10" ht="48">
      <c r="A775" s="79" t="s">
        <v>2657</v>
      </c>
      <c r="B775" s="80" t="s">
        <v>1783</v>
      </c>
      <c r="C775" s="79" t="s">
        <v>798</v>
      </c>
      <c r="D775" s="80" t="s">
        <v>2690</v>
      </c>
      <c r="E775" s="79" t="s">
        <v>939</v>
      </c>
      <c r="F775" s="79" t="s">
        <v>944</v>
      </c>
      <c r="G775" s="79">
        <v>67</v>
      </c>
      <c r="H775" s="205">
        <v>24727</v>
      </c>
      <c r="I775" s="79">
        <v>5</v>
      </c>
      <c r="J775" s="80" t="s">
        <v>945</v>
      </c>
    </row>
    <row r="776" spans="1:10" ht="48">
      <c r="A776" s="79" t="s">
        <v>2657</v>
      </c>
      <c r="B776" s="80" t="s">
        <v>1783</v>
      </c>
      <c r="C776" s="79" t="s">
        <v>799</v>
      </c>
      <c r="D776" s="80" t="s">
        <v>2691</v>
      </c>
      <c r="E776" s="79" t="s">
        <v>939</v>
      </c>
      <c r="F776" s="79" t="s">
        <v>944</v>
      </c>
      <c r="G776" s="79">
        <v>60</v>
      </c>
      <c r="H776" s="205">
        <v>50696</v>
      </c>
      <c r="I776" s="79">
        <v>6</v>
      </c>
      <c r="J776" s="80" t="s">
        <v>2865</v>
      </c>
    </row>
    <row r="777" spans="1:10" ht="48">
      <c r="A777" s="79" t="s">
        <v>2657</v>
      </c>
      <c r="B777" s="80" t="s">
        <v>1783</v>
      </c>
      <c r="C777" s="79" t="s">
        <v>800</v>
      </c>
      <c r="D777" s="80" t="s">
        <v>2692</v>
      </c>
      <c r="E777" s="79" t="s">
        <v>939</v>
      </c>
      <c r="F777" s="79" t="s">
        <v>944</v>
      </c>
      <c r="G777" s="79">
        <v>30</v>
      </c>
      <c r="H777" s="205">
        <v>39772</v>
      </c>
      <c r="I777" s="79">
        <v>6</v>
      </c>
      <c r="J777" s="80" t="s">
        <v>2865</v>
      </c>
    </row>
    <row r="778" spans="1:10" ht="48">
      <c r="A778" s="79" t="s">
        <v>2657</v>
      </c>
      <c r="B778" s="80" t="s">
        <v>1783</v>
      </c>
      <c r="C778" s="79" t="s">
        <v>801</v>
      </c>
      <c r="D778" s="80" t="s">
        <v>2693</v>
      </c>
      <c r="E778" s="79" t="s">
        <v>939</v>
      </c>
      <c r="F778" s="79" t="s">
        <v>966</v>
      </c>
      <c r="G778" s="79">
        <v>10</v>
      </c>
      <c r="H778" s="205">
        <v>15407</v>
      </c>
      <c r="I778" s="79">
        <v>3</v>
      </c>
      <c r="J778" s="80" t="s">
        <v>1015</v>
      </c>
    </row>
    <row r="779" spans="1:10" ht="48">
      <c r="A779" s="79" t="s">
        <v>2657</v>
      </c>
      <c r="B779" s="80" t="s">
        <v>1783</v>
      </c>
      <c r="C779" s="79" t="s">
        <v>802</v>
      </c>
      <c r="D779" s="80" t="s">
        <v>2694</v>
      </c>
      <c r="E779" s="79" t="s">
        <v>939</v>
      </c>
      <c r="F779" s="79" t="s">
        <v>944</v>
      </c>
      <c r="G779" s="79">
        <v>36</v>
      </c>
      <c r="H779" s="205">
        <v>24147</v>
      </c>
      <c r="I779" s="79">
        <v>5</v>
      </c>
      <c r="J779" s="80" t="s">
        <v>945</v>
      </c>
    </row>
    <row r="780" spans="1:10" ht="48">
      <c r="A780" s="79" t="s">
        <v>2657</v>
      </c>
      <c r="B780" s="80" t="s">
        <v>1783</v>
      </c>
      <c r="C780" s="79" t="s">
        <v>803</v>
      </c>
      <c r="D780" s="80" t="s">
        <v>2011</v>
      </c>
      <c r="E780" s="79" t="s">
        <v>939</v>
      </c>
      <c r="F780" s="79" t="s">
        <v>966</v>
      </c>
      <c r="G780" s="79">
        <v>10</v>
      </c>
      <c r="H780" s="205">
        <v>23805</v>
      </c>
      <c r="I780" s="79">
        <v>3</v>
      </c>
      <c r="J780" s="80" t="s">
        <v>1015</v>
      </c>
    </row>
    <row r="781" spans="1:10" ht="48">
      <c r="A781" s="79" t="s">
        <v>2657</v>
      </c>
      <c r="B781" s="80" t="s">
        <v>1783</v>
      </c>
      <c r="C781" s="79" t="s">
        <v>804</v>
      </c>
      <c r="D781" s="80" t="s">
        <v>2695</v>
      </c>
      <c r="E781" s="79" t="s">
        <v>939</v>
      </c>
      <c r="F781" s="79" t="s">
        <v>966</v>
      </c>
      <c r="G781" s="79">
        <v>10</v>
      </c>
      <c r="H781" s="205">
        <v>21952</v>
      </c>
      <c r="I781" s="79">
        <v>3</v>
      </c>
      <c r="J781" s="80" t="s">
        <v>1015</v>
      </c>
    </row>
    <row r="782" spans="1:10" ht="48">
      <c r="A782" s="79" t="s">
        <v>2657</v>
      </c>
      <c r="B782" s="80" t="s">
        <v>1783</v>
      </c>
      <c r="C782" s="79" t="s">
        <v>805</v>
      </c>
      <c r="D782" s="80" t="s">
        <v>2696</v>
      </c>
      <c r="E782" s="79" t="s">
        <v>939</v>
      </c>
      <c r="F782" s="79" t="s">
        <v>966</v>
      </c>
      <c r="G782" s="79">
        <v>0</v>
      </c>
      <c r="H782" s="205">
        <v>21935</v>
      </c>
      <c r="I782" s="79">
        <v>3</v>
      </c>
      <c r="J782" s="80" t="s">
        <v>1015</v>
      </c>
    </row>
    <row r="783" spans="1:10" ht="48">
      <c r="A783" s="79" t="s">
        <v>2657</v>
      </c>
      <c r="B783" s="80" t="s">
        <v>1783</v>
      </c>
      <c r="C783" s="79" t="s">
        <v>806</v>
      </c>
      <c r="D783" s="80" t="s">
        <v>2697</v>
      </c>
      <c r="E783" s="79" t="s">
        <v>939</v>
      </c>
      <c r="F783" s="79" t="s">
        <v>966</v>
      </c>
      <c r="G783" s="79">
        <v>0</v>
      </c>
      <c r="H783" s="205">
        <v>31418</v>
      </c>
      <c r="I783" s="79">
        <v>4</v>
      </c>
      <c r="J783" s="80" t="s">
        <v>1078</v>
      </c>
    </row>
    <row r="784" spans="1:10" ht="48">
      <c r="A784" s="79" t="s">
        <v>2657</v>
      </c>
      <c r="B784" s="80" t="s">
        <v>1806</v>
      </c>
      <c r="C784" s="79" t="s">
        <v>807</v>
      </c>
      <c r="D784" s="80" t="s">
        <v>2698</v>
      </c>
      <c r="E784" s="79" t="s">
        <v>972</v>
      </c>
      <c r="F784" s="79" t="s">
        <v>999</v>
      </c>
      <c r="G784" s="79">
        <v>215</v>
      </c>
      <c r="H784" s="205">
        <v>30689</v>
      </c>
      <c r="I784" s="79">
        <v>16</v>
      </c>
      <c r="J784" s="80" t="s">
        <v>1038</v>
      </c>
    </row>
    <row r="785" spans="1:10" ht="48">
      <c r="A785" s="79" t="s">
        <v>2657</v>
      </c>
      <c r="B785" s="80" t="s">
        <v>1806</v>
      </c>
      <c r="C785" s="79" t="s">
        <v>808</v>
      </c>
      <c r="D785" s="80" t="s">
        <v>2699</v>
      </c>
      <c r="E785" s="79" t="s">
        <v>972</v>
      </c>
      <c r="F785" s="79" t="s">
        <v>973</v>
      </c>
      <c r="G785" s="79">
        <v>209</v>
      </c>
      <c r="H785" s="205">
        <v>30636</v>
      </c>
      <c r="I785" s="79">
        <v>15</v>
      </c>
      <c r="J785" s="80" t="s">
        <v>2867</v>
      </c>
    </row>
    <row r="786" spans="1:10" ht="48">
      <c r="A786" s="79" t="s">
        <v>2657</v>
      </c>
      <c r="B786" s="80" t="s">
        <v>1806</v>
      </c>
      <c r="C786" s="79" t="s">
        <v>809</v>
      </c>
      <c r="D786" s="80" t="s">
        <v>2700</v>
      </c>
      <c r="E786" s="79" t="s">
        <v>939</v>
      </c>
      <c r="F786" s="79" t="s">
        <v>944</v>
      </c>
      <c r="G786" s="79">
        <v>30</v>
      </c>
      <c r="H786" s="205">
        <v>11283</v>
      </c>
      <c r="I786" s="79">
        <v>5</v>
      </c>
      <c r="J786" s="80" t="s">
        <v>945</v>
      </c>
    </row>
    <row r="787" spans="1:10" ht="48">
      <c r="A787" s="79" t="s">
        <v>2657</v>
      </c>
      <c r="B787" s="80" t="s">
        <v>1806</v>
      </c>
      <c r="C787" s="79" t="s">
        <v>810</v>
      </c>
      <c r="D787" s="80" t="s">
        <v>2701</v>
      </c>
      <c r="E787" s="79" t="s">
        <v>939</v>
      </c>
      <c r="F787" s="79" t="s">
        <v>944</v>
      </c>
      <c r="G787" s="79">
        <v>30</v>
      </c>
      <c r="H787" s="205">
        <v>11253</v>
      </c>
      <c r="I787" s="79">
        <v>5</v>
      </c>
      <c r="J787" s="80" t="s">
        <v>945</v>
      </c>
    </row>
    <row r="788" spans="1:10" ht="48">
      <c r="A788" s="79" t="s">
        <v>2657</v>
      </c>
      <c r="B788" s="80" t="s">
        <v>1806</v>
      </c>
      <c r="C788" s="79" t="s">
        <v>811</v>
      </c>
      <c r="D788" s="80" t="s">
        <v>2702</v>
      </c>
      <c r="E788" s="79" t="s">
        <v>939</v>
      </c>
      <c r="F788" s="79" t="s">
        <v>944</v>
      </c>
      <c r="G788" s="79">
        <v>30</v>
      </c>
      <c r="H788" s="205">
        <v>33042</v>
      </c>
      <c r="I788" s="79">
        <v>6</v>
      </c>
      <c r="J788" s="80" t="s">
        <v>2865</v>
      </c>
    </row>
    <row r="789" spans="1:10" ht="48">
      <c r="A789" s="79" t="s">
        <v>2657</v>
      </c>
      <c r="B789" s="80" t="s">
        <v>1806</v>
      </c>
      <c r="C789" s="79" t="s">
        <v>812</v>
      </c>
      <c r="D789" s="80" t="s">
        <v>2178</v>
      </c>
      <c r="E789" s="79" t="s">
        <v>939</v>
      </c>
      <c r="F789" s="79" t="s">
        <v>966</v>
      </c>
      <c r="G789" s="79">
        <v>0</v>
      </c>
      <c r="H789" s="205">
        <v>8064</v>
      </c>
      <c r="I789" s="79">
        <v>2</v>
      </c>
      <c r="J789" s="80" t="s">
        <v>967</v>
      </c>
    </row>
    <row r="790" spans="1:10" ht="48">
      <c r="A790" s="79" t="s">
        <v>2657</v>
      </c>
      <c r="B790" s="80" t="s">
        <v>1806</v>
      </c>
      <c r="C790" s="79" t="s">
        <v>813</v>
      </c>
      <c r="D790" s="80" t="s">
        <v>2703</v>
      </c>
      <c r="E790" s="79" t="s">
        <v>939</v>
      </c>
      <c r="F790" s="79" t="s">
        <v>944</v>
      </c>
      <c r="G790" s="79">
        <v>30</v>
      </c>
      <c r="H790" s="205">
        <v>22530</v>
      </c>
      <c r="I790" s="79">
        <v>5</v>
      </c>
      <c r="J790" s="80" t="s">
        <v>945</v>
      </c>
    </row>
    <row r="791" spans="1:10" ht="48">
      <c r="A791" s="79" t="s">
        <v>2657</v>
      </c>
      <c r="B791" s="80" t="s">
        <v>1806</v>
      </c>
      <c r="C791" s="79" t="s">
        <v>814</v>
      </c>
      <c r="D791" s="80" t="s">
        <v>2704</v>
      </c>
      <c r="E791" s="79" t="s">
        <v>939</v>
      </c>
      <c r="F791" s="79" t="s">
        <v>944</v>
      </c>
      <c r="G791" s="79">
        <v>30</v>
      </c>
      <c r="H791" s="205">
        <v>20399</v>
      </c>
      <c r="I791" s="79">
        <v>5</v>
      </c>
      <c r="J791" s="80" t="s">
        <v>945</v>
      </c>
    </row>
    <row r="792" spans="1:10" ht="48">
      <c r="A792" s="79" t="s">
        <v>2657</v>
      </c>
      <c r="B792" s="80" t="s">
        <v>1806</v>
      </c>
      <c r="C792" s="79" t="s">
        <v>815</v>
      </c>
      <c r="D792" s="80" t="s">
        <v>2705</v>
      </c>
      <c r="E792" s="79" t="s">
        <v>939</v>
      </c>
      <c r="F792" s="79" t="s">
        <v>944</v>
      </c>
      <c r="G792" s="79">
        <v>30</v>
      </c>
      <c r="H792" s="205">
        <v>35729</v>
      </c>
      <c r="I792" s="79">
        <v>6</v>
      </c>
      <c r="J792" s="80" t="s">
        <v>2865</v>
      </c>
    </row>
    <row r="793" spans="1:10" ht="48">
      <c r="A793" s="79" t="s">
        <v>2657</v>
      </c>
      <c r="B793" s="80" t="s">
        <v>1815</v>
      </c>
      <c r="C793" s="79" t="s">
        <v>816</v>
      </c>
      <c r="D793" s="80" t="s">
        <v>2706</v>
      </c>
      <c r="E793" s="79" t="s">
        <v>935</v>
      </c>
      <c r="F793" s="79" t="s">
        <v>936</v>
      </c>
      <c r="G793" s="79">
        <v>591</v>
      </c>
      <c r="H793" s="205">
        <v>146766</v>
      </c>
      <c r="I793" s="79">
        <v>18</v>
      </c>
      <c r="J793" s="80" t="s">
        <v>1957</v>
      </c>
    </row>
    <row r="794" spans="1:10" ht="48">
      <c r="A794" s="79" t="s">
        <v>2657</v>
      </c>
      <c r="B794" s="80" t="s">
        <v>1815</v>
      </c>
      <c r="C794" s="79" t="s">
        <v>817</v>
      </c>
      <c r="D794" s="80" t="s">
        <v>2707</v>
      </c>
      <c r="E794" s="79" t="s">
        <v>939</v>
      </c>
      <c r="F794" s="79" t="s">
        <v>947</v>
      </c>
      <c r="G794" s="79">
        <v>62</v>
      </c>
      <c r="H794" s="205">
        <v>37657</v>
      </c>
      <c r="I794" s="79">
        <v>12</v>
      </c>
      <c r="J794" s="80" t="s">
        <v>2866</v>
      </c>
    </row>
    <row r="795" spans="1:10" ht="48">
      <c r="A795" s="79" t="s">
        <v>2657</v>
      </c>
      <c r="B795" s="80" t="s">
        <v>1815</v>
      </c>
      <c r="C795" s="79" t="s">
        <v>818</v>
      </c>
      <c r="D795" s="80" t="s">
        <v>2708</v>
      </c>
      <c r="E795" s="79" t="s">
        <v>939</v>
      </c>
      <c r="F795" s="79" t="s">
        <v>940</v>
      </c>
      <c r="G795" s="79">
        <v>64</v>
      </c>
      <c r="H795" s="205">
        <v>67676</v>
      </c>
      <c r="I795" s="79">
        <v>10</v>
      </c>
      <c r="J795" s="80" t="s">
        <v>941</v>
      </c>
    </row>
    <row r="796" spans="1:10">
      <c r="A796" s="79" t="s">
        <v>2657</v>
      </c>
      <c r="B796" s="80" t="s">
        <v>1815</v>
      </c>
      <c r="C796" s="79">
        <v>41436</v>
      </c>
      <c r="D796" s="80" t="s">
        <v>2969</v>
      </c>
      <c r="E796" s="79"/>
      <c r="F796" s="79"/>
      <c r="G796" s="79"/>
      <c r="H796" s="205"/>
      <c r="I796" s="79"/>
      <c r="J796" s="80"/>
    </row>
    <row r="797" spans="1:10" ht="48">
      <c r="A797" s="79" t="s">
        <v>2657</v>
      </c>
      <c r="B797" s="80" t="s">
        <v>1819</v>
      </c>
      <c r="C797" s="79" t="s">
        <v>819</v>
      </c>
      <c r="D797" s="80" t="s">
        <v>2709</v>
      </c>
      <c r="E797" s="79" t="s">
        <v>972</v>
      </c>
      <c r="F797" s="79" t="s">
        <v>999</v>
      </c>
      <c r="G797" s="79">
        <v>300</v>
      </c>
      <c r="H797" s="205">
        <v>62304</v>
      </c>
      <c r="I797" s="79">
        <v>16</v>
      </c>
      <c r="J797" s="80" t="s">
        <v>1038</v>
      </c>
    </row>
    <row r="798" spans="1:10" ht="48">
      <c r="A798" s="79" t="s">
        <v>2657</v>
      </c>
      <c r="B798" s="80" t="s">
        <v>1819</v>
      </c>
      <c r="C798" s="79" t="s">
        <v>820</v>
      </c>
      <c r="D798" s="80" t="s">
        <v>2710</v>
      </c>
      <c r="E798" s="79" t="s">
        <v>939</v>
      </c>
      <c r="F798" s="79" t="s">
        <v>966</v>
      </c>
      <c r="G798" s="79">
        <v>10</v>
      </c>
      <c r="H798" s="205">
        <v>10791</v>
      </c>
      <c r="I798" s="79">
        <v>2</v>
      </c>
      <c r="J798" s="80" t="s">
        <v>967</v>
      </c>
    </row>
    <row r="799" spans="1:10" ht="48">
      <c r="A799" s="79" t="s">
        <v>2657</v>
      </c>
      <c r="B799" s="80" t="s">
        <v>1819</v>
      </c>
      <c r="C799" s="79" t="s">
        <v>821</v>
      </c>
      <c r="D799" s="80" t="s">
        <v>2711</v>
      </c>
      <c r="E799" s="79" t="s">
        <v>939</v>
      </c>
      <c r="F799" s="79" t="s">
        <v>944</v>
      </c>
      <c r="G799" s="79">
        <v>30</v>
      </c>
      <c r="H799" s="205">
        <v>17236</v>
      </c>
      <c r="I799" s="79">
        <v>5</v>
      </c>
      <c r="J799" s="80" t="s">
        <v>945</v>
      </c>
    </row>
    <row r="800" spans="1:10" ht="48">
      <c r="A800" s="79" t="s">
        <v>2657</v>
      </c>
      <c r="B800" s="80" t="s">
        <v>1819</v>
      </c>
      <c r="C800" s="79" t="s">
        <v>822</v>
      </c>
      <c r="D800" s="80" t="s">
        <v>2712</v>
      </c>
      <c r="E800" s="79" t="s">
        <v>939</v>
      </c>
      <c r="F800" s="79" t="s">
        <v>944</v>
      </c>
      <c r="G800" s="79">
        <v>48</v>
      </c>
      <c r="H800" s="205">
        <v>35850</v>
      </c>
      <c r="I800" s="79">
        <v>6</v>
      </c>
      <c r="J800" s="80" t="s">
        <v>2865</v>
      </c>
    </row>
    <row r="801" spans="1:10" ht="48">
      <c r="A801" s="79" t="s">
        <v>2657</v>
      </c>
      <c r="B801" s="80" t="s">
        <v>1819</v>
      </c>
      <c r="C801" s="79" t="s">
        <v>823</v>
      </c>
      <c r="D801" s="80" t="s">
        <v>2713</v>
      </c>
      <c r="E801" s="79" t="s">
        <v>939</v>
      </c>
      <c r="F801" s="79" t="s">
        <v>966</v>
      </c>
      <c r="G801" s="79">
        <v>10</v>
      </c>
      <c r="H801" s="205">
        <v>11284</v>
      </c>
      <c r="I801" s="79">
        <v>2</v>
      </c>
      <c r="J801" s="80" t="s">
        <v>967</v>
      </c>
    </row>
    <row r="802" spans="1:10" ht="48">
      <c r="A802" s="79" t="s">
        <v>2657</v>
      </c>
      <c r="B802" s="80" t="s">
        <v>1825</v>
      </c>
      <c r="C802" s="79" t="s">
        <v>824</v>
      </c>
      <c r="D802" s="80" t="s">
        <v>2714</v>
      </c>
      <c r="E802" s="79" t="s">
        <v>935</v>
      </c>
      <c r="F802" s="79" t="s">
        <v>936</v>
      </c>
      <c r="G802" s="79">
        <v>748</v>
      </c>
      <c r="H802" s="205">
        <v>136009</v>
      </c>
      <c r="I802" s="79">
        <v>19</v>
      </c>
      <c r="J802" s="80" t="s">
        <v>1956</v>
      </c>
    </row>
    <row r="803" spans="1:10" ht="48">
      <c r="A803" s="79" t="s">
        <v>2657</v>
      </c>
      <c r="B803" s="80" t="s">
        <v>1825</v>
      </c>
      <c r="C803" s="79" t="s">
        <v>825</v>
      </c>
      <c r="D803" s="80" t="s">
        <v>2715</v>
      </c>
      <c r="E803" s="79" t="s">
        <v>972</v>
      </c>
      <c r="F803" s="79" t="s">
        <v>973</v>
      </c>
      <c r="G803" s="79">
        <v>158</v>
      </c>
      <c r="H803" s="205">
        <v>61333</v>
      </c>
      <c r="I803" s="79">
        <v>14</v>
      </c>
      <c r="J803" s="80" t="s">
        <v>2868</v>
      </c>
    </row>
    <row r="804" spans="1:10" ht="48">
      <c r="A804" s="79" t="s">
        <v>2657</v>
      </c>
      <c r="B804" s="80" t="s">
        <v>1825</v>
      </c>
      <c r="C804" s="79" t="s">
        <v>826</v>
      </c>
      <c r="D804" s="80" t="s">
        <v>2716</v>
      </c>
      <c r="E804" s="79" t="s">
        <v>939</v>
      </c>
      <c r="F804" s="79" t="s">
        <v>947</v>
      </c>
      <c r="G804" s="79">
        <v>141</v>
      </c>
      <c r="H804" s="205">
        <v>85975</v>
      </c>
      <c r="I804" s="79">
        <v>13</v>
      </c>
      <c r="J804" s="80" t="s">
        <v>2864</v>
      </c>
    </row>
    <row r="805" spans="1:10" ht="48">
      <c r="A805" s="79" t="s">
        <v>2657</v>
      </c>
      <c r="B805" s="80" t="s">
        <v>1825</v>
      </c>
      <c r="C805" s="79" t="s">
        <v>827</v>
      </c>
      <c r="D805" s="80" t="s">
        <v>2717</v>
      </c>
      <c r="E805" s="79" t="s">
        <v>939</v>
      </c>
      <c r="F805" s="79" t="s">
        <v>944</v>
      </c>
      <c r="G805" s="79">
        <v>33</v>
      </c>
      <c r="H805" s="205">
        <v>28782</v>
      </c>
      <c r="I805" s="79">
        <v>5</v>
      </c>
      <c r="J805" s="80" t="s">
        <v>945</v>
      </c>
    </row>
    <row r="806" spans="1:10" ht="48">
      <c r="A806" s="79" t="s">
        <v>2657</v>
      </c>
      <c r="B806" s="80" t="s">
        <v>1825</v>
      </c>
      <c r="C806" s="79" t="s">
        <v>828</v>
      </c>
      <c r="D806" s="80" t="s">
        <v>2718</v>
      </c>
      <c r="E806" s="79" t="s">
        <v>939</v>
      </c>
      <c r="F806" s="79" t="s">
        <v>944</v>
      </c>
      <c r="G806" s="79">
        <v>30</v>
      </c>
      <c r="H806" s="205">
        <v>13139</v>
      </c>
      <c r="I806" s="79">
        <v>5</v>
      </c>
      <c r="J806" s="80" t="s">
        <v>945</v>
      </c>
    </row>
    <row r="807" spans="1:10" ht="48">
      <c r="A807" s="79" t="s">
        <v>2657</v>
      </c>
      <c r="B807" s="80" t="s">
        <v>1825</v>
      </c>
      <c r="C807" s="79" t="s">
        <v>829</v>
      </c>
      <c r="D807" s="80" t="s">
        <v>2719</v>
      </c>
      <c r="E807" s="79" t="s">
        <v>939</v>
      </c>
      <c r="F807" s="79" t="s">
        <v>947</v>
      </c>
      <c r="G807" s="79">
        <v>70</v>
      </c>
      <c r="H807" s="205">
        <v>44308</v>
      </c>
      <c r="I807" s="79">
        <v>12</v>
      </c>
      <c r="J807" s="80" t="s">
        <v>2866</v>
      </c>
    </row>
    <row r="808" spans="1:10" ht="48">
      <c r="A808" s="79" t="s">
        <v>2657</v>
      </c>
      <c r="B808" s="80" t="s">
        <v>1825</v>
      </c>
      <c r="C808" s="79" t="s">
        <v>830</v>
      </c>
      <c r="D808" s="80" t="s">
        <v>2720</v>
      </c>
      <c r="E808" s="79" t="s">
        <v>939</v>
      </c>
      <c r="F808" s="79" t="s">
        <v>944</v>
      </c>
      <c r="G808" s="79">
        <v>58</v>
      </c>
      <c r="H808" s="205">
        <v>43893</v>
      </c>
      <c r="I808" s="79">
        <v>6</v>
      </c>
      <c r="J808" s="80" t="s">
        <v>2865</v>
      </c>
    </row>
    <row r="809" spans="1:10" ht="48">
      <c r="A809" s="79" t="s">
        <v>2657</v>
      </c>
      <c r="B809" s="80" t="s">
        <v>1825</v>
      </c>
      <c r="C809" s="79" t="s">
        <v>831</v>
      </c>
      <c r="D809" s="80" t="s">
        <v>2721</v>
      </c>
      <c r="E809" s="79" t="s">
        <v>939</v>
      </c>
      <c r="F809" s="79" t="s">
        <v>944</v>
      </c>
      <c r="G809" s="79">
        <v>32</v>
      </c>
      <c r="H809" s="205">
        <v>35364</v>
      </c>
      <c r="I809" s="79">
        <v>6</v>
      </c>
      <c r="J809" s="80" t="s">
        <v>2865</v>
      </c>
    </row>
    <row r="810" spans="1:10" ht="48">
      <c r="A810" s="79" t="s">
        <v>2657</v>
      </c>
      <c r="B810" s="80" t="s">
        <v>1825</v>
      </c>
      <c r="C810" s="79" t="s">
        <v>832</v>
      </c>
      <c r="D810" s="80" t="s">
        <v>2722</v>
      </c>
      <c r="E810" s="79" t="s">
        <v>939</v>
      </c>
      <c r="F810" s="79" t="s">
        <v>966</v>
      </c>
      <c r="G810" s="79">
        <v>42</v>
      </c>
      <c r="H810" s="205">
        <v>14809</v>
      </c>
      <c r="I810" s="79">
        <v>2</v>
      </c>
      <c r="J810" s="80" t="s">
        <v>967</v>
      </c>
    </row>
    <row r="811" spans="1:10" ht="48">
      <c r="A811" s="79" t="s">
        <v>2657</v>
      </c>
      <c r="B811" s="80" t="s">
        <v>1825</v>
      </c>
      <c r="C811" s="79" t="s">
        <v>833</v>
      </c>
      <c r="D811" s="80" t="s">
        <v>2723</v>
      </c>
      <c r="E811" s="79" t="s">
        <v>939</v>
      </c>
      <c r="F811" s="79" t="s">
        <v>944</v>
      </c>
      <c r="G811" s="79">
        <v>43</v>
      </c>
      <c r="H811" s="205">
        <v>31858</v>
      </c>
      <c r="I811" s="79">
        <v>6</v>
      </c>
      <c r="J811" s="80" t="s">
        <v>2865</v>
      </c>
    </row>
    <row r="812" spans="1:10" ht="48">
      <c r="A812" s="79" t="s">
        <v>2657</v>
      </c>
      <c r="B812" s="80" t="s">
        <v>1825</v>
      </c>
      <c r="C812" s="79" t="s">
        <v>834</v>
      </c>
      <c r="D812" s="80" t="s">
        <v>2724</v>
      </c>
      <c r="E812" s="79" t="s">
        <v>939</v>
      </c>
      <c r="F812" s="79" t="s">
        <v>944</v>
      </c>
      <c r="G812" s="79">
        <v>28</v>
      </c>
      <c r="H812" s="205">
        <v>26391</v>
      </c>
      <c r="I812" s="79">
        <v>5</v>
      </c>
      <c r="J812" s="80" t="s">
        <v>945</v>
      </c>
    </row>
    <row r="813" spans="1:10" ht="48">
      <c r="A813" s="79" t="s">
        <v>2657</v>
      </c>
      <c r="B813" s="80" t="s">
        <v>1825</v>
      </c>
      <c r="C813" s="79" t="s">
        <v>835</v>
      </c>
      <c r="D813" s="80" t="s">
        <v>2725</v>
      </c>
      <c r="E813" s="79" t="s">
        <v>939</v>
      </c>
      <c r="F813" s="79" t="s">
        <v>947</v>
      </c>
      <c r="G813" s="79">
        <v>65</v>
      </c>
      <c r="H813" s="205">
        <v>58136</v>
      </c>
      <c r="I813" s="79">
        <v>12</v>
      </c>
      <c r="J813" s="80" t="s">
        <v>2866</v>
      </c>
    </row>
    <row r="814" spans="1:10" ht="48">
      <c r="A814" s="79" t="s">
        <v>2657</v>
      </c>
      <c r="B814" s="80" t="s">
        <v>1825</v>
      </c>
      <c r="C814" s="79" t="s">
        <v>836</v>
      </c>
      <c r="D814" s="80" t="s">
        <v>2726</v>
      </c>
      <c r="E814" s="79" t="s">
        <v>939</v>
      </c>
      <c r="F814" s="79" t="s">
        <v>944</v>
      </c>
      <c r="G814" s="79">
        <v>35</v>
      </c>
      <c r="H814" s="205">
        <v>20006</v>
      </c>
      <c r="I814" s="79">
        <v>5</v>
      </c>
      <c r="J814" s="80" t="s">
        <v>945</v>
      </c>
    </row>
    <row r="815" spans="1:10" ht="48">
      <c r="A815" s="79" t="s">
        <v>2657</v>
      </c>
      <c r="B815" s="80" t="s">
        <v>1825</v>
      </c>
      <c r="C815" s="79" t="s">
        <v>837</v>
      </c>
      <c r="D815" s="80" t="s">
        <v>2727</v>
      </c>
      <c r="E815" s="79" t="s">
        <v>939</v>
      </c>
      <c r="F815" s="79" t="s">
        <v>944</v>
      </c>
      <c r="G815" s="79">
        <v>37</v>
      </c>
      <c r="H815" s="205">
        <v>43119</v>
      </c>
      <c r="I815" s="79">
        <v>6</v>
      </c>
      <c r="J815" s="80" t="s">
        <v>2865</v>
      </c>
    </row>
    <row r="816" spans="1:10" ht="48">
      <c r="A816" s="79" t="s">
        <v>2657</v>
      </c>
      <c r="B816" s="80" t="s">
        <v>1825</v>
      </c>
      <c r="C816" s="79" t="s">
        <v>838</v>
      </c>
      <c r="D816" s="80" t="s">
        <v>2728</v>
      </c>
      <c r="E816" s="79" t="s">
        <v>939</v>
      </c>
      <c r="F816" s="79" t="s">
        <v>944</v>
      </c>
      <c r="G816" s="79">
        <v>74</v>
      </c>
      <c r="H816" s="205">
        <v>55906</v>
      </c>
      <c r="I816" s="79">
        <v>6</v>
      </c>
      <c r="J816" s="80" t="s">
        <v>2865</v>
      </c>
    </row>
    <row r="817" spans="1:10" ht="48">
      <c r="A817" s="79" t="s">
        <v>2657</v>
      </c>
      <c r="B817" s="80" t="s">
        <v>1825</v>
      </c>
      <c r="C817" s="79" t="s">
        <v>839</v>
      </c>
      <c r="D817" s="80" t="s">
        <v>2729</v>
      </c>
      <c r="E817" s="79" t="s">
        <v>939</v>
      </c>
      <c r="F817" s="79" t="s">
        <v>944</v>
      </c>
      <c r="G817" s="79">
        <v>83</v>
      </c>
      <c r="H817" s="205">
        <v>36172</v>
      </c>
      <c r="I817" s="79">
        <v>6</v>
      </c>
      <c r="J817" s="80" t="s">
        <v>2865</v>
      </c>
    </row>
    <row r="818" spans="1:10" ht="48">
      <c r="A818" s="79" t="s">
        <v>2657</v>
      </c>
      <c r="B818" s="80" t="s">
        <v>1825</v>
      </c>
      <c r="C818" s="79" t="s">
        <v>840</v>
      </c>
      <c r="D818" s="80" t="s">
        <v>2730</v>
      </c>
      <c r="E818" s="79" t="s">
        <v>939</v>
      </c>
      <c r="F818" s="79" t="s">
        <v>944</v>
      </c>
      <c r="G818" s="79">
        <v>33</v>
      </c>
      <c r="H818" s="205">
        <v>24023</v>
      </c>
      <c r="I818" s="79">
        <v>5</v>
      </c>
      <c r="J818" s="80" t="s">
        <v>945</v>
      </c>
    </row>
    <row r="819" spans="1:10" ht="48">
      <c r="A819" s="79" t="s">
        <v>2657</v>
      </c>
      <c r="B819" s="80" t="s">
        <v>1825</v>
      </c>
      <c r="C819" s="79" t="s">
        <v>841</v>
      </c>
      <c r="D819" s="80" t="s">
        <v>2929</v>
      </c>
      <c r="E819" s="79" t="s">
        <v>939</v>
      </c>
      <c r="F819" s="79" t="s">
        <v>947</v>
      </c>
      <c r="G819" s="79">
        <v>110</v>
      </c>
      <c r="H819" s="205">
        <v>51324</v>
      </c>
      <c r="I819" s="79">
        <v>13</v>
      </c>
      <c r="J819" s="80" t="s">
        <v>2864</v>
      </c>
    </row>
    <row r="820" spans="1:10" ht="48">
      <c r="A820" s="79" t="s">
        <v>2657</v>
      </c>
      <c r="B820" s="80" t="s">
        <v>1825</v>
      </c>
      <c r="C820" s="79" t="s">
        <v>842</v>
      </c>
      <c r="D820" s="80" t="s">
        <v>2731</v>
      </c>
      <c r="E820" s="79" t="s">
        <v>939</v>
      </c>
      <c r="F820" s="79" t="s">
        <v>944</v>
      </c>
      <c r="G820" s="79">
        <v>34</v>
      </c>
      <c r="H820" s="205">
        <v>13563</v>
      </c>
      <c r="I820" s="79">
        <v>5</v>
      </c>
      <c r="J820" s="80" t="s">
        <v>945</v>
      </c>
    </row>
    <row r="821" spans="1:10" ht="48">
      <c r="A821" s="79" t="s">
        <v>2657</v>
      </c>
      <c r="B821" s="80" t="s">
        <v>1825</v>
      </c>
      <c r="C821" s="79" t="s">
        <v>843</v>
      </c>
      <c r="D821" s="80" t="s">
        <v>2732</v>
      </c>
      <c r="E821" s="79" t="s">
        <v>939</v>
      </c>
      <c r="F821" s="79" t="s">
        <v>947</v>
      </c>
      <c r="G821" s="79">
        <v>73</v>
      </c>
      <c r="H821" s="205">
        <v>32359</v>
      </c>
      <c r="I821" s="79">
        <v>12</v>
      </c>
      <c r="J821" s="80" t="s">
        <v>2866</v>
      </c>
    </row>
    <row r="822" spans="1:10" ht="48">
      <c r="A822" s="79" t="s">
        <v>2733</v>
      </c>
      <c r="B822" s="80" t="s">
        <v>1846</v>
      </c>
      <c r="C822" s="79" t="s">
        <v>844</v>
      </c>
      <c r="D822" s="80" t="s">
        <v>2734</v>
      </c>
      <c r="E822" s="79" t="s">
        <v>935</v>
      </c>
      <c r="F822" s="79" t="s">
        <v>936</v>
      </c>
      <c r="G822" s="79">
        <v>553</v>
      </c>
      <c r="H822" s="205">
        <v>116264</v>
      </c>
      <c r="I822" s="79">
        <v>18</v>
      </c>
      <c r="J822" s="80" t="s">
        <v>1957</v>
      </c>
    </row>
    <row r="823" spans="1:10" ht="48">
      <c r="A823" s="79" t="s">
        <v>2733</v>
      </c>
      <c r="B823" s="80" t="s">
        <v>1846</v>
      </c>
      <c r="C823" s="79" t="s">
        <v>845</v>
      </c>
      <c r="D823" s="80" t="s">
        <v>2735</v>
      </c>
      <c r="E823" s="79" t="s">
        <v>939</v>
      </c>
      <c r="F823" s="79" t="s">
        <v>940</v>
      </c>
      <c r="G823" s="79">
        <v>60</v>
      </c>
      <c r="H823" s="205">
        <v>67170</v>
      </c>
      <c r="I823" s="79">
        <v>10</v>
      </c>
      <c r="J823" s="80" t="s">
        <v>941</v>
      </c>
    </row>
    <row r="824" spans="1:10" ht="48">
      <c r="A824" s="79" t="s">
        <v>2733</v>
      </c>
      <c r="B824" s="80" t="s">
        <v>1846</v>
      </c>
      <c r="C824" s="79" t="s">
        <v>846</v>
      </c>
      <c r="D824" s="80" t="s">
        <v>2736</v>
      </c>
      <c r="E824" s="79" t="s">
        <v>939</v>
      </c>
      <c r="F824" s="79" t="s">
        <v>940</v>
      </c>
      <c r="G824" s="79">
        <v>60</v>
      </c>
      <c r="H824" s="205">
        <v>49056</v>
      </c>
      <c r="I824" s="79">
        <v>9</v>
      </c>
      <c r="J824" s="80" t="s">
        <v>963</v>
      </c>
    </row>
    <row r="825" spans="1:10" ht="48">
      <c r="A825" s="79" t="s">
        <v>2733</v>
      </c>
      <c r="B825" s="80" t="s">
        <v>1846</v>
      </c>
      <c r="C825" s="79" t="s">
        <v>847</v>
      </c>
      <c r="D825" s="80" t="s">
        <v>2737</v>
      </c>
      <c r="E825" s="79" t="s">
        <v>939</v>
      </c>
      <c r="F825" s="79" t="s">
        <v>944</v>
      </c>
      <c r="G825" s="79">
        <v>30</v>
      </c>
      <c r="H825" s="205">
        <v>51731</v>
      </c>
      <c r="I825" s="79">
        <v>6</v>
      </c>
      <c r="J825" s="80" t="s">
        <v>2865</v>
      </c>
    </row>
    <row r="826" spans="1:10" ht="48">
      <c r="A826" s="79" t="s">
        <v>2733</v>
      </c>
      <c r="B826" s="80" t="s">
        <v>1846</v>
      </c>
      <c r="C826" s="79" t="s">
        <v>848</v>
      </c>
      <c r="D826" s="80" t="s">
        <v>2738</v>
      </c>
      <c r="E826" s="79" t="s">
        <v>939</v>
      </c>
      <c r="F826" s="79" t="s">
        <v>944</v>
      </c>
      <c r="G826" s="79">
        <v>60</v>
      </c>
      <c r="H826" s="205">
        <v>32789</v>
      </c>
      <c r="I826" s="79">
        <v>6</v>
      </c>
      <c r="J826" s="80" t="s">
        <v>2865</v>
      </c>
    </row>
    <row r="827" spans="1:10" ht="48">
      <c r="A827" s="79" t="s">
        <v>2733</v>
      </c>
      <c r="B827" s="80" t="s">
        <v>1846</v>
      </c>
      <c r="C827" s="79" t="s">
        <v>849</v>
      </c>
      <c r="D827" s="80" t="s">
        <v>2739</v>
      </c>
      <c r="E827" s="79" t="s">
        <v>939</v>
      </c>
      <c r="F827" s="79" t="s">
        <v>947</v>
      </c>
      <c r="G827" s="79">
        <v>90</v>
      </c>
      <c r="H827" s="205">
        <v>72512</v>
      </c>
      <c r="I827" s="79">
        <v>12</v>
      </c>
      <c r="J827" s="80" t="s">
        <v>2866</v>
      </c>
    </row>
    <row r="828" spans="1:10" ht="48">
      <c r="A828" s="79" t="s">
        <v>2733</v>
      </c>
      <c r="B828" s="80" t="s">
        <v>1846</v>
      </c>
      <c r="C828" s="79" t="s">
        <v>850</v>
      </c>
      <c r="D828" s="80" t="s">
        <v>2740</v>
      </c>
      <c r="E828" s="79" t="s">
        <v>939</v>
      </c>
      <c r="F828" s="79" t="s">
        <v>944</v>
      </c>
      <c r="G828" s="79">
        <v>30</v>
      </c>
      <c r="H828" s="205">
        <v>34479</v>
      </c>
      <c r="I828" s="79">
        <v>6</v>
      </c>
      <c r="J828" s="80" t="s">
        <v>2865</v>
      </c>
    </row>
    <row r="829" spans="1:10" ht="48">
      <c r="A829" s="79" t="s">
        <v>2733</v>
      </c>
      <c r="B829" s="80" t="s">
        <v>1846</v>
      </c>
      <c r="C829" s="79" t="s">
        <v>851</v>
      </c>
      <c r="D829" s="80" t="s">
        <v>2741</v>
      </c>
      <c r="E829" s="79" t="s">
        <v>939</v>
      </c>
      <c r="F829" s="79" t="s">
        <v>944</v>
      </c>
      <c r="G829" s="79">
        <v>60</v>
      </c>
      <c r="H829" s="205">
        <v>32797</v>
      </c>
      <c r="I829" s="79">
        <v>6</v>
      </c>
      <c r="J829" s="80" t="s">
        <v>2865</v>
      </c>
    </row>
    <row r="830" spans="1:10" ht="48">
      <c r="A830" s="79" t="s">
        <v>2733</v>
      </c>
      <c r="B830" s="80" t="s">
        <v>1846</v>
      </c>
      <c r="C830" s="79" t="s">
        <v>852</v>
      </c>
      <c r="D830" s="80" t="s">
        <v>2742</v>
      </c>
      <c r="E830" s="79" t="s">
        <v>939</v>
      </c>
      <c r="F830" s="79" t="s">
        <v>944</v>
      </c>
      <c r="G830" s="79">
        <v>30</v>
      </c>
      <c r="H830" s="205">
        <v>23207</v>
      </c>
      <c r="I830" s="79">
        <v>5</v>
      </c>
      <c r="J830" s="80" t="s">
        <v>945</v>
      </c>
    </row>
    <row r="831" spans="1:10" ht="48">
      <c r="A831" s="79" t="s">
        <v>2733</v>
      </c>
      <c r="B831" s="80" t="s">
        <v>1846</v>
      </c>
      <c r="C831" s="79" t="s">
        <v>853</v>
      </c>
      <c r="D831" s="80" t="s">
        <v>2930</v>
      </c>
      <c r="E831" s="79" t="s">
        <v>939</v>
      </c>
      <c r="F831" s="79" t="s">
        <v>966</v>
      </c>
      <c r="G831" s="79">
        <v>25</v>
      </c>
      <c r="H831" s="205">
        <v>12983</v>
      </c>
      <c r="I831" s="79">
        <v>2</v>
      </c>
      <c r="J831" s="80" t="s">
        <v>967</v>
      </c>
    </row>
    <row r="832" spans="1:10" ht="48">
      <c r="A832" s="79" t="s">
        <v>2733</v>
      </c>
      <c r="B832" s="80" t="s">
        <v>1857</v>
      </c>
      <c r="C832" s="79" t="s">
        <v>854</v>
      </c>
      <c r="D832" s="80" t="s">
        <v>2743</v>
      </c>
      <c r="E832" s="79" t="s">
        <v>972</v>
      </c>
      <c r="F832" s="79" t="s">
        <v>999</v>
      </c>
      <c r="G832" s="79">
        <v>407</v>
      </c>
      <c r="H832" s="205">
        <v>100012</v>
      </c>
      <c r="I832" s="79">
        <v>17</v>
      </c>
      <c r="J832" s="80" t="s">
        <v>1000</v>
      </c>
    </row>
    <row r="833" spans="1:10" ht="48">
      <c r="A833" s="79" t="s">
        <v>2733</v>
      </c>
      <c r="B833" s="80" t="s">
        <v>1857</v>
      </c>
      <c r="C833" s="79" t="s">
        <v>855</v>
      </c>
      <c r="D833" s="80" t="s">
        <v>2744</v>
      </c>
      <c r="E833" s="79" t="s">
        <v>972</v>
      </c>
      <c r="F833" s="79" t="s">
        <v>973</v>
      </c>
      <c r="G833" s="79">
        <v>210</v>
      </c>
      <c r="H833" s="205">
        <v>68932</v>
      </c>
      <c r="I833" s="79">
        <v>15</v>
      </c>
      <c r="J833" s="80" t="s">
        <v>2867</v>
      </c>
    </row>
    <row r="834" spans="1:10" ht="48">
      <c r="A834" s="79" t="s">
        <v>2733</v>
      </c>
      <c r="B834" s="80" t="s">
        <v>1857</v>
      </c>
      <c r="C834" s="79" t="s">
        <v>856</v>
      </c>
      <c r="D834" s="80" t="s">
        <v>2745</v>
      </c>
      <c r="E834" s="79" t="s">
        <v>939</v>
      </c>
      <c r="F834" s="79" t="s">
        <v>940</v>
      </c>
      <c r="G834" s="79">
        <v>109</v>
      </c>
      <c r="H834" s="205">
        <v>63111</v>
      </c>
      <c r="I834" s="79">
        <v>10</v>
      </c>
      <c r="J834" s="80" t="s">
        <v>941</v>
      </c>
    </row>
    <row r="835" spans="1:10" ht="48">
      <c r="A835" s="79" t="s">
        <v>2733</v>
      </c>
      <c r="B835" s="80" t="s">
        <v>1857</v>
      </c>
      <c r="C835" s="79" t="s">
        <v>857</v>
      </c>
      <c r="D835" s="80" t="s">
        <v>2746</v>
      </c>
      <c r="E835" s="79" t="s">
        <v>939</v>
      </c>
      <c r="F835" s="79" t="s">
        <v>944</v>
      </c>
      <c r="G835" s="79">
        <v>68</v>
      </c>
      <c r="H835" s="205">
        <v>47213</v>
      </c>
      <c r="I835" s="79">
        <v>6</v>
      </c>
      <c r="J835" s="80" t="s">
        <v>2865</v>
      </c>
    </row>
    <row r="836" spans="1:10" ht="48">
      <c r="A836" s="79" t="s">
        <v>2733</v>
      </c>
      <c r="B836" s="80" t="s">
        <v>1857</v>
      </c>
      <c r="C836" s="79" t="s">
        <v>858</v>
      </c>
      <c r="D836" s="80" t="s">
        <v>2747</v>
      </c>
      <c r="E836" s="79" t="s">
        <v>939</v>
      </c>
      <c r="F836" s="79" t="s">
        <v>940</v>
      </c>
      <c r="G836" s="79">
        <v>120</v>
      </c>
      <c r="H836" s="205">
        <v>79940</v>
      </c>
      <c r="I836" s="79">
        <v>10</v>
      </c>
      <c r="J836" s="80" t="s">
        <v>941</v>
      </c>
    </row>
    <row r="837" spans="1:10" ht="48">
      <c r="A837" s="79" t="s">
        <v>2733</v>
      </c>
      <c r="B837" s="80" t="s">
        <v>1857</v>
      </c>
      <c r="C837" s="79" t="s">
        <v>859</v>
      </c>
      <c r="D837" s="80" t="s">
        <v>2748</v>
      </c>
      <c r="E837" s="79" t="s">
        <v>939</v>
      </c>
      <c r="F837" s="79" t="s">
        <v>944</v>
      </c>
      <c r="G837" s="79">
        <v>82</v>
      </c>
      <c r="H837" s="205">
        <v>64550</v>
      </c>
      <c r="I837" s="79">
        <v>7</v>
      </c>
      <c r="J837" s="80" t="s">
        <v>954</v>
      </c>
    </row>
    <row r="838" spans="1:10" ht="48">
      <c r="A838" s="79" t="s">
        <v>2733</v>
      </c>
      <c r="B838" s="80" t="s">
        <v>1857</v>
      </c>
      <c r="C838" s="79" t="s">
        <v>860</v>
      </c>
      <c r="D838" s="80" t="s">
        <v>2749</v>
      </c>
      <c r="E838" s="79" t="s">
        <v>939</v>
      </c>
      <c r="F838" s="79" t="s">
        <v>944</v>
      </c>
      <c r="G838" s="79">
        <v>42</v>
      </c>
      <c r="H838" s="205">
        <v>34735</v>
      </c>
      <c r="I838" s="79">
        <v>6</v>
      </c>
      <c r="J838" s="80" t="s">
        <v>2865</v>
      </c>
    </row>
    <row r="839" spans="1:10" ht="48">
      <c r="A839" s="79" t="s">
        <v>2733</v>
      </c>
      <c r="B839" s="80" t="s">
        <v>1857</v>
      </c>
      <c r="C839" s="79" t="s">
        <v>861</v>
      </c>
      <c r="D839" s="80" t="s">
        <v>2750</v>
      </c>
      <c r="E839" s="79" t="s">
        <v>939</v>
      </c>
      <c r="F839" s="79" t="s">
        <v>944</v>
      </c>
      <c r="G839" s="79">
        <v>36</v>
      </c>
      <c r="H839" s="205">
        <v>46510</v>
      </c>
      <c r="I839" s="79">
        <v>6</v>
      </c>
      <c r="J839" s="80" t="s">
        <v>2865</v>
      </c>
    </row>
    <row r="840" spans="1:10" ht="48">
      <c r="A840" s="79" t="s">
        <v>2733</v>
      </c>
      <c r="B840" s="80" t="s">
        <v>1857</v>
      </c>
      <c r="C840" s="79" t="s">
        <v>862</v>
      </c>
      <c r="D840" s="80" t="s">
        <v>2751</v>
      </c>
      <c r="E840" s="79" t="s">
        <v>939</v>
      </c>
      <c r="F840" s="79" t="s">
        <v>944</v>
      </c>
      <c r="G840" s="79">
        <v>38</v>
      </c>
      <c r="H840" s="205">
        <v>22605</v>
      </c>
      <c r="I840" s="79">
        <v>5</v>
      </c>
      <c r="J840" s="80" t="s">
        <v>945</v>
      </c>
    </row>
    <row r="841" spans="1:10" ht="48">
      <c r="A841" s="79" t="s">
        <v>2733</v>
      </c>
      <c r="B841" s="80" t="s">
        <v>1857</v>
      </c>
      <c r="C841" s="79" t="s">
        <v>863</v>
      </c>
      <c r="D841" s="80" t="s">
        <v>2752</v>
      </c>
      <c r="E841" s="79" t="s">
        <v>939</v>
      </c>
      <c r="F841" s="79" t="s">
        <v>944</v>
      </c>
      <c r="G841" s="79">
        <v>35</v>
      </c>
      <c r="H841" s="205">
        <v>49560</v>
      </c>
      <c r="I841" s="79">
        <v>6</v>
      </c>
      <c r="J841" s="80" t="s">
        <v>2865</v>
      </c>
    </row>
    <row r="842" spans="1:10" ht="48">
      <c r="A842" s="79" t="s">
        <v>2733</v>
      </c>
      <c r="B842" s="80" t="s">
        <v>1857</v>
      </c>
      <c r="C842" s="79" t="s">
        <v>864</v>
      </c>
      <c r="D842" s="80" t="s">
        <v>2753</v>
      </c>
      <c r="E842" s="79" t="s">
        <v>939</v>
      </c>
      <c r="F842" s="79" t="s">
        <v>944</v>
      </c>
      <c r="G842" s="79">
        <v>37</v>
      </c>
      <c r="H842" s="205">
        <v>34680</v>
      </c>
      <c r="I842" s="79">
        <v>6</v>
      </c>
      <c r="J842" s="80" t="s">
        <v>2865</v>
      </c>
    </row>
    <row r="843" spans="1:10" ht="48">
      <c r="A843" s="79" t="s">
        <v>2733</v>
      </c>
      <c r="B843" s="80" t="s">
        <v>1857</v>
      </c>
      <c r="C843" s="79" t="s">
        <v>865</v>
      </c>
      <c r="D843" s="80" t="s">
        <v>2754</v>
      </c>
      <c r="E843" s="79" t="s">
        <v>939</v>
      </c>
      <c r="F843" s="79" t="s">
        <v>944</v>
      </c>
      <c r="G843" s="79">
        <v>34</v>
      </c>
      <c r="H843" s="205">
        <v>35909</v>
      </c>
      <c r="I843" s="79">
        <v>6</v>
      </c>
      <c r="J843" s="80" t="s">
        <v>2865</v>
      </c>
    </row>
    <row r="844" spans="1:10" ht="48">
      <c r="A844" s="79" t="s">
        <v>2733</v>
      </c>
      <c r="B844" s="80" t="s">
        <v>1857</v>
      </c>
      <c r="C844" s="79" t="s">
        <v>866</v>
      </c>
      <c r="D844" s="80" t="s">
        <v>2931</v>
      </c>
      <c r="E844" s="79" t="s">
        <v>939</v>
      </c>
      <c r="F844" s="79" t="s">
        <v>944</v>
      </c>
      <c r="G844" s="79">
        <v>44</v>
      </c>
      <c r="H844" s="205">
        <v>38847</v>
      </c>
      <c r="I844" s="79">
        <v>6</v>
      </c>
      <c r="J844" s="80" t="s">
        <v>2865</v>
      </c>
    </row>
    <row r="845" spans="1:10" ht="48">
      <c r="A845" s="79" t="s">
        <v>2733</v>
      </c>
      <c r="B845" s="80" t="s">
        <v>1871</v>
      </c>
      <c r="C845" s="79" t="s">
        <v>867</v>
      </c>
      <c r="D845" s="80" t="s">
        <v>2755</v>
      </c>
      <c r="E845" s="79" t="s">
        <v>972</v>
      </c>
      <c r="F845" s="79" t="s">
        <v>999</v>
      </c>
      <c r="G845" s="79">
        <v>504</v>
      </c>
      <c r="H845" s="205">
        <v>114713</v>
      </c>
      <c r="I845" s="79">
        <v>17</v>
      </c>
      <c r="J845" s="80" t="s">
        <v>1000</v>
      </c>
    </row>
    <row r="846" spans="1:10" ht="48">
      <c r="A846" s="79" t="s">
        <v>2733</v>
      </c>
      <c r="B846" s="80" t="s">
        <v>1871</v>
      </c>
      <c r="C846" s="79" t="s">
        <v>868</v>
      </c>
      <c r="D846" s="80" t="s">
        <v>2756</v>
      </c>
      <c r="E846" s="79" t="s">
        <v>939</v>
      </c>
      <c r="F846" s="79" t="s">
        <v>940</v>
      </c>
      <c r="G846" s="79">
        <v>104</v>
      </c>
      <c r="H846" s="205">
        <v>54127</v>
      </c>
      <c r="I846" s="79">
        <v>10</v>
      </c>
      <c r="J846" s="80" t="s">
        <v>941</v>
      </c>
    </row>
    <row r="847" spans="1:10" ht="48">
      <c r="A847" s="79" t="s">
        <v>2733</v>
      </c>
      <c r="B847" s="80" t="s">
        <v>1871</v>
      </c>
      <c r="C847" s="79" t="s">
        <v>869</v>
      </c>
      <c r="D847" s="80" t="s">
        <v>2757</v>
      </c>
      <c r="E847" s="79" t="s">
        <v>939</v>
      </c>
      <c r="F847" s="79" t="s">
        <v>944</v>
      </c>
      <c r="G847" s="79">
        <v>46</v>
      </c>
      <c r="H847" s="205">
        <v>64109</v>
      </c>
      <c r="I847" s="79">
        <v>7</v>
      </c>
      <c r="J847" s="80" t="s">
        <v>954</v>
      </c>
    </row>
    <row r="848" spans="1:10" ht="48">
      <c r="A848" s="79" t="s">
        <v>2733</v>
      </c>
      <c r="B848" s="80" t="s">
        <v>1871</v>
      </c>
      <c r="C848" s="79" t="s">
        <v>870</v>
      </c>
      <c r="D848" s="80" t="s">
        <v>2758</v>
      </c>
      <c r="E848" s="79" t="s">
        <v>939</v>
      </c>
      <c r="F848" s="79" t="s">
        <v>944</v>
      </c>
      <c r="G848" s="79">
        <v>30</v>
      </c>
      <c r="H848" s="205">
        <v>39100</v>
      </c>
      <c r="I848" s="79">
        <v>6</v>
      </c>
      <c r="J848" s="80" t="s">
        <v>2865</v>
      </c>
    </row>
    <row r="849" spans="1:10" ht="48">
      <c r="A849" s="79" t="s">
        <v>2733</v>
      </c>
      <c r="B849" s="80" t="s">
        <v>1871</v>
      </c>
      <c r="C849" s="79" t="s">
        <v>871</v>
      </c>
      <c r="D849" s="80" t="s">
        <v>2759</v>
      </c>
      <c r="E849" s="79" t="s">
        <v>939</v>
      </c>
      <c r="F849" s="79" t="s">
        <v>944</v>
      </c>
      <c r="G849" s="79">
        <v>42</v>
      </c>
      <c r="H849" s="205">
        <v>53586</v>
      </c>
      <c r="I849" s="79">
        <v>6</v>
      </c>
      <c r="J849" s="80" t="s">
        <v>2865</v>
      </c>
    </row>
    <row r="850" spans="1:10" ht="48">
      <c r="A850" s="79" t="s">
        <v>2733</v>
      </c>
      <c r="B850" s="80" t="s">
        <v>1871</v>
      </c>
      <c r="C850" s="79" t="s">
        <v>872</v>
      </c>
      <c r="D850" s="80" t="s">
        <v>2760</v>
      </c>
      <c r="E850" s="79" t="s">
        <v>939</v>
      </c>
      <c r="F850" s="79" t="s">
        <v>944</v>
      </c>
      <c r="G850" s="79">
        <v>30</v>
      </c>
      <c r="H850" s="205">
        <v>22318</v>
      </c>
      <c r="I850" s="79">
        <v>5</v>
      </c>
      <c r="J850" s="80" t="s">
        <v>945</v>
      </c>
    </row>
    <row r="851" spans="1:10" ht="48">
      <c r="A851" s="79" t="s">
        <v>2733</v>
      </c>
      <c r="B851" s="80" t="s">
        <v>1871</v>
      </c>
      <c r="C851" s="79" t="s">
        <v>873</v>
      </c>
      <c r="D851" s="80" t="s">
        <v>2761</v>
      </c>
      <c r="E851" s="79" t="s">
        <v>939</v>
      </c>
      <c r="F851" s="79" t="s">
        <v>944</v>
      </c>
      <c r="G851" s="79">
        <v>30</v>
      </c>
      <c r="H851" s="205">
        <v>10933</v>
      </c>
      <c r="I851" s="79">
        <v>5</v>
      </c>
      <c r="J851" s="80" t="s">
        <v>945</v>
      </c>
    </row>
    <row r="852" spans="1:10" ht="48">
      <c r="A852" s="79" t="s">
        <v>2733</v>
      </c>
      <c r="B852" s="80" t="s">
        <v>1871</v>
      </c>
      <c r="C852" s="79" t="s">
        <v>874</v>
      </c>
      <c r="D852" s="80" t="s">
        <v>2762</v>
      </c>
      <c r="E852" s="79" t="s">
        <v>939</v>
      </c>
      <c r="F852" s="79" t="s">
        <v>944</v>
      </c>
      <c r="G852" s="79">
        <v>62</v>
      </c>
      <c r="H852" s="205">
        <v>77151</v>
      </c>
      <c r="I852" s="79">
        <v>7</v>
      </c>
      <c r="J852" s="80" t="s">
        <v>954</v>
      </c>
    </row>
    <row r="853" spans="1:10" ht="48">
      <c r="A853" s="79" t="s">
        <v>2733</v>
      </c>
      <c r="B853" s="80" t="s">
        <v>1871</v>
      </c>
      <c r="C853" s="79" t="s">
        <v>875</v>
      </c>
      <c r="D853" s="80" t="s">
        <v>2763</v>
      </c>
      <c r="E853" s="79" t="s">
        <v>939</v>
      </c>
      <c r="F853" s="79" t="s">
        <v>944</v>
      </c>
      <c r="G853" s="79">
        <v>49</v>
      </c>
      <c r="H853" s="205">
        <v>79030</v>
      </c>
      <c r="I853" s="79">
        <v>7</v>
      </c>
      <c r="J853" s="80" t="s">
        <v>954</v>
      </c>
    </row>
    <row r="854" spans="1:10" ht="48">
      <c r="A854" s="79" t="s">
        <v>2733</v>
      </c>
      <c r="B854" s="80" t="s">
        <v>1871</v>
      </c>
      <c r="C854" s="79" t="s">
        <v>876</v>
      </c>
      <c r="D854" s="80" t="s">
        <v>2764</v>
      </c>
      <c r="E854" s="79" t="s">
        <v>939</v>
      </c>
      <c r="F854" s="79" t="s">
        <v>944</v>
      </c>
      <c r="G854" s="79">
        <v>30</v>
      </c>
      <c r="H854" s="205">
        <v>15089</v>
      </c>
      <c r="I854" s="79">
        <v>5</v>
      </c>
      <c r="J854" s="80" t="s">
        <v>945</v>
      </c>
    </row>
    <row r="855" spans="1:10" ht="48">
      <c r="A855" s="79" t="s">
        <v>2733</v>
      </c>
      <c r="B855" s="80" t="s">
        <v>1871</v>
      </c>
      <c r="C855" s="79" t="s">
        <v>877</v>
      </c>
      <c r="D855" s="80" t="s">
        <v>2932</v>
      </c>
      <c r="E855" s="79" t="s">
        <v>939</v>
      </c>
      <c r="F855" s="79" t="s">
        <v>947</v>
      </c>
      <c r="G855" s="79">
        <v>80</v>
      </c>
      <c r="H855" s="205">
        <v>60025</v>
      </c>
      <c r="I855" s="79">
        <v>12</v>
      </c>
      <c r="J855" s="80" t="s">
        <v>2866</v>
      </c>
    </row>
    <row r="856" spans="1:10" ht="48">
      <c r="A856" s="79" t="s">
        <v>2733</v>
      </c>
      <c r="B856" s="80" t="s">
        <v>1871</v>
      </c>
      <c r="C856" s="79" t="s">
        <v>878</v>
      </c>
      <c r="D856" s="80" t="s">
        <v>2765</v>
      </c>
      <c r="E856" s="79" t="s">
        <v>939</v>
      </c>
      <c r="F856" s="79" t="s">
        <v>944</v>
      </c>
      <c r="G856" s="79">
        <v>32</v>
      </c>
      <c r="H856" s="205">
        <v>16514</v>
      </c>
      <c r="I856" s="79">
        <v>5</v>
      </c>
      <c r="J856" s="80" t="s">
        <v>945</v>
      </c>
    </row>
    <row r="857" spans="1:10" ht="48">
      <c r="A857" s="79" t="s">
        <v>2733</v>
      </c>
      <c r="B857" s="80" t="s">
        <v>1884</v>
      </c>
      <c r="C857" s="79" t="s">
        <v>879</v>
      </c>
      <c r="D857" s="80" t="s">
        <v>2766</v>
      </c>
      <c r="E857" s="79" t="s">
        <v>972</v>
      </c>
      <c r="F857" s="79" t="s">
        <v>999</v>
      </c>
      <c r="G857" s="79">
        <v>448</v>
      </c>
      <c r="H857" s="205">
        <v>80987</v>
      </c>
      <c r="I857" s="79">
        <v>17</v>
      </c>
      <c r="J857" s="80" t="s">
        <v>1000</v>
      </c>
    </row>
    <row r="858" spans="1:10" ht="48">
      <c r="A858" s="79" t="s">
        <v>2733</v>
      </c>
      <c r="B858" s="80" t="s">
        <v>1884</v>
      </c>
      <c r="C858" s="79" t="s">
        <v>880</v>
      </c>
      <c r="D858" s="80" t="s">
        <v>2767</v>
      </c>
      <c r="E858" s="79" t="s">
        <v>939</v>
      </c>
      <c r="F858" s="79" t="s">
        <v>944</v>
      </c>
      <c r="G858" s="79">
        <v>30</v>
      </c>
      <c r="H858" s="205">
        <v>28537</v>
      </c>
      <c r="I858" s="79">
        <v>5</v>
      </c>
      <c r="J858" s="80" t="s">
        <v>945</v>
      </c>
    </row>
    <row r="859" spans="1:10" ht="48">
      <c r="A859" s="79" t="s">
        <v>2733</v>
      </c>
      <c r="B859" s="80" t="s">
        <v>1884</v>
      </c>
      <c r="C859" s="79" t="s">
        <v>881</v>
      </c>
      <c r="D859" s="80" t="s">
        <v>2768</v>
      </c>
      <c r="E859" s="79" t="s">
        <v>939</v>
      </c>
      <c r="F859" s="79" t="s">
        <v>944</v>
      </c>
      <c r="G859" s="79">
        <v>30</v>
      </c>
      <c r="H859" s="205">
        <v>32228</v>
      </c>
      <c r="I859" s="79">
        <v>6</v>
      </c>
      <c r="J859" s="80" t="s">
        <v>2865</v>
      </c>
    </row>
    <row r="860" spans="1:10" ht="48">
      <c r="A860" s="79" t="s">
        <v>2733</v>
      </c>
      <c r="B860" s="80" t="s">
        <v>1884</v>
      </c>
      <c r="C860" s="79" t="s">
        <v>882</v>
      </c>
      <c r="D860" s="80" t="s">
        <v>2769</v>
      </c>
      <c r="E860" s="79" t="s">
        <v>939</v>
      </c>
      <c r="F860" s="79" t="s">
        <v>940</v>
      </c>
      <c r="G860" s="79">
        <v>30</v>
      </c>
      <c r="H860" s="205">
        <v>24257</v>
      </c>
      <c r="I860" s="79">
        <v>9</v>
      </c>
      <c r="J860" s="80" t="s">
        <v>963</v>
      </c>
    </row>
    <row r="861" spans="1:10" ht="48">
      <c r="A861" s="79" t="s">
        <v>2733</v>
      </c>
      <c r="B861" s="80" t="s">
        <v>1884</v>
      </c>
      <c r="C861" s="79" t="s">
        <v>883</v>
      </c>
      <c r="D861" s="80" t="s">
        <v>2770</v>
      </c>
      <c r="E861" s="79" t="s">
        <v>939</v>
      </c>
      <c r="F861" s="79" t="s">
        <v>947</v>
      </c>
      <c r="G861" s="79">
        <v>90</v>
      </c>
      <c r="H861" s="205">
        <v>58299</v>
      </c>
      <c r="I861" s="79">
        <v>12</v>
      </c>
      <c r="J861" s="80" t="s">
        <v>2866</v>
      </c>
    </row>
    <row r="862" spans="1:10" ht="48">
      <c r="A862" s="79" t="s">
        <v>2733</v>
      </c>
      <c r="B862" s="80" t="s">
        <v>1884</v>
      </c>
      <c r="C862" s="79" t="s">
        <v>884</v>
      </c>
      <c r="D862" s="80" t="s">
        <v>2771</v>
      </c>
      <c r="E862" s="79" t="s">
        <v>939</v>
      </c>
      <c r="F862" s="79" t="s">
        <v>944</v>
      </c>
      <c r="G862" s="79">
        <v>30</v>
      </c>
      <c r="H862" s="205">
        <v>36004</v>
      </c>
      <c r="I862" s="79">
        <v>6</v>
      </c>
      <c r="J862" s="80" t="s">
        <v>2865</v>
      </c>
    </row>
    <row r="863" spans="1:10" ht="48">
      <c r="A863" s="79" t="s">
        <v>2733</v>
      </c>
      <c r="B863" s="80" t="s">
        <v>1884</v>
      </c>
      <c r="C863" s="79" t="s">
        <v>885</v>
      </c>
      <c r="D863" s="80" t="s">
        <v>2772</v>
      </c>
      <c r="E863" s="79" t="s">
        <v>939</v>
      </c>
      <c r="F863" s="79" t="s">
        <v>944</v>
      </c>
      <c r="G863" s="79">
        <v>30</v>
      </c>
      <c r="H863" s="205">
        <v>13152</v>
      </c>
      <c r="I863" s="79">
        <v>5</v>
      </c>
      <c r="J863" s="80" t="s">
        <v>945</v>
      </c>
    </row>
    <row r="864" spans="1:10" ht="48">
      <c r="A864" s="79" t="s">
        <v>2733</v>
      </c>
      <c r="B864" s="80" t="s">
        <v>1884</v>
      </c>
      <c r="C864" s="79" t="s">
        <v>886</v>
      </c>
      <c r="D864" s="80" t="s">
        <v>2773</v>
      </c>
      <c r="E864" s="79" t="s">
        <v>939</v>
      </c>
      <c r="F864" s="79" t="s">
        <v>944</v>
      </c>
      <c r="G864" s="79">
        <v>30</v>
      </c>
      <c r="H864" s="205">
        <v>36364</v>
      </c>
      <c r="I864" s="79">
        <v>6</v>
      </c>
      <c r="J864" s="80" t="s">
        <v>2865</v>
      </c>
    </row>
    <row r="865" spans="1:10" ht="48">
      <c r="A865" s="79" t="s">
        <v>2733</v>
      </c>
      <c r="B865" s="80" t="s">
        <v>1884</v>
      </c>
      <c r="C865" s="79" t="s">
        <v>887</v>
      </c>
      <c r="D865" s="80" t="s">
        <v>2774</v>
      </c>
      <c r="E865" s="79" t="s">
        <v>939</v>
      </c>
      <c r="F865" s="79" t="s">
        <v>944</v>
      </c>
      <c r="G865" s="79">
        <v>30</v>
      </c>
      <c r="H865" s="205">
        <v>19343</v>
      </c>
      <c r="I865" s="79">
        <v>5</v>
      </c>
      <c r="J865" s="80" t="s">
        <v>945</v>
      </c>
    </row>
    <row r="866" spans="1:10" ht="48">
      <c r="A866" s="79" t="s">
        <v>2733</v>
      </c>
      <c r="B866" s="80" t="s">
        <v>1884</v>
      </c>
      <c r="C866" s="79" t="s">
        <v>888</v>
      </c>
      <c r="D866" s="80" t="s">
        <v>2775</v>
      </c>
      <c r="E866" s="79" t="s">
        <v>939</v>
      </c>
      <c r="F866" s="79" t="s">
        <v>944</v>
      </c>
      <c r="G866" s="79">
        <v>30</v>
      </c>
      <c r="H866" s="205">
        <v>28498</v>
      </c>
      <c r="I866" s="79">
        <v>5</v>
      </c>
      <c r="J866" s="80" t="s">
        <v>945</v>
      </c>
    </row>
    <row r="867" spans="1:10" ht="48">
      <c r="A867" s="79" t="s">
        <v>2733</v>
      </c>
      <c r="B867" s="80" t="s">
        <v>1884</v>
      </c>
      <c r="C867" s="79" t="s">
        <v>889</v>
      </c>
      <c r="D867" s="80" t="s">
        <v>2933</v>
      </c>
      <c r="E867" s="79" t="s">
        <v>939</v>
      </c>
      <c r="F867" s="79" t="s">
        <v>966</v>
      </c>
      <c r="G867" s="79">
        <v>30</v>
      </c>
      <c r="H867" s="205">
        <v>20476</v>
      </c>
      <c r="I867" s="79">
        <v>3</v>
      </c>
      <c r="J867" s="80" t="s">
        <v>1015</v>
      </c>
    </row>
    <row r="868" spans="1:10" ht="48">
      <c r="A868" s="79" t="s">
        <v>2733</v>
      </c>
      <c r="B868" s="80" t="s">
        <v>1896</v>
      </c>
      <c r="C868" s="79" t="s">
        <v>890</v>
      </c>
      <c r="D868" s="80" t="s">
        <v>2776</v>
      </c>
      <c r="E868" s="79" t="s">
        <v>935</v>
      </c>
      <c r="F868" s="79" t="s">
        <v>936</v>
      </c>
      <c r="G868" s="79">
        <v>479</v>
      </c>
      <c r="H868" s="205">
        <v>148089</v>
      </c>
      <c r="I868" s="79">
        <v>18</v>
      </c>
      <c r="J868" s="80" t="s">
        <v>1957</v>
      </c>
    </row>
    <row r="869" spans="1:10" ht="48">
      <c r="A869" s="79" t="s">
        <v>2733</v>
      </c>
      <c r="B869" s="80" t="s">
        <v>1896</v>
      </c>
      <c r="C869" s="79" t="s">
        <v>891</v>
      </c>
      <c r="D869" s="80" t="s">
        <v>2777</v>
      </c>
      <c r="E869" s="79" t="s">
        <v>972</v>
      </c>
      <c r="F869" s="79" t="s">
        <v>973</v>
      </c>
      <c r="G869" s="79">
        <v>170</v>
      </c>
      <c r="H869" s="205">
        <v>57664</v>
      </c>
      <c r="I869" s="79">
        <v>14</v>
      </c>
      <c r="J869" s="80" t="s">
        <v>2868</v>
      </c>
    </row>
    <row r="870" spans="1:10" ht="48">
      <c r="A870" s="79" t="s">
        <v>2733</v>
      </c>
      <c r="B870" s="80" t="s">
        <v>1896</v>
      </c>
      <c r="C870" s="79" t="s">
        <v>892</v>
      </c>
      <c r="D870" s="80" t="s">
        <v>2778</v>
      </c>
      <c r="E870" s="79" t="s">
        <v>939</v>
      </c>
      <c r="F870" s="79" t="s">
        <v>944</v>
      </c>
      <c r="G870" s="79">
        <v>60</v>
      </c>
      <c r="H870" s="205">
        <v>53930</v>
      </c>
      <c r="I870" s="79">
        <v>6</v>
      </c>
      <c r="J870" s="80" t="s">
        <v>2865</v>
      </c>
    </row>
    <row r="871" spans="1:10" ht="48">
      <c r="A871" s="79" t="s">
        <v>2733</v>
      </c>
      <c r="B871" s="80" t="s">
        <v>1896</v>
      </c>
      <c r="C871" s="79" t="s">
        <v>893</v>
      </c>
      <c r="D871" s="80" t="s">
        <v>2779</v>
      </c>
      <c r="E871" s="79" t="s">
        <v>939</v>
      </c>
      <c r="F871" s="79" t="s">
        <v>944</v>
      </c>
      <c r="G871" s="79">
        <v>29</v>
      </c>
      <c r="H871" s="205">
        <v>21739</v>
      </c>
      <c r="I871" s="79">
        <v>5</v>
      </c>
      <c r="J871" s="80" t="s">
        <v>945</v>
      </c>
    </row>
    <row r="872" spans="1:10" ht="48">
      <c r="A872" s="79" t="s">
        <v>2733</v>
      </c>
      <c r="B872" s="80" t="s">
        <v>1896</v>
      </c>
      <c r="C872" s="79" t="s">
        <v>894</v>
      </c>
      <c r="D872" s="80" t="s">
        <v>2780</v>
      </c>
      <c r="E872" s="79" t="s">
        <v>939</v>
      </c>
      <c r="F872" s="79" t="s">
        <v>940</v>
      </c>
      <c r="G872" s="79">
        <v>107</v>
      </c>
      <c r="H872" s="205">
        <v>79836</v>
      </c>
      <c r="I872" s="79">
        <v>10</v>
      </c>
      <c r="J872" s="80" t="s">
        <v>941</v>
      </c>
    </row>
    <row r="873" spans="1:10" ht="48">
      <c r="A873" s="79" t="s">
        <v>2733</v>
      </c>
      <c r="B873" s="80" t="s">
        <v>1896</v>
      </c>
      <c r="C873" s="79" t="s">
        <v>895</v>
      </c>
      <c r="D873" s="80" t="s">
        <v>2934</v>
      </c>
      <c r="E873" s="79" t="s">
        <v>939</v>
      </c>
      <c r="F873" s="79" t="s">
        <v>940</v>
      </c>
      <c r="G873" s="79">
        <v>72</v>
      </c>
      <c r="H873" s="205">
        <v>55867</v>
      </c>
      <c r="I873" s="79">
        <v>10</v>
      </c>
      <c r="J873" s="80" t="s">
        <v>941</v>
      </c>
    </row>
    <row r="874" spans="1:10" ht="48">
      <c r="A874" s="79" t="s">
        <v>2733</v>
      </c>
      <c r="B874" s="80" t="s">
        <v>1896</v>
      </c>
      <c r="C874" s="79" t="s">
        <v>896</v>
      </c>
      <c r="D874" s="80" t="s">
        <v>2781</v>
      </c>
      <c r="E874" s="79" t="s">
        <v>939</v>
      </c>
      <c r="F874" s="79" t="s">
        <v>944</v>
      </c>
      <c r="G874" s="79">
        <v>30</v>
      </c>
      <c r="H874" s="205">
        <v>24258</v>
      </c>
      <c r="I874" s="79">
        <v>5</v>
      </c>
      <c r="J874" s="80" t="s">
        <v>945</v>
      </c>
    </row>
    <row r="875" spans="1:10" ht="48">
      <c r="A875" s="79" t="s">
        <v>2733</v>
      </c>
      <c r="B875" s="80" t="s">
        <v>1896</v>
      </c>
      <c r="C875" s="79" t="s">
        <v>897</v>
      </c>
      <c r="D875" s="80" t="s">
        <v>2782</v>
      </c>
      <c r="E875" s="79" t="s">
        <v>939</v>
      </c>
      <c r="F875" s="79" t="s">
        <v>944</v>
      </c>
      <c r="G875" s="79">
        <v>30</v>
      </c>
      <c r="H875" s="205">
        <v>25847</v>
      </c>
      <c r="I875" s="79">
        <v>5</v>
      </c>
      <c r="J875" s="80" t="s">
        <v>945</v>
      </c>
    </row>
    <row r="876" spans="1:10" ht="48">
      <c r="A876" s="79" t="s">
        <v>2733</v>
      </c>
      <c r="B876" s="80" t="s">
        <v>1905</v>
      </c>
      <c r="C876" s="79" t="s">
        <v>898</v>
      </c>
      <c r="D876" s="80" t="s">
        <v>2783</v>
      </c>
      <c r="E876" s="79" t="s">
        <v>935</v>
      </c>
      <c r="F876" s="79" t="s">
        <v>936</v>
      </c>
      <c r="G876" s="79">
        <v>721</v>
      </c>
      <c r="H876" s="205">
        <v>265637</v>
      </c>
      <c r="I876" s="79">
        <v>19</v>
      </c>
      <c r="J876" s="80" t="s">
        <v>1956</v>
      </c>
    </row>
    <row r="877" spans="1:10" ht="48">
      <c r="A877" s="79" t="s">
        <v>2733</v>
      </c>
      <c r="B877" s="80" t="s">
        <v>1905</v>
      </c>
      <c r="C877" s="79" t="s">
        <v>899</v>
      </c>
      <c r="D877" s="80" t="s">
        <v>2784</v>
      </c>
      <c r="E877" s="79" t="s">
        <v>972</v>
      </c>
      <c r="F877" s="79" t="s">
        <v>999</v>
      </c>
      <c r="G877" s="79">
        <v>508</v>
      </c>
      <c r="H877" s="205">
        <v>169450</v>
      </c>
      <c r="I877" s="79">
        <v>17</v>
      </c>
      <c r="J877" s="80" t="s">
        <v>1000</v>
      </c>
    </row>
    <row r="878" spans="1:10" ht="48">
      <c r="A878" s="79" t="s">
        <v>2733</v>
      </c>
      <c r="B878" s="80" t="s">
        <v>1905</v>
      </c>
      <c r="C878" s="79" t="s">
        <v>900</v>
      </c>
      <c r="D878" s="80" t="s">
        <v>2785</v>
      </c>
      <c r="E878" s="79" t="s">
        <v>939</v>
      </c>
      <c r="F878" s="79" t="s">
        <v>944</v>
      </c>
      <c r="G878" s="79">
        <v>30</v>
      </c>
      <c r="H878" s="205">
        <v>31977</v>
      </c>
      <c r="I878" s="79">
        <v>6</v>
      </c>
      <c r="J878" s="80" t="s">
        <v>2865</v>
      </c>
    </row>
    <row r="879" spans="1:10" ht="48">
      <c r="A879" s="79" t="s">
        <v>2733</v>
      </c>
      <c r="B879" s="80" t="s">
        <v>1905</v>
      </c>
      <c r="C879" s="79" t="s">
        <v>901</v>
      </c>
      <c r="D879" s="80" t="s">
        <v>2786</v>
      </c>
      <c r="E879" s="79" t="s">
        <v>939</v>
      </c>
      <c r="F879" s="79" t="s">
        <v>944</v>
      </c>
      <c r="G879" s="79">
        <v>72</v>
      </c>
      <c r="H879" s="205">
        <v>69463</v>
      </c>
      <c r="I879" s="79">
        <v>7</v>
      </c>
      <c r="J879" s="80" t="s">
        <v>954</v>
      </c>
    </row>
    <row r="880" spans="1:10" ht="48">
      <c r="A880" s="79" t="s">
        <v>2733</v>
      </c>
      <c r="B880" s="80" t="s">
        <v>1905</v>
      </c>
      <c r="C880" s="79" t="s">
        <v>902</v>
      </c>
      <c r="D880" s="80" t="s">
        <v>2935</v>
      </c>
      <c r="E880" s="79" t="s">
        <v>939</v>
      </c>
      <c r="F880" s="79" t="s">
        <v>947</v>
      </c>
      <c r="G880" s="79">
        <v>159</v>
      </c>
      <c r="H880" s="205">
        <v>61566</v>
      </c>
      <c r="I880" s="79">
        <v>13</v>
      </c>
      <c r="J880" s="80" t="s">
        <v>2864</v>
      </c>
    </row>
    <row r="881" spans="1:10" ht="48">
      <c r="A881" s="79" t="s">
        <v>2733</v>
      </c>
      <c r="B881" s="80" t="s">
        <v>1905</v>
      </c>
      <c r="C881" s="79" t="s">
        <v>903</v>
      </c>
      <c r="D881" s="80" t="s">
        <v>2787</v>
      </c>
      <c r="E881" s="79" t="s">
        <v>939</v>
      </c>
      <c r="F881" s="79" t="s">
        <v>944</v>
      </c>
      <c r="G881" s="79">
        <v>70</v>
      </c>
      <c r="H881" s="205">
        <v>61854</v>
      </c>
      <c r="I881" s="79">
        <v>7</v>
      </c>
      <c r="J881" s="80" t="s">
        <v>954</v>
      </c>
    </row>
    <row r="882" spans="1:10" ht="48">
      <c r="A882" s="79" t="s">
        <v>2733</v>
      </c>
      <c r="B882" s="80" t="s">
        <v>1905</v>
      </c>
      <c r="C882" s="79" t="s">
        <v>904</v>
      </c>
      <c r="D882" s="80" t="s">
        <v>2788</v>
      </c>
      <c r="E882" s="79" t="s">
        <v>939</v>
      </c>
      <c r="F882" s="79" t="s">
        <v>944</v>
      </c>
      <c r="G882" s="79">
        <v>43</v>
      </c>
      <c r="H882" s="205">
        <v>63141</v>
      </c>
      <c r="I882" s="79">
        <v>7</v>
      </c>
      <c r="J882" s="80" t="s">
        <v>954</v>
      </c>
    </row>
    <row r="883" spans="1:10" ht="48">
      <c r="A883" s="79" t="s">
        <v>2733</v>
      </c>
      <c r="B883" s="80" t="s">
        <v>1905</v>
      </c>
      <c r="C883" s="79" t="s">
        <v>905</v>
      </c>
      <c r="D883" s="80" t="s">
        <v>2789</v>
      </c>
      <c r="E883" s="79" t="s">
        <v>939</v>
      </c>
      <c r="F883" s="79" t="s">
        <v>940</v>
      </c>
      <c r="G883" s="79">
        <v>60</v>
      </c>
      <c r="H883" s="205">
        <v>48240</v>
      </c>
      <c r="I883" s="79">
        <v>9</v>
      </c>
      <c r="J883" s="80" t="s">
        <v>963</v>
      </c>
    </row>
    <row r="884" spans="1:10" ht="48">
      <c r="A884" s="79" t="s">
        <v>2733</v>
      </c>
      <c r="B884" s="80" t="s">
        <v>1905</v>
      </c>
      <c r="C884" s="79" t="s">
        <v>906</v>
      </c>
      <c r="D884" s="80" t="s">
        <v>2790</v>
      </c>
      <c r="E884" s="79" t="s">
        <v>939</v>
      </c>
      <c r="F884" s="79" t="s">
        <v>944</v>
      </c>
      <c r="G884" s="79">
        <v>30</v>
      </c>
      <c r="H884" s="205">
        <v>10225</v>
      </c>
      <c r="I884" s="79">
        <v>5</v>
      </c>
      <c r="J884" s="80" t="s">
        <v>945</v>
      </c>
    </row>
    <row r="885" spans="1:10" ht="48">
      <c r="A885" s="79" t="s">
        <v>2733</v>
      </c>
      <c r="B885" s="80" t="s">
        <v>1905</v>
      </c>
      <c r="C885" s="79" t="s">
        <v>907</v>
      </c>
      <c r="D885" s="80" t="s">
        <v>2791</v>
      </c>
      <c r="E885" s="79" t="s">
        <v>939</v>
      </c>
      <c r="F885" s="79" t="s">
        <v>944</v>
      </c>
      <c r="G885" s="79">
        <v>46</v>
      </c>
      <c r="H885" s="205">
        <v>55734</v>
      </c>
      <c r="I885" s="79">
        <v>6</v>
      </c>
      <c r="J885" s="80" t="s">
        <v>2865</v>
      </c>
    </row>
    <row r="886" spans="1:10" ht="48">
      <c r="A886" s="79" t="s">
        <v>2733</v>
      </c>
      <c r="B886" s="80" t="s">
        <v>1905</v>
      </c>
      <c r="C886" s="79" t="s">
        <v>908</v>
      </c>
      <c r="D886" s="80" t="s">
        <v>2792</v>
      </c>
      <c r="E886" s="79" t="s">
        <v>939</v>
      </c>
      <c r="F886" s="79" t="s">
        <v>944</v>
      </c>
      <c r="G886" s="79">
        <v>54</v>
      </c>
      <c r="H886" s="205">
        <v>58226</v>
      </c>
      <c r="I886" s="79">
        <v>6</v>
      </c>
      <c r="J886" s="80" t="s">
        <v>2865</v>
      </c>
    </row>
    <row r="887" spans="1:10" ht="48">
      <c r="A887" s="79" t="s">
        <v>2733</v>
      </c>
      <c r="B887" s="80" t="s">
        <v>1905</v>
      </c>
      <c r="C887" s="79" t="s">
        <v>909</v>
      </c>
      <c r="D887" s="80" t="s">
        <v>2793</v>
      </c>
      <c r="E887" s="79" t="s">
        <v>939</v>
      </c>
      <c r="F887" s="79" t="s">
        <v>944</v>
      </c>
      <c r="G887" s="79">
        <v>28</v>
      </c>
      <c r="H887" s="205">
        <v>15313</v>
      </c>
      <c r="I887" s="79">
        <v>5</v>
      </c>
      <c r="J887" s="80" t="s">
        <v>945</v>
      </c>
    </row>
    <row r="888" spans="1:10" ht="48">
      <c r="A888" s="79" t="s">
        <v>2733</v>
      </c>
      <c r="B888" s="80" t="s">
        <v>1905</v>
      </c>
      <c r="C888" s="79" t="s">
        <v>910</v>
      </c>
      <c r="D888" s="80" t="s">
        <v>2794</v>
      </c>
      <c r="E888" s="79" t="s">
        <v>939</v>
      </c>
      <c r="F888" s="79" t="s">
        <v>944</v>
      </c>
      <c r="G888" s="79">
        <v>30</v>
      </c>
      <c r="H888" s="205">
        <v>25372</v>
      </c>
      <c r="I888" s="79">
        <v>5</v>
      </c>
      <c r="J888" s="80" t="s">
        <v>945</v>
      </c>
    </row>
    <row r="889" spans="1:10" ht="48">
      <c r="A889" s="79" t="s">
        <v>2733</v>
      </c>
      <c r="B889" s="80" t="s">
        <v>1905</v>
      </c>
      <c r="C889" s="79" t="s">
        <v>911</v>
      </c>
      <c r="D889" s="80" t="s">
        <v>2795</v>
      </c>
      <c r="E889" s="79" t="s">
        <v>939</v>
      </c>
      <c r="F889" s="79" t="s">
        <v>944</v>
      </c>
      <c r="G889" s="79">
        <v>33</v>
      </c>
      <c r="H889" s="205">
        <v>34852</v>
      </c>
      <c r="I889" s="79">
        <v>6</v>
      </c>
      <c r="J889" s="80" t="s">
        <v>2865</v>
      </c>
    </row>
    <row r="890" spans="1:10" ht="48">
      <c r="A890" s="79" t="s">
        <v>2733</v>
      </c>
      <c r="B890" s="80" t="s">
        <v>1905</v>
      </c>
      <c r="C890" s="79" t="s">
        <v>912</v>
      </c>
      <c r="D890" s="80" t="s">
        <v>2796</v>
      </c>
      <c r="E890" s="79" t="s">
        <v>939</v>
      </c>
      <c r="F890" s="79" t="s">
        <v>944</v>
      </c>
      <c r="G890" s="79">
        <v>24</v>
      </c>
      <c r="H890" s="205">
        <v>21018</v>
      </c>
      <c r="I890" s="79">
        <v>5</v>
      </c>
      <c r="J890" s="80" t="s">
        <v>945</v>
      </c>
    </row>
    <row r="891" spans="1:10" ht="48">
      <c r="A891" s="79" t="s">
        <v>2733</v>
      </c>
      <c r="B891" s="80" t="s">
        <v>1905</v>
      </c>
      <c r="C891" s="79" t="s">
        <v>913</v>
      </c>
      <c r="D891" s="80" t="s">
        <v>2797</v>
      </c>
      <c r="E891" s="79" t="s">
        <v>939</v>
      </c>
      <c r="F891" s="79" t="s">
        <v>944</v>
      </c>
      <c r="G891" s="79">
        <v>30</v>
      </c>
      <c r="H891" s="205">
        <v>36671</v>
      </c>
      <c r="I891" s="79">
        <v>6</v>
      </c>
      <c r="J891" s="80" t="s">
        <v>2865</v>
      </c>
    </row>
    <row r="892" spans="1:10" ht="48">
      <c r="A892" s="79" t="s">
        <v>2733</v>
      </c>
      <c r="B892" s="80" t="s">
        <v>1905</v>
      </c>
      <c r="C892" s="79" t="s">
        <v>914</v>
      </c>
      <c r="D892" s="80" t="s">
        <v>2798</v>
      </c>
      <c r="E892" s="79" t="s">
        <v>939</v>
      </c>
      <c r="F892" s="79" t="s">
        <v>944</v>
      </c>
      <c r="G892" s="79">
        <v>30</v>
      </c>
      <c r="H892" s="205">
        <v>17759</v>
      </c>
      <c r="I892" s="79">
        <v>5</v>
      </c>
      <c r="J892" s="80" t="s">
        <v>945</v>
      </c>
    </row>
    <row r="893" spans="1:10" ht="48">
      <c r="A893" s="79" t="s">
        <v>2733</v>
      </c>
      <c r="B893" s="80" t="s">
        <v>1923</v>
      </c>
      <c r="C893" s="79" t="s">
        <v>915</v>
      </c>
      <c r="D893" s="80" t="s">
        <v>2799</v>
      </c>
      <c r="E893" s="79" t="s">
        <v>972</v>
      </c>
      <c r="F893" s="79" t="s">
        <v>999</v>
      </c>
      <c r="G893" s="79">
        <v>240</v>
      </c>
      <c r="H893" s="205">
        <v>94938</v>
      </c>
      <c r="I893" s="79">
        <v>16</v>
      </c>
      <c r="J893" s="80" t="s">
        <v>1038</v>
      </c>
    </row>
    <row r="894" spans="1:10" ht="48">
      <c r="A894" s="79" t="s">
        <v>2733</v>
      </c>
      <c r="B894" s="80" t="s">
        <v>1923</v>
      </c>
      <c r="C894" s="79" t="s">
        <v>916</v>
      </c>
      <c r="D894" s="80" t="s">
        <v>2800</v>
      </c>
      <c r="E894" s="79" t="s">
        <v>939</v>
      </c>
      <c r="F894" s="79" t="s">
        <v>944</v>
      </c>
      <c r="G894" s="79">
        <v>30</v>
      </c>
      <c r="H894" s="205">
        <v>18868</v>
      </c>
      <c r="I894" s="79">
        <v>5</v>
      </c>
      <c r="J894" s="80" t="s">
        <v>945</v>
      </c>
    </row>
    <row r="895" spans="1:10" ht="48">
      <c r="A895" s="79" t="s">
        <v>2733</v>
      </c>
      <c r="B895" s="80" t="s">
        <v>1923</v>
      </c>
      <c r="C895" s="79" t="s">
        <v>917</v>
      </c>
      <c r="D895" s="80" t="s">
        <v>2801</v>
      </c>
      <c r="E895" s="79" t="s">
        <v>939</v>
      </c>
      <c r="F895" s="79" t="s">
        <v>944</v>
      </c>
      <c r="G895" s="79">
        <v>33</v>
      </c>
      <c r="H895" s="205">
        <v>26394</v>
      </c>
      <c r="I895" s="79">
        <v>5</v>
      </c>
      <c r="J895" s="80" t="s">
        <v>945</v>
      </c>
    </row>
    <row r="896" spans="1:10" ht="48">
      <c r="A896" s="79" t="s">
        <v>2733</v>
      </c>
      <c r="B896" s="80" t="s">
        <v>1923</v>
      </c>
      <c r="C896" s="79" t="s">
        <v>918</v>
      </c>
      <c r="D896" s="80" t="s">
        <v>2802</v>
      </c>
      <c r="E896" s="79" t="s">
        <v>939</v>
      </c>
      <c r="F896" s="79" t="s">
        <v>944</v>
      </c>
      <c r="G896" s="79">
        <v>30</v>
      </c>
      <c r="H896" s="205">
        <v>23809</v>
      </c>
      <c r="I896" s="79">
        <v>5</v>
      </c>
      <c r="J896" s="80" t="s">
        <v>945</v>
      </c>
    </row>
    <row r="897" spans="1:10" ht="48">
      <c r="A897" s="79" t="s">
        <v>2733</v>
      </c>
      <c r="B897" s="80" t="s">
        <v>1923</v>
      </c>
      <c r="C897" s="79" t="s">
        <v>919</v>
      </c>
      <c r="D897" s="80" t="s">
        <v>2803</v>
      </c>
      <c r="E897" s="79" t="s">
        <v>939</v>
      </c>
      <c r="F897" s="79" t="s">
        <v>940</v>
      </c>
      <c r="G897" s="79">
        <v>90</v>
      </c>
      <c r="H897" s="205">
        <v>56923</v>
      </c>
      <c r="I897" s="79">
        <v>10</v>
      </c>
      <c r="J897" s="80" t="s">
        <v>941</v>
      </c>
    </row>
    <row r="898" spans="1:10" ht="48">
      <c r="A898" s="79" t="s">
        <v>2733</v>
      </c>
      <c r="B898" s="80" t="s">
        <v>1923</v>
      </c>
      <c r="C898" s="79" t="s">
        <v>920</v>
      </c>
      <c r="D898" s="80" t="s">
        <v>2804</v>
      </c>
      <c r="E898" s="79" t="s">
        <v>939</v>
      </c>
      <c r="F898" s="79" t="s">
        <v>944</v>
      </c>
      <c r="G898" s="79">
        <v>30</v>
      </c>
      <c r="H898" s="205">
        <v>19575</v>
      </c>
      <c r="I898" s="79">
        <v>5</v>
      </c>
      <c r="J898" s="80" t="s">
        <v>945</v>
      </c>
    </row>
    <row r="899" spans="1:10" ht="48">
      <c r="A899" s="208" t="s">
        <v>2733</v>
      </c>
      <c r="B899" s="210" t="s">
        <v>1923</v>
      </c>
      <c r="C899" s="208" t="s">
        <v>921</v>
      </c>
      <c r="D899" s="210" t="s">
        <v>2805</v>
      </c>
      <c r="E899" s="206" t="s">
        <v>939</v>
      </c>
      <c r="F899" s="208" t="s">
        <v>966</v>
      </c>
      <c r="G899" s="208">
        <v>30</v>
      </c>
      <c r="H899" s="209">
        <v>15149</v>
      </c>
      <c r="I899" s="208">
        <v>3</v>
      </c>
      <c r="J899" s="210" t="s">
        <v>1015</v>
      </c>
    </row>
  </sheetData>
  <mergeCells count="5">
    <mergeCell ref="E1:J1"/>
    <mergeCell ref="A1:A2"/>
    <mergeCell ref="B1:B2"/>
    <mergeCell ref="C1:C2"/>
    <mergeCell ref="D1:D2"/>
  </mergeCells>
  <printOptions horizontalCentered="1"/>
  <pageMargins left="0" right="0" top="0.78740157480314965" bottom="0.59055118110236227" header="0.31496062992125984" footer="0.31496062992125984"/>
  <pageSetup paperSize="9" orientation="landscape" r:id="rId1"/>
  <headerFooter>
    <oddHeader>&amp;C&amp;"-,ตัวหนา"&amp;10ข้อมูลพื้นฐานโรงพยาบาลในสังกัดสำนักงานปลัดกระทรวงสาธารณสุข ณ สิงหาคม 2561&amp;R&amp;"-,ตัวหนา"&amp;10&amp;P</oddHeader>
    <oddFooter>&amp;R&amp;"-,ตัวหนา"&amp;10กลุ่มงานเทคโนโลยีและสารสนเทศ กองบริหารการสาธารณสุข</oddFooter>
  </headerFooter>
  <ignoredErrors>
    <ignoredError sqref="C3:C89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914"/>
  <sheetViews>
    <sheetView workbookViewId="0">
      <selection activeCell="L11" sqref="L11"/>
    </sheetView>
  </sheetViews>
  <sheetFormatPr defaultRowHeight="14.5"/>
  <cols>
    <col min="8" max="8" width="13.1796875" customWidth="1"/>
    <col min="9" max="9" width="14.1796875" style="5" customWidth="1"/>
    <col min="10" max="10" width="10.1796875" customWidth="1"/>
  </cols>
  <sheetData>
    <row r="1" spans="1:11">
      <c r="A1" t="s">
        <v>926</v>
      </c>
      <c r="B1" t="s">
        <v>927</v>
      </c>
      <c r="C1" t="s">
        <v>1</v>
      </c>
      <c r="D1" t="s">
        <v>2</v>
      </c>
      <c r="E1" t="s">
        <v>928</v>
      </c>
      <c r="F1" t="s">
        <v>10</v>
      </c>
      <c r="G1" t="s">
        <v>929</v>
      </c>
      <c r="H1" t="s">
        <v>930</v>
      </c>
      <c r="I1" s="5" t="s">
        <v>931</v>
      </c>
      <c r="J1" t="s">
        <v>932</v>
      </c>
      <c r="K1" t="s">
        <v>11</v>
      </c>
    </row>
    <row r="2" spans="1:11">
      <c r="A2">
        <v>1</v>
      </c>
      <c r="B2">
        <v>1</v>
      </c>
      <c r="C2" t="s">
        <v>933</v>
      </c>
      <c r="D2" t="s">
        <v>26</v>
      </c>
      <c r="E2" t="s">
        <v>934</v>
      </c>
      <c r="F2" t="s">
        <v>935</v>
      </c>
      <c r="G2" t="s">
        <v>936</v>
      </c>
      <c r="H2">
        <v>758</v>
      </c>
      <c r="I2" s="5">
        <v>160720</v>
      </c>
      <c r="J2">
        <v>19</v>
      </c>
      <c r="K2" t="s">
        <v>937</v>
      </c>
    </row>
    <row r="3" spans="1:11">
      <c r="A3">
        <v>2</v>
      </c>
      <c r="B3">
        <v>1</v>
      </c>
      <c r="C3" t="s">
        <v>933</v>
      </c>
      <c r="D3" t="s">
        <v>27</v>
      </c>
      <c r="E3" t="s">
        <v>938</v>
      </c>
      <c r="F3" t="s">
        <v>939</v>
      </c>
      <c r="G3" t="s">
        <v>940</v>
      </c>
      <c r="H3">
        <v>66</v>
      </c>
      <c r="I3" s="5">
        <v>62846</v>
      </c>
      <c r="J3">
        <v>10</v>
      </c>
      <c r="K3" t="s">
        <v>941</v>
      </c>
    </row>
    <row r="4" spans="1:11">
      <c r="A4">
        <v>3</v>
      </c>
      <c r="B4">
        <v>1</v>
      </c>
      <c r="C4" t="s">
        <v>933</v>
      </c>
      <c r="D4" t="s">
        <v>28</v>
      </c>
      <c r="E4" t="s">
        <v>942</v>
      </c>
      <c r="F4" t="s">
        <v>939</v>
      </c>
      <c r="G4" t="s">
        <v>940</v>
      </c>
      <c r="H4">
        <v>118</v>
      </c>
      <c r="I4" s="5">
        <v>89338</v>
      </c>
      <c r="J4">
        <v>10</v>
      </c>
      <c r="K4" t="s">
        <v>941</v>
      </c>
    </row>
    <row r="5" spans="1:11">
      <c r="A5">
        <v>4</v>
      </c>
      <c r="B5">
        <v>1</v>
      </c>
      <c r="C5" t="s">
        <v>933</v>
      </c>
      <c r="D5" t="s">
        <v>29</v>
      </c>
      <c r="E5" t="s">
        <v>943</v>
      </c>
      <c r="F5" t="s">
        <v>939</v>
      </c>
      <c r="G5" t="s">
        <v>944</v>
      </c>
      <c r="H5">
        <v>30</v>
      </c>
      <c r="I5" s="5">
        <v>19390</v>
      </c>
      <c r="J5">
        <v>5</v>
      </c>
      <c r="K5" t="s">
        <v>945</v>
      </c>
    </row>
    <row r="6" spans="1:11">
      <c r="A6">
        <v>5</v>
      </c>
      <c r="B6">
        <v>1</v>
      </c>
      <c r="C6" t="s">
        <v>933</v>
      </c>
      <c r="D6" t="s">
        <v>30</v>
      </c>
      <c r="E6" t="s">
        <v>946</v>
      </c>
      <c r="F6" t="s">
        <v>939</v>
      </c>
      <c r="G6" t="s">
        <v>947</v>
      </c>
      <c r="H6">
        <v>107</v>
      </c>
      <c r="I6" s="5">
        <v>92279</v>
      </c>
      <c r="J6">
        <v>13</v>
      </c>
      <c r="K6" t="s">
        <v>948</v>
      </c>
    </row>
    <row r="7" spans="1:11">
      <c r="A7">
        <v>6</v>
      </c>
      <c r="B7">
        <v>1</v>
      </c>
      <c r="C7" t="s">
        <v>933</v>
      </c>
      <c r="D7" t="s">
        <v>31</v>
      </c>
      <c r="E7" t="s">
        <v>949</v>
      </c>
      <c r="F7" t="s">
        <v>939</v>
      </c>
      <c r="G7" t="s">
        <v>944</v>
      </c>
      <c r="H7">
        <v>52</v>
      </c>
      <c r="I7" s="5">
        <v>37852</v>
      </c>
      <c r="J7">
        <v>6</v>
      </c>
      <c r="K7" t="s">
        <v>950</v>
      </c>
    </row>
    <row r="8" spans="1:11">
      <c r="A8">
        <v>7</v>
      </c>
      <c r="B8">
        <v>1</v>
      </c>
      <c r="C8" t="s">
        <v>933</v>
      </c>
      <c r="D8" t="s">
        <v>32</v>
      </c>
      <c r="E8" t="s">
        <v>951</v>
      </c>
      <c r="F8" t="s">
        <v>939</v>
      </c>
      <c r="G8" t="s">
        <v>947</v>
      </c>
      <c r="H8">
        <v>98</v>
      </c>
      <c r="I8" s="5">
        <v>57143</v>
      </c>
      <c r="J8">
        <v>12</v>
      </c>
      <c r="K8" t="s">
        <v>952</v>
      </c>
    </row>
    <row r="9" spans="1:11">
      <c r="A9">
        <v>8</v>
      </c>
      <c r="B9">
        <v>1</v>
      </c>
      <c r="C9" t="s">
        <v>933</v>
      </c>
      <c r="D9" t="s">
        <v>33</v>
      </c>
      <c r="E9" t="s">
        <v>953</v>
      </c>
      <c r="F9" t="s">
        <v>939</v>
      </c>
      <c r="G9" t="s">
        <v>944</v>
      </c>
      <c r="H9">
        <v>59</v>
      </c>
      <c r="I9" s="5">
        <v>62591</v>
      </c>
      <c r="J9">
        <v>7</v>
      </c>
      <c r="K9" t="s">
        <v>954</v>
      </c>
    </row>
    <row r="10" spans="1:11">
      <c r="A10">
        <v>9</v>
      </c>
      <c r="B10">
        <v>1</v>
      </c>
      <c r="C10" t="s">
        <v>933</v>
      </c>
      <c r="D10" t="s">
        <v>34</v>
      </c>
      <c r="E10" t="s">
        <v>955</v>
      </c>
      <c r="F10" t="s">
        <v>939</v>
      </c>
      <c r="G10" t="s">
        <v>940</v>
      </c>
      <c r="H10">
        <v>64</v>
      </c>
      <c r="I10" s="5">
        <v>51504</v>
      </c>
      <c r="J10">
        <v>10</v>
      </c>
      <c r="K10" t="s">
        <v>941</v>
      </c>
    </row>
    <row r="11" spans="1:11">
      <c r="A11">
        <v>10</v>
      </c>
      <c r="B11">
        <v>1</v>
      </c>
      <c r="C11" t="s">
        <v>933</v>
      </c>
      <c r="D11" t="s">
        <v>35</v>
      </c>
      <c r="E11" t="s">
        <v>956</v>
      </c>
      <c r="F11" t="s">
        <v>939</v>
      </c>
      <c r="G11" t="s">
        <v>944</v>
      </c>
      <c r="H11">
        <v>48</v>
      </c>
      <c r="I11" s="5">
        <v>32270</v>
      </c>
      <c r="J11">
        <v>6</v>
      </c>
      <c r="K11" t="s">
        <v>950</v>
      </c>
    </row>
    <row r="12" spans="1:11">
      <c r="A12">
        <v>11</v>
      </c>
      <c r="B12">
        <v>1</v>
      </c>
      <c r="C12" t="s">
        <v>933</v>
      </c>
      <c r="D12" t="s">
        <v>36</v>
      </c>
      <c r="E12" t="s">
        <v>957</v>
      </c>
      <c r="F12" t="s">
        <v>939</v>
      </c>
      <c r="G12" t="s">
        <v>944</v>
      </c>
      <c r="H12">
        <v>30</v>
      </c>
      <c r="I12" s="5">
        <v>26182</v>
      </c>
      <c r="J12">
        <v>5</v>
      </c>
      <c r="K12" t="s">
        <v>945</v>
      </c>
    </row>
    <row r="13" spans="1:11">
      <c r="A13">
        <v>12</v>
      </c>
      <c r="B13">
        <v>1</v>
      </c>
      <c r="C13" t="s">
        <v>933</v>
      </c>
      <c r="D13" t="s">
        <v>37</v>
      </c>
      <c r="E13" t="s">
        <v>958</v>
      </c>
      <c r="F13" t="s">
        <v>939</v>
      </c>
      <c r="G13" t="s">
        <v>944</v>
      </c>
      <c r="H13">
        <v>34</v>
      </c>
      <c r="I13" s="5">
        <v>22260</v>
      </c>
      <c r="J13">
        <v>5</v>
      </c>
      <c r="K13" t="s">
        <v>945</v>
      </c>
    </row>
    <row r="14" spans="1:11">
      <c r="A14">
        <v>13</v>
      </c>
      <c r="B14">
        <v>1</v>
      </c>
      <c r="C14" t="s">
        <v>933</v>
      </c>
      <c r="D14" t="s">
        <v>38</v>
      </c>
      <c r="E14" t="s">
        <v>959</v>
      </c>
      <c r="F14" t="s">
        <v>939</v>
      </c>
      <c r="G14" t="s">
        <v>944</v>
      </c>
      <c r="H14">
        <v>30</v>
      </c>
      <c r="I14" s="5">
        <v>26166</v>
      </c>
      <c r="J14">
        <v>5</v>
      </c>
      <c r="K14" t="s">
        <v>945</v>
      </c>
    </row>
    <row r="15" spans="1:11">
      <c r="A15">
        <v>14</v>
      </c>
      <c r="B15">
        <v>1</v>
      </c>
      <c r="C15" t="s">
        <v>933</v>
      </c>
      <c r="D15" t="s">
        <v>39</v>
      </c>
      <c r="E15" t="s">
        <v>960</v>
      </c>
      <c r="F15" t="s">
        <v>939</v>
      </c>
      <c r="G15" t="s">
        <v>944</v>
      </c>
      <c r="H15">
        <v>30</v>
      </c>
      <c r="I15" s="5">
        <v>22403</v>
      </c>
      <c r="J15">
        <v>5</v>
      </c>
      <c r="K15" t="s">
        <v>945</v>
      </c>
    </row>
    <row r="16" spans="1:11">
      <c r="A16">
        <v>15</v>
      </c>
      <c r="B16">
        <v>1</v>
      </c>
      <c r="C16" t="s">
        <v>933</v>
      </c>
      <c r="D16" t="s">
        <v>40</v>
      </c>
      <c r="E16" t="s">
        <v>961</v>
      </c>
      <c r="F16" t="s">
        <v>939</v>
      </c>
      <c r="G16" t="s">
        <v>944</v>
      </c>
      <c r="H16">
        <v>30</v>
      </c>
      <c r="I16" s="5">
        <v>21795</v>
      </c>
      <c r="J16">
        <v>5</v>
      </c>
      <c r="K16" t="s">
        <v>945</v>
      </c>
    </row>
    <row r="17" spans="1:11">
      <c r="A17">
        <v>16</v>
      </c>
      <c r="B17">
        <v>1</v>
      </c>
      <c r="C17" t="s">
        <v>933</v>
      </c>
      <c r="D17" t="s">
        <v>41</v>
      </c>
      <c r="E17" t="s">
        <v>962</v>
      </c>
      <c r="F17" t="s">
        <v>939</v>
      </c>
      <c r="G17" t="s">
        <v>940</v>
      </c>
      <c r="H17">
        <v>68</v>
      </c>
      <c r="I17" s="5">
        <v>45591</v>
      </c>
      <c r="J17">
        <v>9</v>
      </c>
      <c r="K17" t="s">
        <v>963</v>
      </c>
    </row>
    <row r="18" spans="1:11">
      <c r="A18">
        <v>17</v>
      </c>
      <c r="B18">
        <v>1</v>
      </c>
      <c r="C18" t="s">
        <v>933</v>
      </c>
      <c r="D18" t="s">
        <v>42</v>
      </c>
      <c r="E18" t="s">
        <v>964</v>
      </c>
      <c r="F18" t="s">
        <v>939</v>
      </c>
      <c r="G18" t="s">
        <v>944</v>
      </c>
      <c r="H18">
        <v>30</v>
      </c>
      <c r="I18" s="5">
        <v>32916</v>
      </c>
      <c r="J18">
        <v>6</v>
      </c>
      <c r="K18" t="s">
        <v>950</v>
      </c>
    </row>
    <row r="19" spans="1:11">
      <c r="A19">
        <v>18</v>
      </c>
      <c r="B19">
        <v>1</v>
      </c>
      <c r="C19" t="s">
        <v>933</v>
      </c>
      <c r="D19" t="s">
        <v>43</v>
      </c>
      <c r="E19" t="s">
        <v>965</v>
      </c>
      <c r="F19" t="s">
        <v>939</v>
      </c>
      <c r="G19" t="s">
        <v>966</v>
      </c>
      <c r="H19">
        <v>0</v>
      </c>
      <c r="I19" s="5">
        <v>14935</v>
      </c>
      <c r="J19">
        <v>2</v>
      </c>
      <c r="K19" t="s">
        <v>967</v>
      </c>
    </row>
    <row r="20" spans="1:11">
      <c r="A20">
        <v>19</v>
      </c>
      <c r="B20">
        <v>1</v>
      </c>
      <c r="C20" t="s">
        <v>968</v>
      </c>
      <c r="D20" t="s">
        <v>44</v>
      </c>
      <c r="E20" t="s">
        <v>969</v>
      </c>
      <c r="F20" t="s">
        <v>935</v>
      </c>
      <c r="G20" t="s">
        <v>936</v>
      </c>
      <c r="H20">
        <v>609</v>
      </c>
      <c r="I20" s="5">
        <v>101608</v>
      </c>
      <c r="J20">
        <v>18</v>
      </c>
      <c r="K20" t="s">
        <v>970</v>
      </c>
    </row>
    <row r="21" spans="1:11">
      <c r="A21">
        <v>20</v>
      </c>
      <c r="B21">
        <v>1</v>
      </c>
      <c r="C21" t="s">
        <v>968</v>
      </c>
      <c r="D21" t="s">
        <v>45</v>
      </c>
      <c r="E21" t="s">
        <v>971</v>
      </c>
      <c r="F21" t="s">
        <v>972</v>
      </c>
      <c r="G21" t="s">
        <v>973</v>
      </c>
      <c r="H21">
        <v>210</v>
      </c>
      <c r="I21" s="5">
        <v>52908</v>
      </c>
      <c r="J21">
        <v>15</v>
      </c>
      <c r="K21" t="s">
        <v>974</v>
      </c>
    </row>
    <row r="22" spans="1:11">
      <c r="A22">
        <v>21</v>
      </c>
      <c r="B22">
        <v>1</v>
      </c>
      <c r="C22" t="s">
        <v>968</v>
      </c>
      <c r="D22" t="s">
        <v>46</v>
      </c>
      <c r="E22" t="s">
        <v>975</v>
      </c>
      <c r="F22" t="s">
        <v>939</v>
      </c>
      <c r="G22" t="s">
        <v>944</v>
      </c>
      <c r="H22">
        <v>60</v>
      </c>
      <c r="I22" s="5">
        <v>42080</v>
      </c>
      <c r="J22">
        <v>6</v>
      </c>
      <c r="K22" t="s">
        <v>950</v>
      </c>
    </row>
    <row r="23" spans="1:11">
      <c r="A23">
        <v>22</v>
      </c>
      <c r="B23">
        <v>1</v>
      </c>
      <c r="C23" t="s">
        <v>968</v>
      </c>
      <c r="D23" t="s">
        <v>47</v>
      </c>
      <c r="E23" t="s">
        <v>976</v>
      </c>
      <c r="F23" t="s">
        <v>939</v>
      </c>
      <c r="G23" t="s">
        <v>940</v>
      </c>
      <c r="H23">
        <v>89</v>
      </c>
      <c r="I23" s="5">
        <v>57924</v>
      </c>
      <c r="J23">
        <v>10</v>
      </c>
      <c r="K23" t="s">
        <v>941</v>
      </c>
    </row>
    <row r="24" spans="1:11">
      <c r="A24">
        <v>23</v>
      </c>
      <c r="B24">
        <v>1</v>
      </c>
      <c r="C24" t="s">
        <v>968</v>
      </c>
      <c r="D24" t="s">
        <v>48</v>
      </c>
      <c r="E24" t="s">
        <v>977</v>
      </c>
      <c r="F24" t="s">
        <v>939</v>
      </c>
      <c r="G24" t="s">
        <v>944</v>
      </c>
      <c r="H24">
        <v>60</v>
      </c>
      <c r="I24" s="5">
        <v>41192</v>
      </c>
      <c r="J24">
        <v>6</v>
      </c>
      <c r="K24" t="s">
        <v>950</v>
      </c>
    </row>
    <row r="25" spans="1:11">
      <c r="A25">
        <v>24</v>
      </c>
      <c r="B25">
        <v>1</v>
      </c>
      <c r="C25" t="s">
        <v>968</v>
      </c>
      <c r="D25" t="s">
        <v>49</v>
      </c>
      <c r="E25" t="s">
        <v>978</v>
      </c>
      <c r="F25" t="s">
        <v>939</v>
      </c>
      <c r="G25" t="s">
        <v>944</v>
      </c>
      <c r="H25">
        <v>62</v>
      </c>
      <c r="I25" s="5">
        <v>53193</v>
      </c>
      <c r="J25">
        <v>6</v>
      </c>
      <c r="K25" t="s">
        <v>950</v>
      </c>
    </row>
    <row r="26" spans="1:11">
      <c r="A26">
        <v>25</v>
      </c>
      <c r="B26">
        <v>1</v>
      </c>
      <c r="C26" t="s">
        <v>968</v>
      </c>
      <c r="D26" t="s">
        <v>50</v>
      </c>
      <c r="E26" t="s">
        <v>979</v>
      </c>
      <c r="F26" t="s">
        <v>939</v>
      </c>
      <c r="G26" t="s">
        <v>944</v>
      </c>
      <c r="H26">
        <v>32</v>
      </c>
      <c r="I26" s="5">
        <v>19195</v>
      </c>
      <c r="J26">
        <v>5</v>
      </c>
      <c r="K26" t="s">
        <v>945</v>
      </c>
    </row>
    <row r="27" spans="1:11">
      <c r="A27">
        <v>26</v>
      </c>
      <c r="B27">
        <v>1</v>
      </c>
      <c r="C27" t="s">
        <v>968</v>
      </c>
      <c r="D27" t="s">
        <v>51</v>
      </c>
      <c r="E27" t="s">
        <v>980</v>
      </c>
      <c r="F27" t="s">
        <v>972</v>
      </c>
      <c r="G27" t="s">
        <v>973</v>
      </c>
      <c r="H27">
        <v>210</v>
      </c>
      <c r="I27" s="5">
        <v>68309</v>
      </c>
      <c r="J27">
        <v>15</v>
      </c>
      <c r="K27" t="s">
        <v>974</v>
      </c>
    </row>
    <row r="28" spans="1:11">
      <c r="A28">
        <v>27</v>
      </c>
      <c r="B28">
        <v>1</v>
      </c>
      <c r="C28" t="s">
        <v>968</v>
      </c>
      <c r="D28" t="s">
        <v>52</v>
      </c>
      <c r="E28" t="s">
        <v>981</v>
      </c>
      <c r="F28" t="s">
        <v>939</v>
      </c>
      <c r="G28" t="s">
        <v>944</v>
      </c>
      <c r="H28">
        <v>75</v>
      </c>
      <c r="I28" s="5">
        <v>52460</v>
      </c>
      <c r="J28">
        <v>6</v>
      </c>
      <c r="K28" t="s">
        <v>950</v>
      </c>
    </row>
    <row r="29" spans="1:11">
      <c r="A29">
        <v>28</v>
      </c>
      <c r="B29">
        <v>1</v>
      </c>
      <c r="C29" t="s">
        <v>968</v>
      </c>
      <c r="D29" t="s">
        <v>53</v>
      </c>
      <c r="E29" t="s">
        <v>982</v>
      </c>
      <c r="F29" t="s">
        <v>939</v>
      </c>
      <c r="G29" t="s">
        <v>944</v>
      </c>
      <c r="H29">
        <v>67</v>
      </c>
      <c r="I29" s="5">
        <v>35926</v>
      </c>
      <c r="J29">
        <v>6</v>
      </c>
      <c r="K29" t="s">
        <v>950</v>
      </c>
    </row>
    <row r="30" spans="1:11">
      <c r="A30">
        <v>29</v>
      </c>
      <c r="B30">
        <v>1</v>
      </c>
      <c r="C30" t="s">
        <v>968</v>
      </c>
      <c r="D30" t="s">
        <v>54</v>
      </c>
      <c r="E30" t="s">
        <v>983</v>
      </c>
      <c r="F30" t="s">
        <v>939</v>
      </c>
      <c r="G30" t="s">
        <v>947</v>
      </c>
      <c r="H30">
        <v>160</v>
      </c>
      <c r="I30" s="5">
        <v>52658</v>
      </c>
      <c r="J30">
        <v>13</v>
      </c>
      <c r="K30" t="s">
        <v>948</v>
      </c>
    </row>
    <row r="31" spans="1:11">
      <c r="A31">
        <v>30</v>
      </c>
      <c r="B31">
        <v>1</v>
      </c>
      <c r="C31" t="s">
        <v>968</v>
      </c>
      <c r="D31" t="s">
        <v>55</v>
      </c>
      <c r="E31" t="s">
        <v>984</v>
      </c>
      <c r="F31" t="s">
        <v>939</v>
      </c>
      <c r="G31" t="s">
        <v>944</v>
      </c>
      <c r="H31">
        <v>57</v>
      </c>
      <c r="I31" s="5">
        <v>42002</v>
      </c>
      <c r="J31">
        <v>6</v>
      </c>
      <c r="K31" t="s">
        <v>950</v>
      </c>
    </row>
    <row r="32" spans="1:11">
      <c r="A32">
        <v>31</v>
      </c>
      <c r="B32">
        <v>1</v>
      </c>
      <c r="C32" t="s">
        <v>968</v>
      </c>
      <c r="D32" t="s">
        <v>56</v>
      </c>
      <c r="E32" t="s">
        <v>985</v>
      </c>
      <c r="F32" t="s">
        <v>939</v>
      </c>
      <c r="G32" t="s">
        <v>947</v>
      </c>
      <c r="H32">
        <v>168</v>
      </c>
      <c r="I32" s="5">
        <v>76038</v>
      </c>
      <c r="J32">
        <v>13</v>
      </c>
      <c r="K32" t="s">
        <v>948</v>
      </c>
    </row>
    <row r="33" spans="1:11">
      <c r="A33">
        <v>32</v>
      </c>
      <c r="B33">
        <v>1</v>
      </c>
      <c r="C33" t="s">
        <v>968</v>
      </c>
      <c r="D33" t="s">
        <v>57</v>
      </c>
      <c r="E33" t="s">
        <v>986</v>
      </c>
      <c r="F33" t="s">
        <v>939</v>
      </c>
      <c r="G33" t="s">
        <v>940</v>
      </c>
      <c r="H33">
        <v>88</v>
      </c>
      <c r="I33" s="5">
        <v>47075</v>
      </c>
      <c r="J33">
        <v>9</v>
      </c>
      <c r="K33" t="s">
        <v>963</v>
      </c>
    </row>
    <row r="34" spans="1:11">
      <c r="A34">
        <v>33</v>
      </c>
      <c r="B34">
        <v>1</v>
      </c>
      <c r="C34" t="s">
        <v>968</v>
      </c>
      <c r="D34" t="s">
        <v>58</v>
      </c>
      <c r="E34" t="s">
        <v>987</v>
      </c>
      <c r="F34" t="s">
        <v>939</v>
      </c>
      <c r="G34" t="s">
        <v>944</v>
      </c>
      <c r="H34">
        <v>77</v>
      </c>
      <c r="I34" s="5">
        <v>42507</v>
      </c>
      <c r="J34">
        <v>6</v>
      </c>
      <c r="K34" t="s">
        <v>950</v>
      </c>
    </row>
    <row r="35" spans="1:11">
      <c r="A35">
        <v>34</v>
      </c>
      <c r="B35">
        <v>1</v>
      </c>
      <c r="C35" t="s">
        <v>968</v>
      </c>
      <c r="D35" t="s">
        <v>59</v>
      </c>
      <c r="E35" t="s">
        <v>988</v>
      </c>
      <c r="F35" t="s">
        <v>939</v>
      </c>
      <c r="G35" t="s">
        <v>944</v>
      </c>
      <c r="H35">
        <v>30</v>
      </c>
      <c r="I35" s="5">
        <v>20221</v>
      </c>
      <c r="J35">
        <v>5</v>
      </c>
      <c r="K35" t="s">
        <v>945</v>
      </c>
    </row>
    <row r="36" spans="1:11">
      <c r="A36">
        <v>35</v>
      </c>
      <c r="B36">
        <v>1</v>
      </c>
      <c r="C36" t="s">
        <v>968</v>
      </c>
      <c r="D36" t="s">
        <v>60</v>
      </c>
      <c r="E36" t="s">
        <v>989</v>
      </c>
      <c r="F36" t="s">
        <v>939</v>
      </c>
      <c r="G36" t="s">
        <v>944</v>
      </c>
      <c r="H36">
        <v>60</v>
      </c>
      <c r="I36" s="5">
        <v>54783</v>
      </c>
      <c r="J36">
        <v>6</v>
      </c>
      <c r="K36" t="s">
        <v>950</v>
      </c>
    </row>
    <row r="37" spans="1:11">
      <c r="A37">
        <v>36</v>
      </c>
      <c r="B37">
        <v>1</v>
      </c>
      <c r="C37" t="s">
        <v>968</v>
      </c>
      <c r="D37" t="s">
        <v>61</v>
      </c>
      <c r="E37" t="s">
        <v>990</v>
      </c>
      <c r="F37" t="s">
        <v>939</v>
      </c>
      <c r="G37" t="s">
        <v>944</v>
      </c>
      <c r="H37">
        <v>60</v>
      </c>
      <c r="I37" s="5">
        <v>41880</v>
      </c>
      <c r="J37">
        <v>6</v>
      </c>
      <c r="K37" t="s">
        <v>950</v>
      </c>
    </row>
    <row r="38" spans="1:11">
      <c r="A38">
        <v>37</v>
      </c>
      <c r="B38">
        <v>1</v>
      </c>
      <c r="C38" t="s">
        <v>968</v>
      </c>
      <c r="D38" t="s">
        <v>62</v>
      </c>
      <c r="E38" t="s">
        <v>991</v>
      </c>
      <c r="F38" t="s">
        <v>939</v>
      </c>
      <c r="G38" t="s">
        <v>944</v>
      </c>
      <c r="H38">
        <v>36</v>
      </c>
      <c r="I38" s="5">
        <v>13907</v>
      </c>
      <c r="J38">
        <v>5</v>
      </c>
      <c r="K38" t="s">
        <v>945</v>
      </c>
    </row>
    <row r="39" spans="1:11">
      <c r="A39">
        <v>38</v>
      </c>
      <c r="B39">
        <v>1</v>
      </c>
      <c r="C39" t="s">
        <v>968</v>
      </c>
      <c r="D39" t="s">
        <v>63</v>
      </c>
      <c r="E39" t="s">
        <v>992</v>
      </c>
      <c r="F39" t="s">
        <v>939</v>
      </c>
      <c r="G39" t="s">
        <v>944</v>
      </c>
      <c r="H39">
        <v>45</v>
      </c>
      <c r="I39" s="5">
        <v>30640</v>
      </c>
      <c r="J39">
        <v>6</v>
      </c>
      <c r="K39" t="s">
        <v>950</v>
      </c>
    </row>
    <row r="40" spans="1:11">
      <c r="A40">
        <v>39</v>
      </c>
      <c r="B40">
        <v>1</v>
      </c>
      <c r="C40" t="s">
        <v>968</v>
      </c>
      <c r="D40" t="s">
        <v>64</v>
      </c>
      <c r="E40" t="s">
        <v>993</v>
      </c>
      <c r="F40" t="s">
        <v>939</v>
      </c>
      <c r="G40" t="s">
        <v>944</v>
      </c>
      <c r="H40">
        <v>30</v>
      </c>
      <c r="I40" s="5">
        <v>26080</v>
      </c>
      <c r="J40">
        <v>5</v>
      </c>
      <c r="K40" t="s">
        <v>945</v>
      </c>
    </row>
    <row r="41" spans="1:11">
      <c r="A41">
        <v>40</v>
      </c>
      <c r="B41">
        <v>1</v>
      </c>
      <c r="C41" t="s">
        <v>968</v>
      </c>
      <c r="D41" t="s">
        <v>65</v>
      </c>
      <c r="E41" t="s">
        <v>994</v>
      </c>
      <c r="F41" t="s">
        <v>939</v>
      </c>
      <c r="G41" t="s">
        <v>944</v>
      </c>
      <c r="H41">
        <v>29</v>
      </c>
      <c r="I41" s="5">
        <v>16825</v>
      </c>
      <c r="J41">
        <v>5</v>
      </c>
      <c r="K41" t="s">
        <v>945</v>
      </c>
    </row>
    <row r="42" spans="1:11">
      <c r="A42">
        <v>41</v>
      </c>
      <c r="B42">
        <v>1</v>
      </c>
      <c r="C42" t="s">
        <v>968</v>
      </c>
      <c r="D42" t="s">
        <v>66</v>
      </c>
      <c r="E42" t="s">
        <v>995</v>
      </c>
      <c r="F42" t="s">
        <v>939</v>
      </c>
      <c r="G42" t="s">
        <v>944</v>
      </c>
      <c r="H42">
        <v>30</v>
      </c>
      <c r="I42" s="5">
        <v>18508</v>
      </c>
      <c r="J42">
        <v>5</v>
      </c>
      <c r="K42" t="s">
        <v>945</v>
      </c>
    </row>
    <row r="43" spans="1:11">
      <c r="A43">
        <v>42</v>
      </c>
      <c r="B43">
        <v>1</v>
      </c>
      <c r="C43" t="s">
        <v>968</v>
      </c>
      <c r="D43" t="s">
        <v>67</v>
      </c>
      <c r="E43" t="s">
        <v>996</v>
      </c>
      <c r="F43" t="s">
        <v>939</v>
      </c>
      <c r="G43" t="s">
        <v>966</v>
      </c>
      <c r="H43">
        <v>10</v>
      </c>
      <c r="I43" s="5">
        <v>9960</v>
      </c>
      <c r="J43">
        <v>2</v>
      </c>
      <c r="K43" t="s">
        <v>967</v>
      </c>
    </row>
    <row r="44" spans="1:11">
      <c r="A44">
        <v>43</v>
      </c>
      <c r="B44">
        <v>1</v>
      </c>
      <c r="C44" t="s">
        <v>997</v>
      </c>
      <c r="D44" t="s">
        <v>68</v>
      </c>
      <c r="E44" t="s">
        <v>998</v>
      </c>
      <c r="F44" t="s">
        <v>972</v>
      </c>
      <c r="G44" t="s">
        <v>999</v>
      </c>
      <c r="H44">
        <v>502</v>
      </c>
      <c r="I44" s="5">
        <v>56347</v>
      </c>
      <c r="J44">
        <v>17</v>
      </c>
      <c r="K44" t="s">
        <v>1000</v>
      </c>
    </row>
    <row r="45" spans="1:11">
      <c r="A45">
        <v>44</v>
      </c>
      <c r="B45">
        <v>1</v>
      </c>
      <c r="C45" t="s">
        <v>997</v>
      </c>
      <c r="D45" t="s">
        <v>69</v>
      </c>
      <c r="E45" t="s">
        <v>1001</v>
      </c>
      <c r="F45" t="s">
        <v>939</v>
      </c>
      <c r="G45" t="s">
        <v>944</v>
      </c>
      <c r="H45">
        <v>30</v>
      </c>
      <c r="I45" s="5">
        <v>12544</v>
      </c>
      <c r="J45">
        <v>5</v>
      </c>
      <c r="K45" t="s">
        <v>945</v>
      </c>
    </row>
    <row r="46" spans="1:11">
      <c r="A46">
        <v>45</v>
      </c>
      <c r="B46">
        <v>1</v>
      </c>
      <c r="C46" t="s">
        <v>997</v>
      </c>
      <c r="D46" t="s">
        <v>70</v>
      </c>
      <c r="E46" t="s">
        <v>1002</v>
      </c>
      <c r="F46" t="s">
        <v>939</v>
      </c>
      <c r="G46" t="s">
        <v>944</v>
      </c>
      <c r="H46">
        <v>30</v>
      </c>
      <c r="I46" s="5">
        <v>8439</v>
      </c>
      <c r="J46">
        <v>5</v>
      </c>
      <c r="K46" t="s">
        <v>945</v>
      </c>
    </row>
    <row r="47" spans="1:11">
      <c r="A47">
        <v>46</v>
      </c>
      <c r="B47">
        <v>1</v>
      </c>
      <c r="C47" t="s">
        <v>997</v>
      </c>
      <c r="D47" t="s">
        <v>71</v>
      </c>
      <c r="E47" t="s">
        <v>1003</v>
      </c>
      <c r="F47" t="s">
        <v>939</v>
      </c>
      <c r="G47" t="s">
        <v>944</v>
      </c>
      <c r="H47">
        <v>40</v>
      </c>
      <c r="I47" s="5">
        <v>24445</v>
      </c>
      <c r="J47">
        <v>5</v>
      </c>
      <c r="K47" t="s">
        <v>945</v>
      </c>
    </row>
    <row r="48" spans="1:11">
      <c r="A48">
        <v>47</v>
      </c>
      <c r="B48">
        <v>1</v>
      </c>
      <c r="C48" t="s">
        <v>997</v>
      </c>
      <c r="D48" t="s">
        <v>72</v>
      </c>
      <c r="E48" t="s">
        <v>1004</v>
      </c>
      <c r="F48" t="s">
        <v>939</v>
      </c>
      <c r="G48" t="s">
        <v>944</v>
      </c>
      <c r="H48">
        <v>49</v>
      </c>
      <c r="I48" s="5">
        <v>34881</v>
      </c>
      <c r="J48">
        <v>6</v>
      </c>
      <c r="K48" t="s">
        <v>950</v>
      </c>
    </row>
    <row r="49" spans="1:11">
      <c r="A49">
        <v>48</v>
      </c>
      <c r="B49">
        <v>1</v>
      </c>
      <c r="C49" t="s">
        <v>997</v>
      </c>
      <c r="D49" t="s">
        <v>73</v>
      </c>
      <c r="E49" t="s">
        <v>1005</v>
      </c>
      <c r="F49" t="s">
        <v>939</v>
      </c>
      <c r="G49" t="s">
        <v>944</v>
      </c>
      <c r="H49">
        <v>84</v>
      </c>
      <c r="I49" s="5">
        <v>50102</v>
      </c>
      <c r="J49">
        <v>6</v>
      </c>
      <c r="K49" t="s">
        <v>950</v>
      </c>
    </row>
    <row r="50" spans="1:11">
      <c r="A50">
        <v>49</v>
      </c>
      <c r="B50">
        <v>1</v>
      </c>
      <c r="C50" t="s">
        <v>997</v>
      </c>
      <c r="D50" t="s">
        <v>74</v>
      </c>
      <c r="E50" t="s">
        <v>1006</v>
      </c>
      <c r="F50" t="s">
        <v>939</v>
      </c>
      <c r="G50" t="s">
        <v>944</v>
      </c>
      <c r="H50">
        <v>30</v>
      </c>
      <c r="I50" s="5">
        <v>14014</v>
      </c>
      <c r="J50">
        <v>5</v>
      </c>
      <c r="K50" t="s">
        <v>945</v>
      </c>
    </row>
    <row r="51" spans="1:11">
      <c r="A51">
        <v>50</v>
      </c>
      <c r="B51">
        <v>1</v>
      </c>
      <c r="C51" t="s">
        <v>997</v>
      </c>
      <c r="D51" t="s">
        <v>75</v>
      </c>
      <c r="E51" t="s">
        <v>1007</v>
      </c>
      <c r="F51" t="s">
        <v>939</v>
      </c>
      <c r="G51" t="s">
        <v>944</v>
      </c>
      <c r="H51">
        <v>37</v>
      </c>
      <c r="I51" s="5">
        <v>18627</v>
      </c>
      <c r="J51">
        <v>5</v>
      </c>
      <c r="K51" t="s">
        <v>945</v>
      </c>
    </row>
    <row r="52" spans="1:11">
      <c r="A52">
        <v>51</v>
      </c>
      <c r="B52">
        <v>1</v>
      </c>
      <c r="C52" t="s">
        <v>997</v>
      </c>
      <c r="D52" t="s">
        <v>76</v>
      </c>
      <c r="E52" t="s">
        <v>1008</v>
      </c>
      <c r="F52" t="s">
        <v>939</v>
      </c>
      <c r="G52" t="s">
        <v>944</v>
      </c>
      <c r="H52">
        <v>30</v>
      </c>
      <c r="I52" s="5">
        <v>10465</v>
      </c>
      <c r="J52">
        <v>5</v>
      </c>
      <c r="K52" t="s">
        <v>945</v>
      </c>
    </row>
    <row r="53" spans="1:11">
      <c r="A53">
        <v>52</v>
      </c>
      <c r="B53">
        <v>1</v>
      </c>
      <c r="C53" t="s">
        <v>997</v>
      </c>
      <c r="D53" t="s">
        <v>77</v>
      </c>
      <c r="E53" t="s">
        <v>1009</v>
      </c>
      <c r="F53" t="s">
        <v>939</v>
      </c>
      <c r="G53" t="s">
        <v>944</v>
      </c>
      <c r="H53">
        <v>30</v>
      </c>
      <c r="I53" s="5">
        <v>11533</v>
      </c>
      <c r="J53">
        <v>5</v>
      </c>
      <c r="K53" t="s">
        <v>945</v>
      </c>
    </row>
    <row r="54" spans="1:11">
      <c r="A54">
        <v>53</v>
      </c>
      <c r="B54">
        <v>1</v>
      </c>
      <c r="C54" t="s">
        <v>997</v>
      </c>
      <c r="D54" t="s">
        <v>78</v>
      </c>
      <c r="E54" t="s">
        <v>1010</v>
      </c>
      <c r="F54" t="s">
        <v>939</v>
      </c>
      <c r="G54" t="s">
        <v>944</v>
      </c>
      <c r="H54">
        <v>20</v>
      </c>
      <c r="I54" s="5">
        <v>11937</v>
      </c>
      <c r="J54">
        <v>5</v>
      </c>
      <c r="K54" t="s">
        <v>945</v>
      </c>
    </row>
    <row r="55" spans="1:11">
      <c r="A55">
        <v>54</v>
      </c>
      <c r="B55">
        <v>1</v>
      </c>
      <c r="C55" t="s">
        <v>997</v>
      </c>
      <c r="D55" t="s">
        <v>79</v>
      </c>
      <c r="E55" t="s">
        <v>1011</v>
      </c>
      <c r="F55" t="s">
        <v>939</v>
      </c>
      <c r="G55" t="s">
        <v>944</v>
      </c>
      <c r="H55">
        <v>30</v>
      </c>
      <c r="I55" s="5">
        <v>8768</v>
      </c>
      <c r="J55">
        <v>5</v>
      </c>
      <c r="K55" t="s">
        <v>945</v>
      </c>
    </row>
    <row r="56" spans="1:11">
      <c r="A56">
        <v>55</v>
      </c>
      <c r="B56">
        <v>1</v>
      </c>
      <c r="C56" t="s">
        <v>997</v>
      </c>
      <c r="D56" t="s">
        <v>80</v>
      </c>
      <c r="E56" t="s">
        <v>1012</v>
      </c>
      <c r="F56" t="s">
        <v>939</v>
      </c>
      <c r="G56" t="s">
        <v>947</v>
      </c>
      <c r="H56">
        <v>125</v>
      </c>
      <c r="I56" s="5">
        <v>44812</v>
      </c>
      <c r="J56">
        <v>13</v>
      </c>
      <c r="K56" t="s">
        <v>948</v>
      </c>
    </row>
    <row r="57" spans="1:11">
      <c r="A57">
        <v>56</v>
      </c>
      <c r="B57">
        <v>1</v>
      </c>
      <c r="C57" t="s">
        <v>997</v>
      </c>
      <c r="D57" t="s">
        <v>81</v>
      </c>
      <c r="E57" t="s">
        <v>1013</v>
      </c>
      <c r="F57" t="s">
        <v>939</v>
      </c>
      <c r="G57" t="s">
        <v>944</v>
      </c>
      <c r="H57">
        <v>30</v>
      </c>
      <c r="I57" s="5">
        <v>8582</v>
      </c>
      <c r="J57">
        <v>5</v>
      </c>
      <c r="K57" t="s">
        <v>945</v>
      </c>
    </row>
    <row r="58" spans="1:11">
      <c r="A58">
        <v>57</v>
      </c>
      <c r="B58">
        <v>1</v>
      </c>
      <c r="C58" t="s">
        <v>997</v>
      </c>
      <c r="D58" t="s">
        <v>82</v>
      </c>
      <c r="E58" t="s">
        <v>1014</v>
      </c>
      <c r="F58" t="s">
        <v>939</v>
      </c>
      <c r="G58" t="s">
        <v>966</v>
      </c>
      <c r="H58">
        <v>0</v>
      </c>
      <c r="I58" s="5">
        <v>23533</v>
      </c>
      <c r="J58">
        <v>3</v>
      </c>
      <c r="K58" t="s">
        <v>1015</v>
      </c>
    </row>
    <row r="59" spans="1:11">
      <c r="A59">
        <v>58</v>
      </c>
      <c r="B59">
        <v>1</v>
      </c>
      <c r="C59" t="s">
        <v>1016</v>
      </c>
      <c r="D59" t="s">
        <v>83</v>
      </c>
      <c r="E59" t="s">
        <v>1017</v>
      </c>
      <c r="F59" t="s">
        <v>972</v>
      </c>
      <c r="G59" t="s">
        <v>999</v>
      </c>
      <c r="H59">
        <v>400</v>
      </c>
      <c r="I59" s="5">
        <v>95731</v>
      </c>
      <c r="J59">
        <v>17</v>
      </c>
      <c r="K59" t="s">
        <v>1000</v>
      </c>
    </row>
    <row r="60" spans="1:11">
      <c r="A60">
        <v>59</v>
      </c>
      <c r="B60">
        <v>1</v>
      </c>
      <c r="C60" t="s">
        <v>1016</v>
      </c>
      <c r="D60" t="s">
        <v>84</v>
      </c>
      <c r="E60" t="s">
        <v>1018</v>
      </c>
      <c r="F60" t="s">
        <v>972</v>
      </c>
      <c r="G60" t="s">
        <v>973</v>
      </c>
      <c r="H60">
        <v>231</v>
      </c>
      <c r="I60" s="5">
        <v>78234</v>
      </c>
      <c r="J60">
        <v>15</v>
      </c>
      <c r="K60" t="s">
        <v>974</v>
      </c>
    </row>
    <row r="61" spans="1:11">
      <c r="A61">
        <v>60</v>
      </c>
      <c r="B61">
        <v>1</v>
      </c>
      <c r="C61" t="s">
        <v>1016</v>
      </c>
      <c r="D61" t="s">
        <v>85</v>
      </c>
      <c r="E61" t="s">
        <v>1019</v>
      </c>
      <c r="F61" t="s">
        <v>939</v>
      </c>
      <c r="G61" t="s">
        <v>944</v>
      </c>
      <c r="H61">
        <v>59</v>
      </c>
      <c r="I61" s="5">
        <v>37491</v>
      </c>
      <c r="J61">
        <v>6</v>
      </c>
      <c r="K61" t="s">
        <v>950</v>
      </c>
    </row>
    <row r="62" spans="1:11">
      <c r="A62">
        <v>61</v>
      </c>
      <c r="B62">
        <v>1</v>
      </c>
      <c r="C62" t="s">
        <v>1016</v>
      </c>
      <c r="D62" t="s">
        <v>86</v>
      </c>
      <c r="E62" t="s">
        <v>1020</v>
      </c>
      <c r="F62" t="s">
        <v>939</v>
      </c>
      <c r="G62" t="s">
        <v>944</v>
      </c>
      <c r="H62">
        <v>30</v>
      </c>
      <c r="I62" s="5">
        <v>13522</v>
      </c>
      <c r="J62">
        <v>5</v>
      </c>
      <c r="K62" t="s">
        <v>945</v>
      </c>
    </row>
    <row r="63" spans="1:11">
      <c r="A63">
        <v>62</v>
      </c>
      <c r="B63">
        <v>1</v>
      </c>
      <c r="C63" t="s">
        <v>1016</v>
      </c>
      <c r="D63" t="s">
        <v>87</v>
      </c>
      <c r="E63" t="s">
        <v>1021</v>
      </c>
      <c r="F63" t="s">
        <v>939</v>
      </c>
      <c r="G63" t="s">
        <v>944</v>
      </c>
      <c r="H63">
        <v>96</v>
      </c>
      <c r="I63" s="5">
        <v>50084</v>
      </c>
      <c r="J63">
        <v>6</v>
      </c>
      <c r="K63" t="s">
        <v>950</v>
      </c>
    </row>
    <row r="64" spans="1:11">
      <c r="A64">
        <v>63</v>
      </c>
      <c r="B64">
        <v>1</v>
      </c>
      <c r="C64" t="s">
        <v>1016</v>
      </c>
      <c r="D64" t="s">
        <v>88</v>
      </c>
      <c r="E64" t="s">
        <v>1022</v>
      </c>
      <c r="F64" t="s">
        <v>939</v>
      </c>
      <c r="G64" t="s">
        <v>944</v>
      </c>
      <c r="H64">
        <v>42</v>
      </c>
      <c r="I64" s="5">
        <v>39306</v>
      </c>
      <c r="J64">
        <v>6</v>
      </c>
      <c r="K64" t="s">
        <v>950</v>
      </c>
    </row>
    <row r="65" spans="1:11">
      <c r="A65">
        <v>64</v>
      </c>
      <c r="B65">
        <v>1</v>
      </c>
      <c r="C65" t="s">
        <v>1016</v>
      </c>
      <c r="D65" t="s">
        <v>89</v>
      </c>
      <c r="E65" t="s">
        <v>1023</v>
      </c>
      <c r="F65" t="s">
        <v>939</v>
      </c>
      <c r="G65" t="s">
        <v>944</v>
      </c>
      <c r="H65">
        <v>34</v>
      </c>
      <c r="I65" s="5">
        <v>23438</v>
      </c>
      <c r="J65">
        <v>5</v>
      </c>
      <c r="K65" t="s">
        <v>945</v>
      </c>
    </row>
    <row r="66" spans="1:11">
      <c r="A66">
        <v>65</v>
      </c>
      <c r="B66">
        <v>1</v>
      </c>
      <c r="C66" t="s">
        <v>1016</v>
      </c>
      <c r="D66" t="s">
        <v>90</v>
      </c>
      <c r="E66" t="s">
        <v>1024</v>
      </c>
      <c r="F66" t="s">
        <v>939</v>
      </c>
      <c r="G66" t="s">
        <v>966</v>
      </c>
      <c r="H66">
        <v>0</v>
      </c>
      <c r="J66">
        <v>1</v>
      </c>
      <c r="K66" t="s">
        <v>1025</v>
      </c>
    </row>
    <row r="67" spans="1:11">
      <c r="A67">
        <v>66</v>
      </c>
      <c r="B67">
        <v>1</v>
      </c>
      <c r="C67" t="s">
        <v>1016</v>
      </c>
      <c r="D67" t="s">
        <v>91</v>
      </c>
      <c r="E67" t="s">
        <v>1026</v>
      </c>
      <c r="F67" t="s">
        <v>939</v>
      </c>
      <c r="G67" t="s">
        <v>966</v>
      </c>
      <c r="H67">
        <v>0</v>
      </c>
      <c r="J67">
        <v>1</v>
      </c>
      <c r="K67" t="s">
        <v>1025</v>
      </c>
    </row>
    <row r="68" spans="1:11">
      <c r="A68">
        <v>67</v>
      </c>
      <c r="B68">
        <v>1</v>
      </c>
      <c r="C68" t="s">
        <v>1027</v>
      </c>
      <c r="D68" t="s">
        <v>92</v>
      </c>
      <c r="E68" t="s">
        <v>1028</v>
      </c>
      <c r="F68" t="s">
        <v>972</v>
      </c>
      <c r="G68" t="s">
        <v>999</v>
      </c>
      <c r="H68">
        <v>500</v>
      </c>
      <c r="I68" s="5">
        <v>78355</v>
      </c>
      <c r="J68">
        <v>17</v>
      </c>
      <c r="K68" t="s">
        <v>1000</v>
      </c>
    </row>
    <row r="69" spans="1:11">
      <c r="A69">
        <v>68</v>
      </c>
      <c r="B69">
        <v>1</v>
      </c>
      <c r="C69" t="s">
        <v>1027</v>
      </c>
      <c r="D69" t="s">
        <v>93</v>
      </c>
      <c r="E69" t="s">
        <v>1029</v>
      </c>
      <c r="F69" t="s">
        <v>939</v>
      </c>
      <c r="G69" t="s">
        <v>944</v>
      </c>
      <c r="H69">
        <v>54</v>
      </c>
      <c r="I69" s="5">
        <v>37156</v>
      </c>
      <c r="J69">
        <v>6</v>
      </c>
      <c r="K69" t="s">
        <v>950</v>
      </c>
    </row>
    <row r="70" spans="1:11">
      <c r="A70">
        <v>69</v>
      </c>
      <c r="B70">
        <v>1</v>
      </c>
      <c r="C70" t="s">
        <v>1027</v>
      </c>
      <c r="D70" t="s">
        <v>94</v>
      </c>
      <c r="E70" t="s">
        <v>1030</v>
      </c>
      <c r="F70" t="s">
        <v>939</v>
      </c>
      <c r="G70" t="s">
        <v>944</v>
      </c>
      <c r="H70">
        <v>44</v>
      </c>
      <c r="I70" s="5">
        <v>40228</v>
      </c>
      <c r="J70">
        <v>6</v>
      </c>
      <c r="K70" t="s">
        <v>950</v>
      </c>
    </row>
    <row r="71" spans="1:11">
      <c r="A71">
        <v>70</v>
      </c>
      <c r="B71">
        <v>1</v>
      </c>
      <c r="C71" t="s">
        <v>1027</v>
      </c>
      <c r="D71" t="s">
        <v>95</v>
      </c>
      <c r="E71" t="s">
        <v>1031</v>
      </c>
      <c r="F71" t="s">
        <v>939</v>
      </c>
      <c r="G71" t="s">
        <v>944</v>
      </c>
      <c r="H71">
        <v>43</v>
      </c>
      <c r="I71" s="5">
        <v>51191</v>
      </c>
      <c r="J71">
        <v>6</v>
      </c>
      <c r="K71" t="s">
        <v>950</v>
      </c>
    </row>
    <row r="72" spans="1:11">
      <c r="A72">
        <v>71</v>
      </c>
      <c r="B72">
        <v>1</v>
      </c>
      <c r="C72" t="s">
        <v>1027</v>
      </c>
      <c r="D72" t="s">
        <v>96</v>
      </c>
      <c r="E72" t="s">
        <v>1032</v>
      </c>
      <c r="F72" t="s">
        <v>939</v>
      </c>
      <c r="G72" t="s">
        <v>944</v>
      </c>
      <c r="H72">
        <v>35</v>
      </c>
      <c r="I72" s="5">
        <v>36376</v>
      </c>
      <c r="J72">
        <v>6</v>
      </c>
      <c r="K72" t="s">
        <v>950</v>
      </c>
    </row>
    <row r="73" spans="1:11">
      <c r="A73">
        <v>72</v>
      </c>
      <c r="B73">
        <v>1</v>
      </c>
      <c r="C73" t="s">
        <v>1027</v>
      </c>
      <c r="D73" t="s">
        <v>97</v>
      </c>
      <c r="E73" t="s">
        <v>1033</v>
      </c>
      <c r="F73" t="s">
        <v>939</v>
      </c>
      <c r="G73" t="s">
        <v>944</v>
      </c>
      <c r="H73">
        <v>30</v>
      </c>
      <c r="I73" s="5">
        <v>35247</v>
      </c>
      <c r="J73">
        <v>6</v>
      </c>
      <c r="K73" t="s">
        <v>950</v>
      </c>
    </row>
    <row r="74" spans="1:11">
      <c r="A74">
        <v>73</v>
      </c>
      <c r="B74">
        <v>1</v>
      </c>
      <c r="C74" t="s">
        <v>1027</v>
      </c>
      <c r="D74" t="s">
        <v>98</v>
      </c>
      <c r="E74" t="s">
        <v>1034</v>
      </c>
      <c r="F74" t="s">
        <v>939</v>
      </c>
      <c r="G74" t="s">
        <v>944</v>
      </c>
      <c r="H74">
        <v>34</v>
      </c>
      <c r="I74" s="5">
        <v>11895</v>
      </c>
      <c r="J74">
        <v>5</v>
      </c>
      <c r="K74" t="s">
        <v>945</v>
      </c>
    </row>
    <row r="75" spans="1:11">
      <c r="A75">
        <v>74</v>
      </c>
      <c r="B75">
        <v>1</v>
      </c>
      <c r="C75" t="s">
        <v>1027</v>
      </c>
      <c r="D75" t="s">
        <v>99</v>
      </c>
      <c r="E75" t="s">
        <v>1035</v>
      </c>
      <c r="F75" t="s">
        <v>939</v>
      </c>
      <c r="G75" t="s">
        <v>940</v>
      </c>
      <c r="H75">
        <v>34</v>
      </c>
      <c r="I75" s="5">
        <v>26473</v>
      </c>
      <c r="J75">
        <v>9</v>
      </c>
      <c r="K75" t="s">
        <v>963</v>
      </c>
    </row>
    <row r="76" spans="1:11">
      <c r="A76">
        <v>75</v>
      </c>
      <c r="B76">
        <v>1</v>
      </c>
      <c r="C76" t="s">
        <v>1036</v>
      </c>
      <c r="D76" t="s">
        <v>100</v>
      </c>
      <c r="E76" t="s">
        <v>1037</v>
      </c>
      <c r="F76" t="s">
        <v>972</v>
      </c>
      <c r="G76" t="s">
        <v>999</v>
      </c>
      <c r="H76">
        <v>150</v>
      </c>
      <c r="I76" s="5">
        <v>31023</v>
      </c>
      <c r="J76">
        <v>16</v>
      </c>
      <c r="K76" t="s">
        <v>1038</v>
      </c>
    </row>
    <row r="77" spans="1:11">
      <c r="A77">
        <v>76</v>
      </c>
      <c r="B77">
        <v>1</v>
      </c>
      <c r="C77" t="s">
        <v>1036</v>
      </c>
      <c r="D77" t="s">
        <v>101</v>
      </c>
      <c r="E77" t="s">
        <v>1039</v>
      </c>
      <c r="F77" t="s">
        <v>939</v>
      </c>
      <c r="G77" t="s">
        <v>944</v>
      </c>
      <c r="H77">
        <v>34</v>
      </c>
      <c r="I77" s="5">
        <v>16513</v>
      </c>
      <c r="J77">
        <v>5</v>
      </c>
      <c r="K77" t="s">
        <v>945</v>
      </c>
    </row>
    <row r="78" spans="1:11">
      <c r="A78">
        <v>77</v>
      </c>
      <c r="B78">
        <v>1</v>
      </c>
      <c r="C78" t="s">
        <v>1036</v>
      </c>
      <c r="D78" t="s">
        <v>102</v>
      </c>
      <c r="E78" t="s">
        <v>1040</v>
      </c>
      <c r="F78" t="s">
        <v>939</v>
      </c>
      <c r="G78" t="s">
        <v>940</v>
      </c>
      <c r="H78">
        <v>60</v>
      </c>
      <c r="I78" s="5">
        <v>25621</v>
      </c>
      <c r="J78">
        <v>9</v>
      </c>
      <c r="K78" t="s">
        <v>963</v>
      </c>
    </row>
    <row r="79" spans="1:11">
      <c r="A79">
        <v>78</v>
      </c>
      <c r="B79">
        <v>1</v>
      </c>
      <c r="C79" t="s">
        <v>1036</v>
      </c>
      <c r="D79" t="s">
        <v>103</v>
      </c>
      <c r="E79" t="s">
        <v>1041</v>
      </c>
      <c r="F79" t="s">
        <v>939</v>
      </c>
      <c r="G79" t="s">
        <v>947</v>
      </c>
      <c r="H79">
        <v>114</v>
      </c>
      <c r="I79" s="5">
        <v>40779</v>
      </c>
      <c r="J79">
        <v>13</v>
      </c>
      <c r="K79" t="s">
        <v>948</v>
      </c>
    </row>
    <row r="80" spans="1:11">
      <c r="A80">
        <v>79</v>
      </c>
      <c r="B80">
        <v>1</v>
      </c>
      <c r="C80" t="s">
        <v>1036</v>
      </c>
      <c r="D80" t="s">
        <v>104</v>
      </c>
      <c r="E80" t="s">
        <v>1042</v>
      </c>
      <c r="F80" t="s">
        <v>939</v>
      </c>
      <c r="G80" t="s">
        <v>944</v>
      </c>
      <c r="H80">
        <v>30</v>
      </c>
      <c r="I80" s="5">
        <v>27952</v>
      </c>
      <c r="J80">
        <v>5</v>
      </c>
      <c r="K80" t="s">
        <v>945</v>
      </c>
    </row>
    <row r="81" spans="1:11">
      <c r="A81">
        <v>80</v>
      </c>
      <c r="B81">
        <v>1</v>
      </c>
      <c r="C81" t="s">
        <v>1036</v>
      </c>
      <c r="D81" t="s">
        <v>105</v>
      </c>
      <c r="E81" t="s">
        <v>1043</v>
      </c>
      <c r="F81" t="s">
        <v>939</v>
      </c>
      <c r="G81" t="s">
        <v>944</v>
      </c>
      <c r="H81">
        <v>32</v>
      </c>
      <c r="I81" s="5">
        <v>31770</v>
      </c>
      <c r="J81">
        <v>6</v>
      </c>
      <c r="K81" t="s">
        <v>950</v>
      </c>
    </row>
    <row r="82" spans="1:11">
      <c r="A82">
        <v>81</v>
      </c>
      <c r="B82">
        <v>1</v>
      </c>
      <c r="C82" t="s">
        <v>1036</v>
      </c>
      <c r="D82" t="s">
        <v>106</v>
      </c>
      <c r="E82" t="s">
        <v>1044</v>
      </c>
      <c r="F82" t="s">
        <v>939</v>
      </c>
      <c r="G82" t="s">
        <v>944</v>
      </c>
      <c r="H82">
        <v>34</v>
      </c>
      <c r="I82" s="5">
        <v>13928</v>
      </c>
      <c r="J82">
        <v>5</v>
      </c>
      <c r="K82" t="s">
        <v>945</v>
      </c>
    </row>
    <row r="83" spans="1:11">
      <c r="A83">
        <v>82</v>
      </c>
      <c r="B83">
        <v>1</v>
      </c>
      <c r="C83" t="s">
        <v>1045</v>
      </c>
      <c r="D83" t="s">
        <v>107</v>
      </c>
      <c r="E83" t="s">
        <v>1046</v>
      </c>
      <c r="F83" t="s">
        <v>935</v>
      </c>
      <c r="G83" t="s">
        <v>936</v>
      </c>
      <c r="H83">
        <v>755</v>
      </c>
      <c r="I83" s="5">
        <v>144390</v>
      </c>
      <c r="J83">
        <v>19</v>
      </c>
      <c r="K83" t="s">
        <v>937</v>
      </c>
    </row>
    <row r="84" spans="1:11">
      <c r="A84">
        <v>83</v>
      </c>
      <c r="B84">
        <v>1</v>
      </c>
      <c r="C84" t="s">
        <v>1045</v>
      </c>
      <c r="D84" t="s">
        <v>108</v>
      </c>
      <c r="E84" t="s">
        <v>1047</v>
      </c>
      <c r="F84" t="s">
        <v>939</v>
      </c>
      <c r="G84" t="s">
        <v>944</v>
      </c>
      <c r="H84">
        <v>30</v>
      </c>
      <c r="I84" s="5">
        <v>26046</v>
      </c>
      <c r="J84">
        <v>5</v>
      </c>
      <c r="K84" t="s">
        <v>945</v>
      </c>
    </row>
    <row r="85" spans="1:11">
      <c r="A85">
        <v>84</v>
      </c>
      <c r="B85">
        <v>1</v>
      </c>
      <c r="C85" t="s">
        <v>1045</v>
      </c>
      <c r="D85" t="s">
        <v>109</v>
      </c>
      <c r="E85" t="s">
        <v>1048</v>
      </c>
      <c r="F85" t="s">
        <v>939</v>
      </c>
      <c r="G85" t="s">
        <v>947</v>
      </c>
      <c r="H85">
        <v>120</v>
      </c>
      <c r="I85" s="5">
        <v>40473</v>
      </c>
      <c r="J85">
        <v>13</v>
      </c>
      <c r="K85" t="s">
        <v>948</v>
      </c>
    </row>
    <row r="86" spans="1:11">
      <c r="A86">
        <v>85</v>
      </c>
      <c r="B86">
        <v>1</v>
      </c>
      <c r="C86" t="s">
        <v>1045</v>
      </c>
      <c r="D86" t="s">
        <v>110</v>
      </c>
      <c r="E86" t="s">
        <v>1049</v>
      </c>
      <c r="F86" t="s">
        <v>939</v>
      </c>
      <c r="G86" t="s">
        <v>944</v>
      </c>
      <c r="H86">
        <v>30</v>
      </c>
      <c r="I86" s="5">
        <v>25386</v>
      </c>
      <c r="J86">
        <v>5</v>
      </c>
      <c r="K86" t="s">
        <v>945</v>
      </c>
    </row>
    <row r="87" spans="1:11">
      <c r="A87">
        <v>86</v>
      </c>
      <c r="B87">
        <v>1</v>
      </c>
      <c r="C87" t="s">
        <v>1045</v>
      </c>
      <c r="D87" t="s">
        <v>111</v>
      </c>
      <c r="E87" t="s">
        <v>1050</v>
      </c>
      <c r="F87" t="s">
        <v>939</v>
      </c>
      <c r="G87" t="s">
        <v>944</v>
      </c>
      <c r="H87">
        <v>29</v>
      </c>
      <c r="I87" s="5">
        <v>40426</v>
      </c>
      <c r="J87">
        <v>6</v>
      </c>
      <c r="K87" t="s">
        <v>950</v>
      </c>
    </row>
    <row r="88" spans="1:11">
      <c r="A88">
        <v>87</v>
      </c>
      <c r="B88">
        <v>1</v>
      </c>
      <c r="C88" t="s">
        <v>1045</v>
      </c>
      <c r="D88" t="s">
        <v>112</v>
      </c>
      <c r="E88" t="s">
        <v>1051</v>
      </c>
      <c r="F88" t="s">
        <v>939</v>
      </c>
      <c r="G88" t="s">
        <v>944</v>
      </c>
      <c r="H88">
        <v>27</v>
      </c>
      <c r="I88" s="5">
        <v>28035</v>
      </c>
      <c r="J88">
        <v>5</v>
      </c>
      <c r="K88" t="s">
        <v>945</v>
      </c>
    </row>
    <row r="89" spans="1:11">
      <c r="A89">
        <v>88</v>
      </c>
      <c r="B89">
        <v>1</v>
      </c>
      <c r="C89" t="s">
        <v>1045</v>
      </c>
      <c r="D89" t="s">
        <v>113</v>
      </c>
      <c r="E89" t="s">
        <v>1052</v>
      </c>
      <c r="F89" t="s">
        <v>939</v>
      </c>
      <c r="G89" t="s">
        <v>944</v>
      </c>
      <c r="H89">
        <v>32</v>
      </c>
      <c r="I89" s="5">
        <v>33930</v>
      </c>
      <c r="J89">
        <v>6</v>
      </c>
      <c r="K89" t="s">
        <v>950</v>
      </c>
    </row>
    <row r="90" spans="1:11">
      <c r="A90">
        <v>89</v>
      </c>
      <c r="B90">
        <v>1</v>
      </c>
      <c r="C90" t="s">
        <v>1045</v>
      </c>
      <c r="D90" t="s">
        <v>114</v>
      </c>
      <c r="E90" t="s">
        <v>1053</v>
      </c>
      <c r="F90" t="s">
        <v>939</v>
      </c>
      <c r="G90" t="s">
        <v>947</v>
      </c>
      <c r="H90">
        <v>60</v>
      </c>
      <c r="I90" s="5">
        <v>43523</v>
      </c>
      <c r="J90">
        <v>12</v>
      </c>
      <c r="K90" t="s">
        <v>952</v>
      </c>
    </row>
    <row r="91" spans="1:11">
      <c r="A91">
        <v>90</v>
      </c>
      <c r="B91">
        <v>1</v>
      </c>
      <c r="C91" t="s">
        <v>1045</v>
      </c>
      <c r="D91" t="s">
        <v>115</v>
      </c>
      <c r="E91" t="s">
        <v>1054</v>
      </c>
      <c r="F91" t="s">
        <v>939</v>
      </c>
      <c r="G91" t="s">
        <v>944</v>
      </c>
      <c r="H91">
        <v>9</v>
      </c>
      <c r="I91" s="5">
        <v>11422</v>
      </c>
      <c r="J91">
        <v>5</v>
      </c>
      <c r="K91" t="s">
        <v>945</v>
      </c>
    </row>
    <row r="92" spans="1:11">
      <c r="A92">
        <v>91</v>
      </c>
      <c r="B92">
        <v>1</v>
      </c>
      <c r="C92" t="s">
        <v>1045</v>
      </c>
      <c r="D92" t="s">
        <v>116</v>
      </c>
      <c r="E92" t="s">
        <v>1055</v>
      </c>
      <c r="F92" t="s">
        <v>939</v>
      </c>
      <c r="G92" t="s">
        <v>944</v>
      </c>
      <c r="H92">
        <v>30</v>
      </c>
      <c r="I92" s="5">
        <v>40878</v>
      </c>
      <c r="J92">
        <v>6</v>
      </c>
      <c r="K92" t="s">
        <v>950</v>
      </c>
    </row>
    <row r="93" spans="1:11">
      <c r="A93">
        <v>92</v>
      </c>
      <c r="B93">
        <v>1</v>
      </c>
      <c r="C93" t="s">
        <v>1045</v>
      </c>
      <c r="D93" t="s">
        <v>117</v>
      </c>
      <c r="E93" t="s">
        <v>1056</v>
      </c>
      <c r="F93" t="s">
        <v>939</v>
      </c>
      <c r="G93" t="s">
        <v>944</v>
      </c>
      <c r="H93">
        <v>30</v>
      </c>
      <c r="I93" s="5">
        <v>21693</v>
      </c>
      <c r="J93">
        <v>5</v>
      </c>
      <c r="K93" t="s">
        <v>945</v>
      </c>
    </row>
    <row r="94" spans="1:11">
      <c r="A94">
        <v>93</v>
      </c>
      <c r="B94">
        <v>1</v>
      </c>
      <c r="C94" t="s">
        <v>1045</v>
      </c>
      <c r="D94" t="s">
        <v>118</v>
      </c>
      <c r="E94" t="s">
        <v>1057</v>
      </c>
      <c r="F94" t="s">
        <v>939</v>
      </c>
      <c r="G94" t="s">
        <v>944</v>
      </c>
      <c r="H94">
        <v>30</v>
      </c>
      <c r="I94" s="5">
        <v>34353</v>
      </c>
      <c r="J94">
        <v>6</v>
      </c>
      <c r="K94" t="s">
        <v>950</v>
      </c>
    </row>
    <row r="95" spans="1:11">
      <c r="A95">
        <v>94</v>
      </c>
      <c r="B95">
        <v>1</v>
      </c>
      <c r="C95" t="s">
        <v>1045</v>
      </c>
      <c r="D95" t="s">
        <v>119</v>
      </c>
      <c r="E95" t="s">
        <v>1058</v>
      </c>
      <c r="F95" t="s">
        <v>939</v>
      </c>
      <c r="G95" t="s">
        <v>944</v>
      </c>
      <c r="H95">
        <v>33</v>
      </c>
      <c r="I95" s="5">
        <v>24887</v>
      </c>
      <c r="J95">
        <v>5</v>
      </c>
      <c r="K95" t="s">
        <v>945</v>
      </c>
    </row>
    <row r="96" spans="1:11">
      <c r="A96">
        <v>95</v>
      </c>
      <c r="B96">
        <v>1</v>
      </c>
      <c r="C96" t="s">
        <v>1059</v>
      </c>
      <c r="D96" t="s">
        <v>120</v>
      </c>
      <c r="E96" t="s">
        <v>1060</v>
      </c>
      <c r="F96" t="s">
        <v>972</v>
      </c>
      <c r="G96" t="s">
        <v>999</v>
      </c>
      <c r="H96">
        <v>411</v>
      </c>
      <c r="I96" s="5">
        <v>78000</v>
      </c>
      <c r="J96">
        <v>17</v>
      </c>
      <c r="K96" t="s">
        <v>1000</v>
      </c>
    </row>
    <row r="97" spans="1:11">
      <c r="A97">
        <v>96</v>
      </c>
      <c r="B97">
        <v>1</v>
      </c>
      <c r="C97" t="s">
        <v>1059</v>
      </c>
      <c r="D97" t="s">
        <v>121</v>
      </c>
      <c r="E97" t="s">
        <v>1061</v>
      </c>
      <c r="F97" t="s">
        <v>939</v>
      </c>
      <c r="G97" t="s">
        <v>944</v>
      </c>
      <c r="H97">
        <v>31</v>
      </c>
      <c r="I97" s="5">
        <v>28759</v>
      </c>
      <c r="J97">
        <v>5</v>
      </c>
      <c r="K97" t="s">
        <v>945</v>
      </c>
    </row>
    <row r="98" spans="1:11">
      <c r="A98">
        <v>97</v>
      </c>
      <c r="B98">
        <v>1</v>
      </c>
      <c r="C98" t="s">
        <v>1059</v>
      </c>
      <c r="D98" t="s">
        <v>122</v>
      </c>
      <c r="E98" t="s">
        <v>1062</v>
      </c>
      <c r="F98" t="s">
        <v>939</v>
      </c>
      <c r="G98" t="s">
        <v>944</v>
      </c>
      <c r="H98">
        <v>30</v>
      </c>
      <c r="I98" s="5">
        <v>29330</v>
      </c>
      <c r="J98">
        <v>5</v>
      </c>
      <c r="K98" t="s">
        <v>945</v>
      </c>
    </row>
    <row r="99" spans="1:11">
      <c r="A99">
        <v>98</v>
      </c>
      <c r="B99">
        <v>1</v>
      </c>
      <c r="C99" t="s">
        <v>1059</v>
      </c>
      <c r="D99" t="s">
        <v>123</v>
      </c>
      <c r="E99" t="s">
        <v>1063</v>
      </c>
      <c r="F99" t="s">
        <v>939</v>
      </c>
      <c r="G99" t="s">
        <v>940</v>
      </c>
      <c r="H99">
        <v>60</v>
      </c>
      <c r="I99" s="5">
        <v>55555</v>
      </c>
      <c r="J99">
        <v>10</v>
      </c>
      <c r="K99" t="s">
        <v>941</v>
      </c>
    </row>
    <row r="100" spans="1:11">
      <c r="A100">
        <v>99</v>
      </c>
      <c r="B100">
        <v>1</v>
      </c>
      <c r="C100" t="s">
        <v>1059</v>
      </c>
      <c r="D100" t="s">
        <v>124</v>
      </c>
      <c r="E100" t="s">
        <v>1064</v>
      </c>
      <c r="F100" t="s">
        <v>939</v>
      </c>
      <c r="G100" t="s">
        <v>944</v>
      </c>
      <c r="H100">
        <v>30</v>
      </c>
      <c r="I100" s="5">
        <v>17014</v>
      </c>
      <c r="J100">
        <v>5</v>
      </c>
      <c r="K100" t="s">
        <v>945</v>
      </c>
    </row>
    <row r="101" spans="1:11">
      <c r="A101">
        <v>100</v>
      </c>
      <c r="B101">
        <v>1</v>
      </c>
      <c r="C101" t="s">
        <v>1059</v>
      </c>
      <c r="D101" t="s">
        <v>125</v>
      </c>
      <c r="E101" t="s">
        <v>1065</v>
      </c>
      <c r="F101" t="s">
        <v>939</v>
      </c>
      <c r="G101" t="s">
        <v>944</v>
      </c>
      <c r="H101">
        <v>75</v>
      </c>
      <c r="I101" s="5">
        <v>39561</v>
      </c>
      <c r="J101">
        <v>6</v>
      </c>
      <c r="K101" t="s">
        <v>950</v>
      </c>
    </row>
    <row r="102" spans="1:11">
      <c r="A102">
        <v>101</v>
      </c>
      <c r="B102">
        <v>1</v>
      </c>
      <c r="C102" t="s">
        <v>1059</v>
      </c>
      <c r="D102" t="s">
        <v>126</v>
      </c>
      <c r="E102" t="s">
        <v>1066</v>
      </c>
      <c r="F102" t="s">
        <v>939</v>
      </c>
      <c r="G102" t="s">
        <v>944</v>
      </c>
      <c r="H102">
        <v>30</v>
      </c>
      <c r="I102" s="5">
        <v>11859</v>
      </c>
      <c r="J102">
        <v>5</v>
      </c>
      <c r="K102" t="s">
        <v>945</v>
      </c>
    </row>
    <row r="103" spans="1:11">
      <c r="A103">
        <v>102</v>
      </c>
      <c r="B103">
        <v>1</v>
      </c>
      <c r="C103" t="s">
        <v>1059</v>
      </c>
      <c r="D103" t="s">
        <v>127</v>
      </c>
      <c r="E103" t="s">
        <v>1067</v>
      </c>
      <c r="F103" t="s">
        <v>939</v>
      </c>
      <c r="G103" t="s">
        <v>966</v>
      </c>
      <c r="H103">
        <v>10</v>
      </c>
      <c r="I103" s="5">
        <v>13333</v>
      </c>
      <c r="J103">
        <v>2</v>
      </c>
      <c r="K103" t="s">
        <v>967</v>
      </c>
    </row>
    <row r="104" spans="1:11">
      <c r="A104">
        <v>103</v>
      </c>
      <c r="B104">
        <v>2</v>
      </c>
      <c r="C104" t="s">
        <v>1068</v>
      </c>
      <c r="D104" t="s">
        <v>128</v>
      </c>
      <c r="E104" t="s">
        <v>1069</v>
      </c>
      <c r="F104" t="s">
        <v>972</v>
      </c>
      <c r="G104" t="s">
        <v>999</v>
      </c>
      <c r="H104">
        <v>310</v>
      </c>
      <c r="I104" s="5">
        <v>70151</v>
      </c>
      <c r="J104">
        <v>16</v>
      </c>
      <c r="K104" t="s">
        <v>1038</v>
      </c>
    </row>
    <row r="105" spans="1:11">
      <c r="A105">
        <v>104</v>
      </c>
      <c r="B105">
        <v>2</v>
      </c>
      <c r="C105" t="s">
        <v>1068</v>
      </c>
      <c r="D105" t="s">
        <v>129</v>
      </c>
      <c r="E105" t="s">
        <v>1070</v>
      </c>
      <c r="F105" t="s">
        <v>972</v>
      </c>
      <c r="G105" t="s">
        <v>999</v>
      </c>
      <c r="H105">
        <v>365</v>
      </c>
      <c r="I105" s="5">
        <v>76200</v>
      </c>
      <c r="J105">
        <v>16</v>
      </c>
      <c r="K105" t="s">
        <v>1038</v>
      </c>
    </row>
    <row r="106" spans="1:11">
      <c r="A106">
        <v>105</v>
      </c>
      <c r="B106">
        <v>2</v>
      </c>
      <c r="C106" t="s">
        <v>1068</v>
      </c>
      <c r="D106" t="s">
        <v>130</v>
      </c>
      <c r="E106" t="s">
        <v>1071</v>
      </c>
      <c r="F106" t="s">
        <v>939</v>
      </c>
      <c r="G106" t="s">
        <v>944</v>
      </c>
      <c r="H106">
        <v>60</v>
      </c>
      <c r="I106" s="5">
        <v>35003</v>
      </c>
      <c r="J106">
        <v>6</v>
      </c>
      <c r="K106" t="s">
        <v>950</v>
      </c>
    </row>
    <row r="107" spans="1:11">
      <c r="A107">
        <v>106</v>
      </c>
      <c r="B107">
        <v>2</v>
      </c>
      <c r="C107" t="s">
        <v>1068</v>
      </c>
      <c r="D107" t="s">
        <v>131</v>
      </c>
      <c r="E107" t="s">
        <v>1072</v>
      </c>
      <c r="F107" t="s">
        <v>939</v>
      </c>
      <c r="G107" t="s">
        <v>944</v>
      </c>
      <c r="H107">
        <v>36</v>
      </c>
      <c r="I107" s="5">
        <v>25153</v>
      </c>
      <c r="J107">
        <v>5</v>
      </c>
      <c r="K107" t="s">
        <v>945</v>
      </c>
    </row>
    <row r="108" spans="1:11">
      <c r="A108">
        <v>107</v>
      </c>
      <c r="B108">
        <v>2</v>
      </c>
      <c r="C108" t="s">
        <v>1068</v>
      </c>
      <c r="D108" t="s">
        <v>132</v>
      </c>
      <c r="E108" t="s">
        <v>1073</v>
      </c>
      <c r="F108" t="s">
        <v>939</v>
      </c>
      <c r="G108" t="s">
        <v>940</v>
      </c>
      <c r="H108">
        <v>100</v>
      </c>
      <c r="I108" s="5">
        <v>40000</v>
      </c>
      <c r="J108">
        <v>9</v>
      </c>
      <c r="K108" t="s">
        <v>963</v>
      </c>
    </row>
    <row r="109" spans="1:11">
      <c r="A109">
        <v>108</v>
      </c>
      <c r="B109">
        <v>2</v>
      </c>
      <c r="C109" t="s">
        <v>1068</v>
      </c>
      <c r="D109" t="s">
        <v>133</v>
      </c>
      <c r="E109" t="s">
        <v>1074</v>
      </c>
      <c r="F109" t="s">
        <v>939</v>
      </c>
      <c r="G109" t="s">
        <v>947</v>
      </c>
      <c r="H109">
        <v>78</v>
      </c>
      <c r="I109" s="5">
        <v>60600</v>
      </c>
      <c r="J109">
        <v>12</v>
      </c>
      <c r="K109" t="s">
        <v>952</v>
      </c>
    </row>
    <row r="110" spans="1:11">
      <c r="A110">
        <v>109</v>
      </c>
      <c r="B110">
        <v>2</v>
      </c>
      <c r="C110" t="s">
        <v>1068</v>
      </c>
      <c r="D110" t="s">
        <v>134</v>
      </c>
      <c r="E110" t="s">
        <v>1075</v>
      </c>
      <c r="F110" t="s">
        <v>939</v>
      </c>
      <c r="G110" t="s">
        <v>940</v>
      </c>
      <c r="H110">
        <v>75</v>
      </c>
      <c r="I110" s="5">
        <v>49445</v>
      </c>
      <c r="J110">
        <v>9</v>
      </c>
      <c r="K110" t="s">
        <v>963</v>
      </c>
    </row>
    <row r="111" spans="1:11">
      <c r="A111">
        <v>110</v>
      </c>
      <c r="B111">
        <v>2</v>
      </c>
      <c r="C111" t="s">
        <v>1068</v>
      </c>
      <c r="D111" t="s">
        <v>135</v>
      </c>
      <c r="E111" t="s">
        <v>1076</v>
      </c>
      <c r="F111" t="s">
        <v>939</v>
      </c>
      <c r="G111" t="s">
        <v>947</v>
      </c>
      <c r="H111">
        <v>72</v>
      </c>
      <c r="I111" s="5">
        <v>23961</v>
      </c>
      <c r="J111">
        <v>12</v>
      </c>
      <c r="K111" t="s">
        <v>952</v>
      </c>
    </row>
    <row r="112" spans="1:11">
      <c r="A112">
        <v>111</v>
      </c>
      <c r="B112">
        <v>2</v>
      </c>
      <c r="C112" t="s">
        <v>1068</v>
      </c>
      <c r="D112" t="s">
        <v>136</v>
      </c>
      <c r="E112" t="s">
        <v>1077</v>
      </c>
      <c r="F112" t="s">
        <v>939</v>
      </c>
      <c r="G112" t="s">
        <v>966</v>
      </c>
      <c r="H112">
        <v>0</v>
      </c>
      <c r="I112" s="5">
        <v>25799</v>
      </c>
      <c r="J112">
        <v>4</v>
      </c>
      <c r="K112" t="s">
        <v>1078</v>
      </c>
    </row>
    <row r="113" spans="1:11">
      <c r="A113">
        <v>112</v>
      </c>
      <c r="B113">
        <v>2</v>
      </c>
      <c r="C113" t="s">
        <v>1079</v>
      </c>
      <c r="D113" t="s">
        <v>137</v>
      </c>
      <c r="E113" t="s">
        <v>1080</v>
      </c>
      <c r="F113" t="s">
        <v>935</v>
      </c>
      <c r="G113" t="s">
        <v>936</v>
      </c>
      <c r="H113">
        <v>1063</v>
      </c>
      <c r="I113" s="5">
        <v>148700</v>
      </c>
      <c r="J113">
        <v>20</v>
      </c>
      <c r="K113" t="s">
        <v>1081</v>
      </c>
    </row>
    <row r="114" spans="1:11">
      <c r="A114">
        <v>113</v>
      </c>
      <c r="B114">
        <v>2</v>
      </c>
      <c r="C114" t="s">
        <v>1079</v>
      </c>
      <c r="D114" t="s">
        <v>138</v>
      </c>
      <c r="E114" t="s">
        <v>1082</v>
      </c>
      <c r="F114" t="s">
        <v>939</v>
      </c>
      <c r="G114" t="s">
        <v>944</v>
      </c>
      <c r="H114">
        <v>30</v>
      </c>
      <c r="I114" s="5">
        <v>31629</v>
      </c>
      <c r="J114">
        <v>6</v>
      </c>
      <c r="K114" t="s">
        <v>950</v>
      </c>
    </row>
    <row r="115" spans="1:11">
      <c r="A115">
        <v>114</v>
      </c>
      <c r="B115">
        <v>2</v>
      </c>
      <c r="C115" t="s">
        <v>1079</v>
      </c>
      <c r="D115" t="s">
        <v>139</v>
      </c>
      <c r="E115" t="s">
        <v>1083</v>
      </c>
      <c r="F115" t="s">
        <v>939</v>
      </c>
      <c r="G115" t="s">
        <v>944</v>
      </c>
      <c r="H115">
        <v>39</v>
      </c>
      <c r="I115" s="5">
        <v>73140</v>
      </c>
      <c r="J115">
        <v>7</v>
      </c>
      <c r="K115" t="s">
        <v>954</v>
      </c>
    </row>
    <row r="116" spans="1:11">
      <c r="A116">
        <v>115</v>
      </c>
      <c r="B116">
        <v>2</v>
      </c>
      <c r="C116" t="s">
        <v>1079</v>
      </c>
      <c r="D116" t="s">
        <v>140</v>
      </c>
      <c r="E116" t="s">
        <v>1084</v>
      </c>
      <c r="F116" t="s">
        <v>939</v>
      </c>
      <c r="G116" t="s">
        <v>944</v>
      </c>
      <c r="H116">
        <v>30</v>
      </c>
      <c r="I116" s="5">
        <v>35317</v>
      </c>
      <c r="J116">
        <v>6</v>
      </c>
      <c r="K116" t="s">
        <v>950</v>
      </c>
    </row>
    <row r="117" spans="1:11">
      <c r="A117">
        <v>116</v>
      </c>
      <c r="B117">
        <v>2</v>
      </c>
      <c r="C117" t="s">
        <v>1079</v>
      </c>
      <c r="D117" t="s">
        <v>141</v>
      </c>
      <c r="E117" t="s">
        <v>1085</v>
      </c>
      <c r="F117" t="s">
        <v>939</v>
      </c>
      <c r="G117" t="s">
        <v>944</v>
      </c>
      <c r="H117">
        <v>30</v>
      </c>
      <c r="I117" s="5">
        <v>62481</v>
      </c>
      <c r="J117">
        <v>7</v>
      </c>
      <c r="K117" t="s">
        <v>954</v>
      </c>
    </row>
    <row r="118" spans="1:11">
      <c r="A118">
        <v>117</v>
      </c>
      <c r="B118">
        <v>2</v>
      </c>
      <c r="C118" t="s">
        <v>1079</v>
      </c>
      <c r="D118" t="s">
        <v>142</v>
      </c>
      <c r="E118" t="s">
        <v>1086</v>
      </c>
      <c r="F118" t="s">
        <v>939</v>
      </c>
      <c r="G118" t="s">
        <v>944</v>
      </c>
      <c r="H118">
        <v>30</v>
      </c>
      <c r="I118" s="5">
        <v>27086</v>
      </c>
      <c r="J118">
        <v>5</v>
      </c>
      <c r="K118" t="s">
        <v>945</v>
      </c>
    </row>
    <row r="119" spans="1:11">
      <c r="A119">
        <v>118</v>
      </c>
      <c r="B119">
        <v>2</v>
      </c>
      <c r="C119" t="s">
        <v>1079</v>
      </c>
      <c r="D119" t="s">
        <v>143</v>
      </c>
      <c r="E119" t="s">
        <v>1087</v>
      </c>
      <c r="F119" t="s">
        <v>939</v>
      </c>
      <c r="G119" t="s">
        <v>944</v>
      </c>
      <c r="H119">
        <v>120</v>
      </c>
      <c r="I119" s="5">
        <v>93469</v>
      </c>
      <c r="J119">
        <v>7</v>
      </c>
      <c r="K119" t="s">
        <v>954</v>
      </c>
    </row>
    <row r="120" spans="1:11">
      <c r="A120">
        <v>119</v>
      </c>
      <c r="B120">
        <v>2</v>
      </c>
      <c r="C120" t="s">
        <v>1079</v>
      </c>
      <c r="D120" t="s">
        <v>144</v>
      </c>
      <c r="E120" t="s">
        <v>1088</v>
      </c>
      <c r="F120" t="s">
        <v>939</v>
      </c>
      <c r="G120" t="s">
        <v>944</v>
      </c>
      <c r="H120">
        <v>30</v>
      </c>
      <c r="I120" s="5">
        <v>46142</v>
      </c>
      <c r="J120">
        <v>6</v>
      </c>
      <c r="K120" t="s">
        <v>950</v>
      </c>
    </row>
    <row r="121" spans="1:11">
      <c r="A121">
        <v>120</v>
      </c>
      <c r="B121">
        <v>2</v>
      </c>
      <c r="C121" t="s">
        <v>1079</v>
      </c>
      <c r="D121" t="s">
        <v>145</v>
      </c>
      <c r="E121" t="s">
        <v>1089</v>
      </c>
      <c r="F121" t="s">
        <v>939</v>
      </c>
      <c r="G121" t="s">
        <v>947</v>
      </c>
      <c r="H121">
        <v>90</v>
      </c>
      <c r="I121" s="5">
        <v>68474</v>
      </c>
      <c r="J121">
        <v>12</v>
      </c>
      <c r="K121" t="s">
        <v>952</v>
      </c>
    </row>
    <row r="122" spans="1:11">
      <c r="A122">
        <v>121</v>
      </c>
      <c r="B122">
        <v>2</v>
      </c>
      <c r="C122" t="s">
        <v>1090</v>
      </c>
      <c r="D122" t="s">
        <v>146</v>
      </c>
      <c r="E122" t="s">
        <v>1091</v>
      </c>
      <c r="F122" t="s">
        <v>972</v>
      </c>
      <c r="G122" t="s">
        <v>999</v>
      </c>
      <c r="H122">
        <v>509</v>
      </c>
      <c r="I122" s="5">
        <v>152470</v>
      </c>
      <c r="J122">
        <v>17</v>
      </c>
      <c r="K122" t="s">
        <v>1000</v>
      </c>
    </row>
    <row r="123" spans="1:11">
      <c r="A123">
        <v>122</v>
      </c>
      <c r="B123">
        <v>2</v>
      </c>
      <c r="C123" t="s">
        <v>1090</v>
      </c>
      <c r="D123" t="s">
        <v>147</v>
      </c>
      <c r="E123" t="s">
        <v>1092</v>
      </c>
      <c r="F123" t="s">
        <v>939</v>
      </c>
      <c r="G123" t="s">
        <v>944</v>
      </c>
      <c r="H123">
        <v>60</v>
      </c>
      <c r="I123" s="5">
        <v>61587</v>
      </c>
      <c r="J123">
        <v>7</v>
      </c>
      <c r="K123" t="s">
        <v>954</v>
      </c>
    </row>
    <row r="124" spans="1:11">
      <c r="A124">
        <v>123</v>
      </c>
      <c r="B124">
        <v>2</v>
      </c>
      <c r="C124" t="s">
        <v>1090</v>
      </c>
      <c r="D124" t="s">
        <v>148</v>
      </c>
      <c r="E124" t="s">
        <v>1093</v>
      </c>
      <c r="F124" t="s">
        <v>939</v>
      </c>
      <c r="G124" t="s">
        <v>947</v>
      </c>
      <c r="H124">
        <v>190</v>
      </c>
      <c r="I124" s="5">
        <v>118216</v>
      </c>
      <c r="J124">
        <v>13</v>
      </c>
      <c r="K124" t="s">
        <v>948</v>
      </c>
    </row>
    <row r="125" spans="1:11">
      <c r="A125">
        <v>124</v>
      </c>
      <c r="B125">
        <v>2</v>
      </c>
      <c r="C125" t="s">
        <v>1090</v>
      </c>
      <c r="D125" t="s">
        <v>149</v>
      </c>
      <c r="E125" t="s">
        <v>1094</v>
      </c>
      <c r="F125" t="s">
        <v>939</v>
      </c>
      <c r="G125" t="s">
        <v>947</v>
      </c>
      <c r="H125">
        <v>240</v>
      </c>
      <c r="I125" s="5">
        <v>102853</v>
      </c>
      <c r="J125">
        <v>13</v>
      </c>
      <c r="K125" t="s">
        <v>948</v>
      </c>
    </row>
    <row r="126" spans="1:11">
      <c r="A126">
        <v>125</v>
      </c>
      <c r="B126">
        <v>2</v>
      </c>
      <c r="C126" t="s">
        <v>1090</v>
      </c>
      <c r="D126" t="s">
        <v>150</v>
      </c>
      <c r="E126" t="s">
        <v>1095</v>
      </c>
      <c r="F126" t="s">
        <v>939</v>
      </c>
      <c r="G126" t="s">
        <v>944</v>
      </c>
      <c r="H126">
        <v>58</v>
      </c>
      <c r="I126" s="5">
        <v>50002</v>
      </c>
      <c r="J126">
        <v>6</v>
      </c>
      <c r="K126" t="s">
        <v>950</v>
      </c>
    </row>
    <row r="127" spans="1:11">
      <c r="A127">
        <v>126</v>
      </c>
      <c r="B127">
        <v>2</v>
      </c>
      <c r="C127" t="s">
        <v>1090</v>
      </c>
      <c r="D127" t="s">
        <v>151</v>
      </c>
      <c r="E127" t="s">
        <v>1096</v>
      </c>
      <c r="F127" t="s">
        <v>939</v>
      </c>
      <c r="G127" t="s">
        <v>940</v>
      </c>
      <c r="H127">
        <v>73</v>
      </c>
      <c r="I127" s="5">
        <v>81882</v>
      </c>
      <c r="J127">
        <v>10</v>
      </c>
      <c r="K127" t="s">
        <v>941</v>
      </c>
    </row>
    <row r="128" spans="1:11">
      <c r="A128">
        <v>127</v>
      </c>
      <c r="B128">
        <v>2</v>
      </c>
      <c r="C128" t="s">
        <v>1090</v>
      </c>
      <c r="D128" t="s">
        <v>152</v>
      </c>
      <c r="E128" t="s">
        <v>1097</v>
      </c>
      <c r="F128" t="s">
        <v>939</v>
      </c>
      <c r="G128" t="s">
        <v>944</v>
      </c>
      <c r="H128">
        <v>60</v>
      </c>
      <c r="I128" s="5">
        <v>52829</v>
      </c>
      <c r="J128">
        <v>6</v>
      </c>
      <c r="K128" t="s">
        <v>950</v>
      </c>
    </row>
    <row r="129" spans="1:11">
      <c r="A129">
        <v>128</v>
      </c>
      <c r="B129">
        <v>2</v>
      </c>
      <c r="C129" t="s">
        <v>1090</v>
      </c>
      <c r="D129" t="s">
        <v>153</v>
      </c>
      <c r="E129" t="s">
        <v>1098</v>
      </c>
      <c r="F129" t="s">
        <v>939</v>
      </c>
      <c r="G129" t="s">
        <v>966</v>
      </c>
      <c r="H129">
        <v>14</v>
      </c>
      <c r="I129" s="5">
        <v>14423</v>
      </c>
      <c r="J129">
        <v>2</v>
      </c>
      <c r="K129" t="s">
        <v>967</v>
      </c>
    </row>
    <row r="130" spans="1:11">
      <c r="A130">
        <v>129</v>
      </c>
      <c r="B130">
        <v>2</v>
      </c>
      <c r="C130" t="s">
        <v>1090</v>
      </c>
      <c r="D130" t="s">
        <v>154</v>
      </c>
      <c r="E130" t="s">
        <v>1099</v>
      </c>
      <c r="F130" t="s">
        <v>939</v>
      </c>
      <c r="G130" t="s">
        <v>944</v>
      </c>
      <c r="H130">
        <v>30</v>
      </c>
      <c r="I130" s="5">
        <v>27981</v>
      </c>
      <c r="J130">
        <v>5</v>
      </c>
      <c r="K130" t="s">
        <v>945</v>
      </c>
    </row>
    <row r="131" spans="1:11">
      <c r="A131">
        <v>130</v>
      </c>
      <c r="B131">
        <v>2</v>
      </c>
      <c r="C131" t="s">
        <v>1090</v>
      </c>
      <c r="D131" t="s">
        <v>155</v>
      </c>
      <c r="E131" t="s">
        <v>1100</v>
      </c>
      <c r="F131" t="s">
        <v>939</v>
      </c>
      <c r="G131" t="s">
        <v>944</v>
      </c>
      <c r="H131">
        <v>30</v>
      </c>
      <c r="I131" s="5">
        <v>30011</v>
      </c>
      <c r="J131">
        <v>6</v>
      </c>
      <c r="K131" t="s">
        <v>950</v>
      </c>
    </row>
    <row r="132" spans="1:11">
      <c r="A132">
        <v>131</v>
      </c>
      <c r="B132">
        <v>2</v>
      </c>
      <c r="C132" t="s">
        <v>1090</v>
      </c>
      <c r="D132" t="s">
        <v>156</v>
      </c>
      <c r="E132" t="s">
        <v>1101</v>
      </c>
      <c r="F132" t="s">
        <v>939</v>
      </c>
      <c r="G132" t="s">
        <v>940</v>
      </c>
      <c r="H132">
        <v>121</v>
      </c>
      <c r="I132" s="5">
        <v>51086</v>
      </c>
      <c r="J132">
        <v>10</v>
      </c>
      <c r="K132" t="s">
        <v>941</v>
      </c>
    </row>
    <row r="133" spans="1:11">
      <c r="A133">
        <v>132</v>
      </c>
      <c r="B133">
        <v>2</v>
      </c>
      <c r="C133" t="s">
        <v>1102</v>
      </c>
      <c r="D133" t="s">
        <v>157</v>
      </c>
      <c r="E133" t="s">
        <v>1103</v>
      </c>
      <c r="F133" t="s">
        <v>972</v>
      </c>
      <c r="G133" t="s">
        <v>999</v>
      </c>
      <c r="H133">
        <v>320</v>
      </c>
      <c r="I133" s="5">
        <v>76878</v>
      </c>
      <c r="J133">
        <v>16</v>
      </c>
      <c r="K133" t="s">
        <v>1038</v>
      </c>
    </row>
    <row r="134" spans="1:11">
      <c r="A134">
        <v>133</v>
      </c>
      <c r="B134">
        <v>2</v>
      </c>
      <c r="C134" t="s">
        <v>1102</v>
      </c>
      <c r="D134" t="s">
        <v>158</v>
      </c>
      <c r="E134" t="s">
        <v>1104</v>
      </c>
      <c r="F134" t="s">
        <v>972</v>
      </c>
      <c r="G134" t="s">
        <v>973</v>
      </c>
      <c r="H134">
        <v>307</v>
      </c>
      <c r="I134" s="5">
        <v>55872</v>
      </c>
      <c r="J134">
        <v>15</v>
      </c>
      <c r="K134" t="s">
        <v>974</v>
      </c>
    </row>
    <row r="135" spans="1:11">
      <c r="A135">
        <v>134</v>
      </c>
      <c r="B135">
        <v>2</v>
      </c>
      <c r="C135" t="s">
        <v>1102</v>
      </c>
      <c r="D135" t="s">
        <v>159</v>
      </c>
      <c r="E135" t="s">
        <v>1105</v>
      </c>
      <c r="F135" t="s">
        <v>939</v>
      </c>
      <c r="G135" t="s">
        <v>944</v>
      </c>
      <c r="H135">
        <v>35</v>
      </c>
      <c r="I135" s="5">
        <v>36639</v>
      </c>
      <c r="J135">
        <v>6</v>
      </c>
      <c r="K135" t="s">
        <v>950</v>
      </c>
    </row>
    <row r="136" spans="1:11">
      <c r="A136">
        <v>135</v>
      </c>
      <c r="B136">
        <v>2</v>
      </c>
      <c r="C136" t="s">
        <v>1102</v>
      </c>
      <c r="D136" t="s">
        <v>160</v>
      </c>
      <c r="E136" t="s">
        <v>1106</v>
      </c>
      <c r="F136" t="s">
        <v>939</v>
      </c>
      <c r="G136" t="s">
        <v>944</v>
      </c>
      <c r="H136">
        <v>40</v>
      </c>
      <c r="I136" s="5">
        <v>43905</v>
      </c>
      <c r="J136">
        <v>6</v>
      </c>
      <c r="K136" t="s">
        <v>950</v>
      </c>
    </row>
    <row r="137" spans="1:11">
      <c r="A137">
        <v>136</v>
      </c>
      <c r="B137">
        <v>2</v>
      </c>
      <c r="C137" t="s">
        <v>1102</v>
      </c>
      <c r="D137" t="s">
        <v>161</v>
      </c>
      <c r="E137" t="s">
        <v>1107</v>
      </c>
      <c r="F137" t="s">
        <v>939</v>
      </c>
      <c r="G137" t="s">
        <v>944</v>
      </c>
      <c r="H137">
        <v>34</v>
      </c>
      <c r="I137" s="5">
        <v>49214</v>
      </c>
      <c r="J137">
        <v>6</v>
      </c>
      <c r="K137" t="s">
        <v>950</v>
      </c>
    </row>
    <row r="138" spans="1:11">
      <c r="A138">
        <v>137</v>
      </c>
      <c r="B138">
        <v>2</v>
      </c>
      <c r="C138" t="s">
        <v>1102</v>
      </c>
      <c r="D138" t="s">
        <v>162</v>
      </c>
      <c r="E138" t="s">
        <v>1108</v>
      </c>
      <c r="F138" t="s">
        <v>939</v>
      </c>
      <c r="G138" t="s">
        <v>944</v>
      </c>
      <c r="H138">
        <v>70</v>
      </c>
      <c r="I138" s="5">
        <v>69078</v>
      </c>
      <c r="J138">
        <v>7</v>
      </c>
      <c r="K138" t="s">
        <v>954</v>
      </c>
    </row>
    <row r="139" spans="1:11">
      <c r="A139">
        <v>138</v>
      </c>
      <c r="B139">
        <v>2</v>
      </c>
      <c r="C139" t="s">
        <v>1102</v>
      </c>
      <c r="D139" t="s">
        <v>163</v>
      </c>
      <c r="E139" t="s">
        <v>1109</v>
      </c>
      <c r="F139" t="s">
        <v>939</v>
      </c>
      <c r="G139" t="s">
        <v>947</v>
      </c>
      <c r="H139">
        <v>106</v>
      </c>
      <c r="I139" s="5">
        <v>63546</v>
      </c>
      <c r="J139">
        <v>13</v>
      </c>
      <c r="K139" t="s">
        <v>948</v>
      </c>
    </row>
    <row r="140" spans="1:11">
      <c r="A140">
        <v>139</v>
      </c>
      <c r="B140">
        <v>2</v>
      </c>
      <c r="C140" t="s">
        <v>1102</v>
      </c>
      <c r="D140" t="s">
        <v>164</v>
      </c>
      <c r="E140" t="s">
        <v>1110</v>
      </c>
      <c r="F140" t="s">
        <v>939</v>
      </c>
      <c r="G140" t="s">
        <v>944</v>
      </c>
      <c r="H140">
        <v>31</v>
      </c>
      <c r="I140" s="5">
        <v>20634</v>
      </c>
      <c r="J140">
        <v>5</v>
      </c>
      <c r="K140" t="s">
        <v>945</v>
      </c>
    </row>
    <row r="141" spans="1:11">
      <c r="A141">
        <v>140</v>
      </c>
      <c r="B141">
        <v>2</v>
      </c>
      <c r="C141" t="s">
        <v>1102</v>
      </c>
      <c r="D141" t="s">
        <v>165</v>
      </c>
      <c r="E141" t="s">
        <v>1111</v>
      </c>
      <c r="F141" t="s">
        <v>939</v>
      </c>
      <c r="G141" t="s">
        <v>944</v>
      </c>
      <c r="H141">
        <v>43</v>
      </c>
      <c r="I141" s="5">
        <v>35719</v>
      </c>
      <c r="J141">
        <v>6</v>
      </c>
      <c r="K141" t="s">
        <v>950</v>
      </c>
    </row>
    <row r="142" spans="1:11">
      <c r="A142">
        <v>141</v>
      </c>
      <c r="B142">
        <v>2</v>
      </c>
      <c r="C142" t="s">
        <v>1112</v>
      </c>
      <c r="D142" t="s">
        <v>166</v>
      </c>
      <c r="E142" t="s">
        <v>1113</v>
      </c>
      <c r="F142" t="s">
        <v>935</v>
      </c>
      <c r="G142" t="s">
        <v>936</v>
      </c>
      <c r="H142">
        <v>620</v>
      </c>
      <c r="I142" s="5">
        <v>101090</v>
      </c>
      <c r="J142">
        <v>18</v>
      </c>
      <c r="K142" t="s">
        <v>970</v>
      </c>
    </row>
    <row r="143" spans="1:11">
      <c r="A143">
        <v>142</v>
      </c>
      <c r="B143">
        <v>2</v>
      </c>
      <c r="C143" t="s">
        <v>1112</v>
      </c>
      <c r="D143" t="s">
        <v>167</v>
      </c>
      <c r="E143" t="s">
        <v>1114</v>
      </c>
      <c r="F143" t="s">
        <v>939</v>
      </c>
      <c r="G143" t="s">
        <v>944</v>
      </c>
      <c r="H143">
        <v>34</v>
      </c>
      <c r="I143" s="5">
        <v>25468</v>
      </c>
      <c r="J143">
        <v>5</v>
      </c>
      <c r="K143" t="s">
        <v>945</v>
      </c>
    </row>
    <row r="144" spans="1:11">
      <c r="A144">
        <v>143</v>
      </c>
      <c r="B144">
        <v>2</v>
      </c>
      <c r="C144" t="s">
        <v>1112</v>
      </c>
      <c r="D144" t="s">
        <v>168</v>
      </c>
      <c r="E144" t="s">
        <v>1115</v>
      </c>
      <c r="F144" t="s">
        <v>939</v>
      </c>
      <c r="G144" t="s">
        <v>944</v>
      </c>
      <c r="H144">
        <v>35</v>
      </c>
      <c r="I144" s="5">
        <v>31080</v>
      </c>
      <c r="J144">
        <v>6</v>
      </c>
      <c r="K144" t="s">
        <v>950</v>
      </c>
    </row>
    <row r="145" spans="1:11">
      <c r="A145">
        <v>144</v>
      </c>
      <c r="B145">
        <v>2</v>
      </c>
      <c r="C145" t="s">
        <v>1112</v>
      </c>
      <c r="D145" t="s">
        <v>169</v>
      </c>
      <c r="E145" t="s">
        <v>1116</v>
      </c>
      <c r="F145" t="s">
        <v>939</v>
      </c>
      <c r="G145" t="s">
        <v>940</v>
      </c>
      <c r="H145">
        <v>34</v>
      </c>
      <c r="I145" s="5">
        <v>27076</v>
      </c>
      <c r="J145">
        <v>9</v>
      </c>
      <c r="K145" t="s">
        <v>963</v>
      </c>
    </row>
    <row r="146" spans="1:11">
      <c r="A146">
        <v>145</v>
      </c>
      <c r="B146">
        <v>2</v>
      </c>
      <c r="C146" t="s">
        <v>1112</v>
      </c>
      <c r="D146" t="s">
        <v>170</v>
      </c>
      <c r="E146" t="s">
        <v>1117</v>
      </c>
      <c r="F146" t="s">
        <v>939</v>
      </c>
      <c r="G146" t="s">
        <v>944</v>
      </c>
      <c r="H146">
        <v>30</v>
      </c>
      <c r="I146" s="5">
        <v>9916</v>
      </c>
      <c r="J146">
        <v>5</v>
      </c>
      <c r="K146" t="s">
        <v>945</v>
      </c>
    </row>
    <row r="147" spans="1:11">
      <c r="A147">
        <v>146</v>
      </c>
      <c r="B147">
        <v>2</v>
      </c>
      <c r="C147" t="s">
        <v>1112</v>
      </c>
      <c r="D147" t="s">
        <v>171</v>
      </c>
      <c r="E147" t="s">
        <v>1118</v>
      </c>
      <c r="F147" t="s">
        <v>939</v>
      </c>
      <c r="G147" t="s">
        <v>944</v>
      </c>
      <c r="H147">
        <v>30</v>
      </c>
      <c r="I147" s="5">
        <v>10397</v>
      </c>
      <c r="J147">
        <v>5</v>
      </c>
      <c r="K147" t="s">
        <v>945</v>
      </c>
    </row>
    <row r="148" spans="1:11">
      <c r="A148">
        <v>147</v>
      </c>
      <c r="B148">
        <v>2</v>
      </c>
      <c r="C148" t="s">
        <v>1112</v>
      </c>
      <c r="D148" t="s">
        <v>172</v>
      </c>
      <c r="E148" t="s">
        <v>1119</v>
      </c>
      <c r="F148" t="s">
        <v>939</v>
      </c>
      <c r="G148" t="s">
        <v>944</v>
      </c>
      <c r="H148">
        <v>60</v>
      </c>
      <c r="I148" s="5">
        <v>55815</v>
      </c>
      <c r="J148">
        <v>6</v>
      </c>
      <c r="K148" t="s">
        <v>950</v>
      </c>
    </row>
    <row r="149" spans="1:11">
      <c r="A149">
        <v>148</v>
      </c>
      <c r="B149">
        <v>2</v>
      </c>
      <c r="C149" t="s">
        <v>1112</v>
      </c>
      <c r="D149" t="s">
        <v>173</v>
      </c>
      <c r="E149" t="s">
        <v>1120</v>
      </c>
      <c r="F149" t="s">
        <v>939</v>
      </c>
      <c r="G149" t="s">
        <v>944</v>
      </c>
      <c r="H149">
        <v>30</v>
      </c>
      <c r="I149" s="5">
        <v>40228</v>
      </c>
      <c r="J149">
        <v>6</v>
      </c>
      <c r="K149" t="s">
        <v>950</v>
      </c>
    </row>
    <row r="150" spans="1:11">
      <c r="A150">
        <v>149</v>
      </c>
      <c r="B150">
        <v>2</v>
      </c>
      <c r="C150" t="s">
        <v>1112</v>
      </c>
      <c r="D150" t="s">
        <v>174</v>
      </c>
      <c r="E150" t="s">
        <v>1121</v>
      </c>
      <c r="F150" t="s">
        <v>939</v>
      </c>
      <c r="G150" t="s">
        <v>944</v>
      </c>
      <c r="H150">
        <v>35</v>
      </c>
      <c r="I150" s="5">
        <v>23766</v>
      </c>
      <c r="J150">
        <v>5</v>
      </c>
      <c r="K150" t="s">
        <v>945</v>
      </c>
    </row>
    <row r="151" spans="1:11">
      <c r="A151">
        <v>150</v>
      </c>
      <c r="B151">
        <v>3</v>
      </c>
      <c r="C151" t="s">
        <v>1122</v>
      </c>
      <c r="D151" t="s">
        <v>175</v>
      </c>
      <c r="E151" t="s">
        <v>1123</v>
      </c>
      <c r="F151" t="s">
        <v>972</v>
      </c>
      <c r="G151" t="s">
        <v>999</v>
      </c>
      <c r="H151">
        <v>410</v>
      </c>
      <c r="I151" s="5">
        <v>154847</v>
      </c>
      <c r="J151">
        <v>17</v>
      </c>
      <c r="K151" t="s">
        <v>1000</v>
      </c>
    </row>
    <row r="152" spans="1:11">
      <c r="A152">
        <v>151</v>
      </c>
      <c r="B152">
        <v>3</v>
      </c>
      <c r="C152" t="s">
        <v>1122</v>
      </c>
      <c r="D152" t="s">
        <v>176</v>
      </c>
      <c r="E152" t="s">
        <v>1124</v>
      </c>
      <c r="F152" t="s">
        <v>939</v>
      </c>
      <c r="G152" t="s">
        <v>966</v>
      </c>
      <c r="H152">
        <v>18</v>
      </c>
      <c r="I152" s="5">
        <v>12657</v>
      </c>
      <c r="J152">
        <v>2</v>
      </c>
      <c r="K152" t="s">
        <v>967</v>
      </c>
    </row>
    <row r="153" spans="1:11">
      <c r="A153">
        <v>152</v>
      </c>
      <c r="B153">
        <v>3</v>
      </c>
      <c r="C153" t="s">
        <v>1122</v>
      </c>
      <c r="D153" t="s">
        <v>177</v>
      </c>
      <c r="E153" t="s">
        <v>1125</v>
      </c>
      <c r="F153" t="s">
        <v>939</v>
      </c>
      <c r="G153" t="s">
        <v>944</v>
      </c>
      <c r="H153">
        <v>43</v>
      </c>
      <c r="I153" s="5">
        <v>35332</v>
      </c>
      <c r="J153">
        <v>6</v>
      </c>
      <c r="K153" t="s">
        <v>950</v>
      </c>
    </row>
    <row r="154" spans="1:11">
      <c r="A154">
        <v>153</v>
      </c>
      <c r="B154">
        <v>3</v>
      </c>
      <c r="C154" t="s">
        <v>1122</v>
      </c>
      <c r="D154" t="s">
        <v>178</v>
      </c>
      <c r="E154" t="s">
        <v>1126</v>
      </c>
      <c r="F154" t="s">
        <v>939</v>
      </c>
      <c r="G154" t="s">
        <v>944</v>
      </c>
      <c r="H154">
        <v>75</v>
      </c>
      <c r="I154" s="5">
        <v>46993</v>
      </c>
      <c r="J154">
        <v>6</v>
      </c>
      <c r="K154" t="s">
        <v>950</v>
      </c>
    </row>
    <row r="155" spans="1:11">
      <c r="A155">
        <v>154</v>
      </c>
      <c r="B155">
        <v>3</v>
      </c>
      <c r="C155" t="s">
        <v>1122</v>
      </c>
      <c r="D155" t="s">
        <v>179</v>
      </c>
      <c r="E155" t="s">
        <v>1127</v>
      </c>
      <c r="F155" t="s">
        <v>939</v>
      </c>
      <c r="G155" t="s">
        <v>947</v>
      </c>
      <c r="H155">
        <v>98</v>
      </c>
      <c r="I155" s="5">
        <v>72801</v>
      </c>
      <c r="J155">
        <v>12</v>
      </c>
      <c r="K155" t="s">
        <v>952</v>
      </c>
    </row>
    <row r="156" spans="1:11">
      <c r="A156">
        <v>155</v>
      </c>
      <c r="B156">
        <v>3</v>
      </c>
      <c r="C156" t="s">
        <v>1122</v>
      </c>
      <c r="D156" t="s">
        <v>180</v>
      </c>
      <c r="E156" t="s">
        <v>1128</v>
      </c>
      <c r="F156" t="s">
        <v>939</v>
      </c>
      <c r="G156" t="s">
        <v>940</v>
      </c>
      <c r="H156">
        <v>98</v>
      </c>
      <c r="I156" s="5">
        <v>56948</v>
      </c>
      <c r="J156">
        <v>10</v>
      </c>
      <c r="K156" t="s">
        <v>941</v>
      </c>
    </row>
    <row r="157" spans="1:11">
      <c r="A157">
        <v>156</v>
      </c>
      <c r="B157">
        <v>3</v>
      </c>
      <c r="C157" t="s">
        <v>1122</v>
      </c>
      <c r="D157" t="s">
        <v>181</v>
      </c>
      <c r="E157" t="s">
        <v>1129</v>
      </c>
      <c r="F157" t="s">
        <v>939</v>
      </c>
      <c r="G157" t="s">
        <v>944</v>
      </c>
      <c r="H157">
        <v>76</v>
      </c>
      <c r="I157" s="5">
        <v>53173</v>
      </c>
      <c r="J157">
        <v>6</v>
      </c>
      <c r="K157" t="s">
        <v>950</v>
      </c>
    </row>
    <row r="158" spans="1:11">
      <c r="A158">
        <v>157</v>
      </c>
      <c r="B158">
        <v>3</v>
      </c>
      <c r="C158" t="s">
        <v>1122</v>
      </c>
      <c r="D158" t="s">
        <v>182</v>
      </c>
      <c r="E158" t="s">
        <v>1130</v>
      </c>
      <c r="F158" t="s">
        <v>939</v>
      </c>
      <c r="G158" t="s">
        <v>944</v>
      </c>
      <c r="H158">
        <v>39</v>
      </c>
      <c r="I158" s="5">
        <v>30657</v>
      </c>
      <c r="J158">
        <v>6</v>
      </c>
      <c r="K158" t="s">
        <v>950</v>
      </c>
    </row>
    <row r="159" spans="1:11">
      <c r="A159">
        <v>158</v>
      </c>
      <c r="B159">
        <v>3</v>
      </c>
      <c r="C159" t="s">
        <v>1122</v>
      </c>
      <c r="D159" t="s">
        <v>183</v>
      </c>
      <c r="E159" t="s">
        <v>1131</v>
      </c>
      <c r="F159" t="s">
        <v>939</v>
      </c>
      <c r="G159" t="s">
        <v>944</v>
      </c>
      <c r="H159">
        <v>34</v>
      </c>
      <c r="I159" s="5">
        <v>21599</v>
      </c>
      <c r="J159">
        <v>5</v>
      </c>
      <c r="K159" t="s">
        <v>945</v>
      </c>
    </row>
    <row r="160" spans="1:11">
      <c r="A160">
        <v>159</v>
      </c>
      <c r="B160">
        <v>3</v>
      </c>
      <c r="C160" t="s">
        <v>1122</v>
      </c>
      <c r="D160" t="s">
        <v>184</v>
      </c>
      <c r="E160" t="s">
        <v>1132</v>
      </c>
      <c r="F160" t="s">
        <v>939</v>
      </c>
      <c r="G160" t="s">
        <v>944</v>
      </c>
      <c r="H160">
        <v>33</v>
      </c>
      <c r="I160" s="5">
        <v>24370</v>
      </c>
      <c r="J160">
        <v>5</v>
      </c>
      <c r="K160" t="s">
        <v>945</v>
      </c>
    </row>
    <row r="161" spans="1:11">
      <c r="A161">
        <v>160</v>
      </c>
      <c r="B161">
        <v>3</v>
      </c>
      <c r="C161" t="s">
        <v>1122</v>
      </c>
      <c r="D161" t="s">
        <v>185</v>
      </c>
      <c r="E161" t="s">
        <v>1133</v>
      </c>
      <c r="F161" t="s">
        <v>939</v>
      </c>
      <c r="G161" t="s">
        <v>944</v>
      </c>
      <c r="H161">
        <v>36</v>
      </c>
      <c r="I161" s="5">
        <v>20292</v>
      </c>
      <c r="J161">
        <v>5</v>
      </c>
      <c r="K161" t="s">
        <v>945</v>
      </c>
    </row>
    <row r="162" spans="1:11">
      <c r="A162">
        <v>161</v>
      </c>
      <c r="B162">
        <v>3</v>
      </c>
      <c r="C162" t="s">
        <v>1122</v>
      </c>
      <c r="D162" t="s">
        <v>186</v>
      </c>
      <c r="E162" t="s">
        <v>1134</v>
      </c>
      <c r="F162" t="s">
        <v>939</v>
      </c>
      <c r="G162" t="s">
        <v>966</v>
      </c>
      <c r="H162">
        <v>0</v>
      </c>
      <c r="I162" s="5">
        <v>23306</v>
      </c>
      <c r="J162">
        <v>3</v>
      </c>
      <c r="K162" t="s">
        <v>1015</v>
      </c>
    </row>
    <row r="163" spans="1:11">
      <c r="A163">
        <v>162</v>
      </c>
      <c r="B163">
        <v>3</v>
      </c>
      <c r="C163" t="s">
        <v>1135</v>
      </c>
      <c r="D163" t="s">
        <v>187</v>
      </c>
      <c r="E163" t="s">
        <v>1136</v>
      </c>
      <c r="F163" t="s">
        <v>972</v>
      </c>
      <c r="G163" t="s">
        <v>999</v>
      </c>
      <c r="H163">
        <v>348</v>
      </c>
      <c r="I163" s="5">
        <v>50640</v>
      </c>
      <c r="J163">
        <v>16</v>
      </c>
      <c r="K163" t="s">
        <v>1038</v>
      </c>
    </row>
    <row r="164" spans="1:11">
      <c r="A164">
        <v>163</v>
      </c>
      <c r="B164">
        <v>3</v>
      </c>
      <c r="C164" t="s">
        <v>1135</v>
      </c>
      <c r="D164" t="s">
        <v>188</v>
      </c>
      <c r="E164" t="s">
        <v>1137</v>
      </c>
      <c r="F164" t="s">
        <v>939</v>
      </c>
      <c r="G164" t="s">
        <v>944</v>
      </c>
      <c r="H164">
        <v>30</v>
      </c>
      <c r="I164" s="5">
        <v>23917</v>
      </c>
      <c r="J164">
        <v>5</v>
      </c>
      <c r="K164" t="s">
        <v>945</v>
      </c>
    </row>
    <row r="165" spans="1:11">
      <c r="A165">
        <v>164</v>
      </c>
      <c r="B165">
        <v>3</v>
      </c>
      <c r="C165" t="s">
        <v>1135</v>
      </c>
      <c r="D165" t="s">
        <v>189</v>
      </c>
      <c r="E165" t="s">
        <v>1138</v>
      </c>
      <c r="F165" t="s">
        <v>939</v>
      </c>
      <c r="G165" t="s">
        <v>944</v>
      </c>
      <c r="H165">
        <v>38</v>
      </c>
      <c r="I165" s="5">
        <v>19132</v>
      </c>
      <c r="J165">
        <v>5</v>
      </c>
      <c r="K165" t="s">
        <v>945</v>
      </c>
    </row>
    <row r="166" spans="1:11">
      <c r="A166">
        <v>165</v>
      </c>
      <c r="B166">
        <v>3</v>
      </c>
      <c r="C166" t="s">
        <v>1135</v>
      </c>
      <c r="D166" t="s">
        <v>190</v>
      </c>
      <c r="E166" t="s">
        <v>1139</v>
      </c>
      <c r="F166" t="s">
        <v>939</v>
      </c>
      <c r="G166" t="s">
        <v>944</v>
      </c>
      <c r="H166">
        <v>30</v>
      </c>
      <c r="I166" s="5">
        <v>28467</v>
      </c>
      <c r="J166">
        <v>5</v>
      </c>
      <c r="K166" t="s">
        <v>945</v>
      </c>
    </row>
    <row r="167" spans="1:11">
      <c r="A167">
        <v>166</v>
      </c>
      <c r="B167">
        <v>3</v>
      </c>
      <c r="C167" t="s">
        <v>1135</v>
      </c>
      <c r="D167" t="s">
        <v>191</v>
      </c>
      <c r="E167" t="s">
        <v>1140</v>
      </c>
      <c r="F167" t="s">
        <v>939</v>
      </c>
      <c r="G167" t="s">
        <v>944</v>
      </c>
      <c r="H167">
        <v>60</v>
      </c>
      <c r="I167" s="5">
        <v>47863</v>
      </c>
      <c r="J167">
        <v>6</v>
      </c>
      <c r="K167" t="s">
        <v>950</v>
      </c>
    </row>
    <row r="168" spans="1:11">
      <c r="A168">
        <v>167</v>
      </c>
      <c r="B168">
        <v>3</v>
      </c>
      <c r="C168" t="s">
        <v>1135</v>
      </c>
      <c r="D168" t="s">
        <v>192</v>
      </c>
      <c r="E168" t="s">
        <v>1141</v>
      </c>
      <c r="F168" t="s">
        <v>939</v>
      </c>
      <c r="G168" t="s">
        <v>944</v>
      </c>
      <c r="H168">
        <v>30</v>
      </c>
      <c r="I168" s="5">
        <v>47407</v>
      </c>
      <c r="J168">
        <v>6</v>
      </c>
      <c r="K168" t="s">
        <v>950</v>
      </c>
    </row>
    <row r="169" spans="1:11">
      <c r="A169">
        <v>168</v>
      </c>
      <c r="B169">
        <v>3</v>
      </c>
      <c r="C169" t="s">
        <v>1135</v>
      </c>
      <c r="D169" t="s">
        <v>193</v>
      </c>
      <c r="E169" t="s">
        <v>1142</v>
      </c>
      <c r="F169" t="s">
        <v>939</v>
      </c>
      <c r="G169" t="s">
        <v>966</v>
      </c>
      <c r="H169">
        <v>0</v>
      </c>
      <c r="I169" s="5">
        <v>15121</v>
      </c>
      <c r="J169">
        <v>3</v>
      </c>
      <c r="K169" t="s">
        <v>1015</v>
      </c>
    </row>
    <row r="170" spans="1:11">
      <c r="A170">
        <v>169</v>
      </c>
      <c r="B170">
        <v>3</v>
      </c>
      <c r="C170" t="s">
        <v>1135</v>
      </c>
      <c r="D170" t="s">
        <v>194</v>
      </c>
      <c r="E170" t="s">
        <v>1143</v>
      </c>
      <c r="F170" t="s">
        <v>939</v>
      </c>
      <c r="G170" t="s">
        <v>966</v>
      </c>
      <c r="H170">
        <v>0</v>
      </c>
      <c r="I170" s="5">
        <v>8762</v>
      </c>
      <c r="J170">
        <v>2</v>
      </c>
      <c r="K170" t="s">
        <v>967</v>
      </c>
    </row>
    <row r="171" spans="1:11">
      <c r="A171">
        <v>170</v>
      </c>
      <c r="B171">
        <v>3</v>
      </c>
      <c r="C171" t="s">
        <v>1144</v>
      </c>
      <c r="D171" t="s">
        <v>195</v>
      </c>
      <c r="E171" t="s">
        <v>1145</v>
      </c>
      <c r="F171" t="s">
        <v>935</v>
      </c>
      <c r="G171" t="s">
        <v>936</v>
      </c>
      <c r="H171">
        <v>659</v>
      </c>
      <c r="I171" s="5">
        <v>174434</v>
      </c>
      <c r="J171">
        <v>18</v>
      </c>
      <c r="K171" t="s">
        <v>970</v>
      </c>
    </row>
    <row r="172" spans="1:11">
      <c r="A172">
        <v>171</v>
      </c>
      <c r="B172">
        <v>3</v>
      </c>
      <c r="C172" t="s">
        <v>1144</v>
      </c>
      <c r="D172" t="s">
        <v>196</v>
      </c>
      <c r="E172" t="s">
        <v>1146</v>
      </c>
      <c r="F172" t="s">
        <v>939</v>
      </c>
      <c r="G172" t="s">
        <v>944</v>
      </c>
      <c r="H172">
        <v>30</v>
      </c>
      <c r="I172" s="5">
        <v>25887</v>
      </c>
      <c r="J172">
        <v>5</v>
      </c>
      <c r="K172" t="s">
        <v>945</v>
      </c>
    </row>
    <row r="173" spans="1:11">
      <c r="A173">
        <v>172</v>
      </c>
      <c r="B173">
        <v>3</v>
      </c>
      <c r="C173" t="s">
        <v>1144</v>
      </c>
      <c r="D173" t="s">
        <v>197</v>
      </c>
      <c r="E173" t="s">
        <v>1147</v>
      </c>
      <c r="F173" t="s">
        <v>939</v>
      </c>
      <c r="G173" t="s">
        <v>940</v>
      </c>
      <c r="H173">
        <v>60</v>
      </c>
      <c r="I173" s="5">
        <v>48455</v>
      </c>
      <c r="J173">
        <v>9</v>
      </c>
      <c r="K173" t="s">
        <v>963</v>
      </c>
    </row>
    <row r="174" spans="1:11">
      <c r="A174">
        <v>173</v>
      </c>
      <c r="B174">
        <v>3</v>
      </c>
      <c r="C174" t="s">
        <v>1144</v>
      </c>
      <c r="D174" t="s">
        <v>198</v>
      </c>
      <c r="E174" t="s">
        <v>1148</v>
      </c>
      <c r="F174" t="s">
        <v>939</v>
      </c>
      <c r="G174" t="s">
        <v>944</v>
      </c>
      <c r="H174">
        <v>60</v>
      </c>
      <c r="I174" s="5">
        <v>53467</v>
      </c>
      <c r="J174">
        <v>6</v>
      </c>
      <c r="K174" t="s">
        <v>950</v>
      </c>
    </row>
    <row r="175" spans="1:11">
      <c r="A175">
        <v>174</v>
      </c>
      <c r="B175">
        <v>3</v>
      </c>
      <c r="C175" t="s">
        <v>1144</v>
      </c>
      <c r="D175" t="s">
        <v>199</v>
      </c>
      <c r="E175" t="s">
        <v>1149</v>
      </c>
      <c r="F175" t="s">
        <v>939</v>
      </c>
      <c r="G175" t="s">
        <v>940</v>
      </c>
      <c r="H175">
        <v>98</v>
      </c>
      <c r="I175" s="5">
        <v>64561</v>
      </c>
      <c r="J175">
        <v>10</v>
      </c>
      <c r="K175" t="s">
        <v>941</v>
      </c>
    </row>
    <row r="176" spans="1:11">
      <c r="A176">
        <v>175</v>
      </c>
      <c r="B176">
        <v>3</v>
      </c>
      <c r="C176" t="s">
        <v>1144</v>
      </c>
      <c r="D176" t="s">
        <v>200</v>
      </c>
      <c r="E176" t="s">
        <v>1150</v>
      </c>
      <c r="F176" t="s">
        <v>939</v>
      </c>
      <c r="G176" t="s">
        <v>944</v>
      </c>
      <c r="H176">
        <v>33</v>
      </c>
      <c r="I176" s="5">
        <v>26217</v>
      </c>
      <c r="J176">
        <v>5</v>
      </c>
      <c r="K176" t="s">
        <v>945</v>
      </c>
    </row>
    <row r="177" spans="1:11">
      <c r="A177">
        <v>176</v>
      </c>
      <c r="B177">
        <v>3</v>
      </c>
      <c r="C177" t="s">
        <v>1144</v>
      </c>
      <c r="D177" t="s">
        <v>201</v>
      </c>
      <c r="E177" t="s">
        <v>1151</v>
      </c>
      <c r="F177" t="s">
        <v>939</v>
      </c>
      <c r="G177" t="s">
        <v>947</v>
      </c>
      <c r="H177">
        <v>105</v>
      </c>
      <c r="I177" s="5">
        <v>76298</v>
      </c>
      <c r="J177">
        <v>13</v>
      </c>
      <c r="K177" t="s">
        <v>948</v>
      </c>
    </row>
    <row r="178" spans="1:11">
      <c r="A178">
        <v>177</v>
      </c>
      <c r="B178">
        <v>3</v>
      </c>
      <c r="C178" t="s">
        <v>1144</v>
      </c>
      <c r="D178" t="s">
        <v>202</v>
      </c>
      <c r="E178" t="s">
        <v>1152</v>
      </c>
      <c r="F178" t="s">
        <v>939</v>
      </c>
      <c r="G178" t="s">
        <v>940</v>
      </c>
      <c r="H178">
        <v>68</v>
      </c>
      <c r="I178" s="5">
        <v>51687</v>
      </c>
      <c r="J178">
        <v>10</v>
      </c>
      <c r="K178" t="s">
        <v>941</v>
      </c>
    </row>
    <row r="179" spans="1:11">
      <c r="A179">
        <v>178</v>
      </c>
      <c r="B179">
        <v>3</v>
      </c>
      <c r="C179" t="s">
        <v>1144</v>
      </c>
      <c r="D179" t="s">
        <v>203</v>
      </c>
      <c r="E179" t="s">
        <v>1153</v>
      </c>
      <c r="F179" t="s">
        <v>939</v>
      </c>
      <c r="G179" t="s">
        <v>944</v>
      </c>
      <c r="H179">
        <v>60</v>
      </c>
      <c r="I179" s="5">
        <v>55781</v>
      </c>
      <c r="J179">
        <v>6</v>
      </c>
      <c r="K179" t="s">
        <v>950</v>
      </c>
    </row>
    <row r="180" spans="1:11">
      <c r="A180">
        <v>179</v>
      </c>
      <c r="B180">
        <v>3</v>
      </c>
      <c r="C180" t="s">
        <v>1144</v>
      </c>
      <c r="D180" t="s">
        <v>204</v>
      </c>
      <c r="E180" t="s">
        <v>1154</v>
      </c>
      <c r="F180" t="s">
        <v>939</v>
      </c>
      <c r="G180" t="s">
        <v>944</v>
      </c>
      <c r="H180">
        <v>30</v>
      </c>
      <c r="I180" s="5">
        <v>44279</v>
      </c>
      <c r="J180">
        <v>6</v>
      </c>
      <c r="K180" t="s">
        <v>950</v>
      </c>
    </row>
    <row r="181" spans="1:11">
      <c r="A181">
        <v>180</v>
      </c>
      <c r="B181">
        <v>3</v>
      </c>
      <c r="C181" t="s">
        <v>1144</v>
      </c>
      <c r="D181" t="s">
        <v>205</v>
      </c>
      <c r="E181" t="s">
        <v>1155</v>
      </c>
      <c r="F181" t="s">
        <v>939</v>
      </c>
      <c r="G181" t="s">
        <v>947</v>
      </c>
      <c r="H181">
        <v>106</v>
      </c>
      <c r="I181" s="5">
        <v>84561</v>
      </c>
      <c r="J181">
        <v>13</v>
      </c>
      <c r="K181" t="s">
        <v>948</v>
      </c>
    </row>
    <row r="182" spans="1:11">
      <c r="A182">
        <v>181</v>
      </c>
      <c r="B182">
        <v>3</v>
      </c>
      <c r="C182" t="s">
        <v>1144</v>
      </c>
      <c r="D182" t="s">
        <v>206</v>
      </c>
      <c r="E182" t="s">
        <v>1156</v>
      </c>
      <c r="F182" t="s">
        <v>939</v>
      </c>
      <c r="G182" t="s">
        <v>944</v>
      </c>
      <c r="H182">
        <v>34</v>
      </c>
      <c r="I182" s="5">
        <v>30659</v>
      </c>
      <c r="J182">
        <v>6</v>
      </c>
      <c r="K182" t="s">
        <v>950</v>
      </c>
    </row>
    <row r="183" spans="1:11">
      <c r="A183">
        <v>182</v>
      </c>
      <c r="B183">
        <v>3</v>
      </c>
      <c r="C183" t="s">
        <v>1144</v>
      </c>
      <c r="D183" t="s">
        <v>207</v>
      </c>
      <c r="E183" t="s">
        <v>1157</v>
      </c>
      <c r="F183" t="s">
        <v>939</v>
      </c>
      <c r="G183" t="s">
        <v>944</v>
      </c>
      <c r="H183">
        <v>35</v>
      </c>
      <c r="I183" s="5">
        <v>40625</v>
      </c>
      <c r="J183">
        <v>6</v>
      </c>
      <c r="K183" t="s">
        <v>950</v>
      </c>
    </row>
    <row r="184" spans="1:11">
      <c r="A184">
        <v>183</v>
      </c>
      <c r="B184">
        <v>3</v>
      </c>
      <c r="C184" t="s">
        <v>1144</v>
      </c>
      <c r="D184" t="s">
        <v>208</v>
      </c>
      <c r="E184" t="s">
        <v>1158</v>
      </c>
      <c r="F184" t="s">
        <v>939</v>
      </c>
      <c r="G184" t="s">
        <v>966</v>
      </c>
      <c r="H184">
        <v>0</v>
      </c>
      <c r="I184" s="5">
        <v>14966</v>
      </c>
      <c r="J184">
        <v>2</v>
      </c>
      <c r="K184" t="s">
        <v>967</v>
      </c>
    </row>
    <row r="185" spans="1:11">
      <c r="A185">
        <v>184</v>
      </c>
      <c r="B185">
        <v>3</v>
      </c>
      <c r="C185" t="s">
        <v>1159</v>
      </c>
      <c r="D185" t="s">
        <v>209</v>
      </c>
      <c r="E185" t="s">
        <v>1160</v>
      </c>
      <c r="F185" t="s">
        <v>972</v>
      </c>
      <c r="G185" t="s">
        <v>999</v>
      </c>
      <c r="H185">
        <v>456</v>
      </c>
      <c r="I185" s="5">
        <v>80303</v>
      </c>
      <c r="J185">
        <v>17</v>
      </c>
      <c r="K185" t="s">
        <v>1000</v>
      </c>
    </row>
    <row r="186" spans="1:11">
      <c r="A186">
        <v>185</v>
      </c>
      <c r="B186">
        <v>3</v>
      </c>
      <c r="C186" t="s">
        <v>1159</v>
      </c>
      <c r="D186" t="s">
        <v>210</v>
      </c>
      <c r="E186" t="s">
        <v>1161</v>
      </c>
      <c r="F186" t="s">
        <v>939</v>
      </c>
      <c r="G186" t="s">
        <v>944</v>
      </c>
      <c r="H186">
        <v>35</v>
      </c>
      <c r="I186" s="5">
        <v>16654</v>
      </c>
      <c r="J186">
        <v>5</v>
      </c>
      <c r="K186" t="s">
        <v>945</v>
      </c>
    </row>
    <row r="187" spans="1:11">
      <c r="A187">
        <v>186</v>
      </c>
      <c r="B187">
        <v>3</v>
      </c>
      <c r="C187" t="s">
        <v>1159</v>
      </c>
      <c r="D187" t="s">
        <v>211</v>
      </c>
      <c r="E187" t="s">
        <v>1162</v>
      </c>
      <c r="F187" t="s">
        <v>939</v>
      </c>
      <c r="G187" t="s">
        <v>944</v>
      </c>
      <c r="H187">
        <v>35</v>
      </c>
      <c r="I187" s="5">
        <v>32923</v>
      </c>
      <c r="J187">
        <v>6</v>
      </c>
      <c r="K187" t="s">
        <v>950</v>
      </c>
    </row>
    <row r="188" spans="1:11">
      <c r="A188">
        <v>187</v>
      </c>
      <c r="B188">
        <v>3</v>
      </c>
      <c r="C188" t="s">
        <v>1159</v>
      </c>
      <c r="D188" t="s">
        <v>212</v>
      </c>
      <c r="E188" t="s">
        <v>1163</v>
      </c>
      <c r="F188" t="s">
        <v>939</v>
      </c>
      <c r="G188" t="s">
        <v>947</v>
      </c>
      <c r="H188">
        <v>101</v>
      </c>
      <c r="I188" s="5">
        <v>46367</v>
      </c>
      <c r="J188">
        <v>13</v>
      </c>
      <c r="K188" t="s">
        <v>948</v>
      </c>
    </row>
    <row r="189" spans="1:11">
      <c r="A189">
        <v>188</v>
      </c>
      <c r="B189">
        <v>3</v>
      </c>
      <c r="C189" t="s">
        <v>1159</v>
      </c>
      <c r="D189" t="s">
        <v>213</v>
      </c>
      <c r="E189" t="s">
        <v>1164</v>
      </c>
      <c r="F189" t="s">
        <v>939</v>
      </c>
      <c r="G189" t="s">
        <v>944</v>
      </c>
      <c r="H189">
        <v>45</v>
      </c>
      <c r="I189" s="5">
        <v>34894</v>
      </c>
      <c r="J189">
        <v>6</v>
      </c>
      <c r="K189" t="s">
        <v>950</v>
      </c>
    </row>
    <row r="190" spans="1:11">
      <c r="A190">
        <v>189</v>
      </c>
      <c r="B190">
        <v>3</v>
      </c>
      <c r="C190" t="s">
        <v>1159</v>
      </c>
      <c r="D190" t="s">
        <v>214</v>
      </c>
      <c r="E190" t="s">
        <v>1165</v>
      </c>
      <c r="F190" t="s">
        <v>939</v>
      </c>
      <c r="G190" t="s">
        <v>944</v>
      </c>
      <c r="H190">
        <v>43</v>
      </c>
      <c r="I190" s="5">
        <v>31447</v>
      </c>
      <c r="J190">
        <v>6</v>
      </c>
      <c r="K190" t="s">
        <v>950</v>
      </c>
    </row>
    <row r="191" spans="1:11">
      <c r="A191">
        <v>190</v>
      </c>
      <c r="B191">
        <v>3</v>
      </c>
      <c r="C191" t="s">
        <v>1159</v>
      </c>
      <c r="D191" t="s">
        <v>215</v>
      </c>
      <c r="E191" t="s">
        <v>1166</v>
      </c>
      <c r="F191" t="s">
        <v>939</v>
      </c>
      <c r="G191" t="s">
        <v>944</v>
      </c>
      <c r="H191">
        <v>34</v>
      </c>
      <c r="I191" s="5">
        <v>31224</v>
      </c>
      <c r="J191">
        <v>6</v>
      </c>
      <c r="K191" t="s">
        <v>950</v>
      </c>
    </row>
    <row r="192" spans="1:11">
      <c r="A192">
        <v>191</v>
      </c>
      <c r="B192">
        <v>3</v>
      </c>
      <c r="C192" t="s">
        <v>1159</v>
      </c>
      <c r="D192" t="s">
        <v>216</v>
      </c>
      <c r="E192" t="s">
        <v>1167</v>
      </c>
      <c r="F192" t="s">
        <v>939</v>
      </c>
      <c r="G192" t="s">
        <v>947</v>
      </c>
      <c r="H192">
        <v>100</v>
      </c>
      <c r="I192" s="5">
        <v>60415</v>
      </c>
      <c r="J192">
        <v>13</v>
      </c>
      <c r="K192" t="s">
        <v>948</v>
      </c>
    </row>
    <row r="193" spans="1:11">
      <c r="A193">
        <v>192</v>
      </c>
      <c r="B193">
        <v>3</v>
      </c>
      <c r="C193" t="s">
        <v>1159</v>
      </c>
      <c r="D193" t="s">
        <v>217</v>
      </c>
      <c r="E193" t="s">
        <v>1168</v>
      </c>
      <c r="F193" t="s">
        <v>939</v>
      </c>
      <c r="G193" t="s">
        <v>944</v>
      </c>
      <c r="H193">
        <v>34</v>
      </c>
      <c r="I193" s="5">
        <v>24245</v>
      </c>
      <c r="J193">
        <v>5</v>
      </c>
      <c r="K193" t="s">
        <v>945</v>
      </c>
    </row>
    <row r="194" spans="1:11">
      <c r="A194">
        <v>193</v>
      </c>
      <c r="B194">
        <v>3</v>
      </c>
      <c r="C194" t="s">
        <v>1159</v>
      </c>
      <c r="D194" t="s">
        <v>218</v>
      </c>
      <c r="E194" t="s">
        <v>1169</v>
      </c>
      <c r="F194" t="s">
        <v>939</v>
      </c>
      <c r="G194" t="s">
        <v>966</v>
      </c>
      <c r="H194">
        <v>0</v>
      </c>
      <c r="I194" s="5">
        <v>17713</v>
      </c>
      <c r="J194">
        <v>3</v>
      </c>
      <c r="K194" t="s">
        <v>1015</v>
      </c>
    </row>
    <row r="195" spans="1:11">
      <c r="A195">
        <v>194</v>
      </c>
      <c r="B195">
        <v>3</v>
      </c>
      <c r="C195" t="s">
        <v>1159</v>
      </c>
      <c r="D195" t="s">
        <v>219</v>
      </c>
      <c r="E195" t="s">
        <v>1170</v>
      </c>
      <c r="F195" t="s">
        <v>939</v>
      </c>
      <c r="G195" t="s">
        <v>966</v>
      </c>
      <c r="H195">
        <v>0</v>
      </c>
      <c r="I195" s="5">
        <v>13994</v>
      </c>
      <c r="J195">
        <v>2</v>
      </c>
      <c r="K195" t="s">
        <v>967</v>
      </c>
    </row>
    <row r="196" spans="1:11">
      <c r="A196">
        <v>195</v>
      </c>
      <c r="B196">
        <v>3</v>
      </c>
      <c r="C196" t="s">
        <v>1159</v>
      </c>
      <c r="D196" t="s">
        <v>220</v>
      </c>
      <c r="E196" t="s">
        <v>1171</v>
      </c>
      <c r="F196" t="s">
        <v>939</v>
      </c>
      <c r="G196" t="s">
        <v>966</v>
      </c>
      <c r="H196">
        <v>0</v>
      </c>
      <c r="I196" s="5">
        <v>10727</v>
      </c>
      <c r="J196">
        <v>2</v>
      </c>
      <c r="K196" t="s">
        <v>967</v>
      </c>
    </row>
    <row r="197" spans="1:11">
      <c r="A197">
        <v>196</v>
      </c>
      <c r="B197">
        <v>3</v>
      </c>
      <c r="C197" t="s">
        <v>1172</v>
      </c>
      <c r="D197" t="s">
        <v>221</v>
      </c>
      <c r="E197" t="s">
        <v>1173</v>
      </c>
      <c r="F197" t="s">
        <v>972</v>
      </c>
      <c r="G197" t="s">
        <v>999</v>
      </c>
      <c r="H197">
        <v>345</v>
      </c>
      <c r="I197" s="5">
        <v>37850</v>
      </c>
      <c r="J197">
        <v>16</v>
      </c>
      <c r="K197" t="s">
        <v>1038</v>
      </c>
    </row>
    <row r="198" spans="1:11">
      <c r="A198">
        <v>197</v>
      </c>
      <c r="B198">
        <v>3</v>
      </c>
      <c r="C198" t="s">
        <v>1172</v>
      </c>
      <c r="D198" t="s">
        <v>222</v>
      </c>
      <c r="E198" t="s">
        <v>1174</v>
      </c>
      <c r="F198" t="s">
        <v>939</v>
      </c>
      <c r="G198" t="s">
        <v>944</v>
      </c>
      <c r="H198">
        <v>105</v>
      </c>
      <c r="I198" s="5">
        <v>32126</v>
      </c>
      <c r="J198">
        <v>6</v>
      </c>
      <c r="K198" t="s">
        <v>950</v>
      </c>
    </row>
    <row r="199" spans="1:11">
      <c r="A199">
        <v>198</v>
      </c>
      <c r="B199">
        <v>3</v>
      </c>
      <c r="C199" t="s">
        <v>1172</v>
      </c>
      <c r="D199" t="s">
        <v>223</v>
      </c>
      <c r="E199" t="s">
        <v>1175</v>
      </c>
      <c r="F199" t="s">
        <v>939</v>
      </c>
      <c r="G199" t="s">
        <v>944</v>
      </c>
      <c r="H199">
        <v>44</v>
      </c>
      <c r="I199" s="5">
        <v>24789</v>
      </c>
      <c r="J199">
        <v>5</v>
      </c>
      <c r="K199" t="s">
        <v>945</v>
      </c>
    </row>
    <row r="200" spans="1:11">
      <c r="A200">
        <v>199</v>
      </c>
      <c r="B200">
        <v>3</v>
      </c>
      <c r="C200" t="s">
        <v>1172</v>
      </c>
      <c r="D200" t="s">
        <v>224</v>
      </c>
      <c r="E200" t="s">
        <v>1176</v>
      </c>
      <c r="F200" t="s">
        <v>939</v>
      </c>
      <c r="G200" t="s">
        <v>940</v>
      </c>
      <c r="H200">
        <v>90</v>
      </c>
      <c r="I200" s="5">
        <v>41345</v>
      </c>
      <c r="J200">
        <v>9</v>
      </c>
      <c r="K200" t="s">
        <v>963</v>
      </c>
    </row>
    <row r="201" spans="1:11">
      <c r="A201">
        <v>200</v>
      </c>
      <c r="B201">
        <v>3</v>
      </c>
      <c r="C201" t="s">
        <v>1172</v>
      </c>
      <c r="D201" t="s">
        <v>225</v>
      </c>
      <c r="E201" t="s">
        <v>1177</v>
      </c>
      <c r="F201" t="s">
        <v>939</v>
      </c>
      <c r="G201" t="s">
        <v>966</v>
      </c>
      <c r="H201">
        <v>10</v>
      </c>
      <c r="I201" s="5">
        <v>9596</v>
      </c>
      <c r="J201">
        <v>2</v>
      </c>
      <c r="K201" t="s">
        <v>967</v>
      </c>
    </row>
    <row r="202" spans="1:11">
      <c r="A202">
        <v>201</v>
      </c>
      <c r="B202">
        <v>3</v>
      </c>
      <c r="C202" t="s">
        <v>1172</v>
      </c>
      <c r="D202" t="s">
        <v>226</v>
      </c>
      <c r="E202" t="s">
        <v>1178</v>
      </c>
      <c r="F202" t="s">
        <v>939</v>
      </c>
      <c r="G202" t="s">
        <v>944</v>
      </c>
      <c r="H202">
        <v>65</v>
      </c>
      <c r="I202" s="5">
        <v>44453</v>
      </c>
      <c r="J202">
        <v>6</v>
      </c>
      <c r="K202" t="s">
        <v>950</v>
      </c>
    </row>
    <row r="203" spans="1:11">
      <c r="A203">
        <v>202</v>
      </c>
      <c r="B203">
        <v>3</v>
      </c>
      <c r="C203" t="s">
        <v>1172</v>
      </c>
      <c r="D203" t="s">
        <v>227</v>
      </c>
      <c r="E203" t="s">
        <v>1179</v>
      </c>
      <c r="F203" t="s">
        <v>939</v>
      </c>
      <c r="G203" t="s">
        <v>944</v>
      </c>
      <c r="H203">
        <v>60</v>
      </c>
      <c r="I203" s="5">
        <v>42750</v>
      </c>
      <c r="J203">
        <v>6</v>
      </c>
      <c r="K203" t="s">
        <v>950</v>
      </c>
    </row>
    <row r="204" spans="1:11">
      <c r="A204">
        <v>203</v>
      </c>
      <c r="B204">
        <v>3</v>
      </c>
      <c r="C204" t="s">
        <v>1172</v>
      </c>
      <c r="D204" t="s">
        <v>228</v>
      </c>
      <c r="E204" t="s">
        <v>1180</v>
      </c>
      <c r="F204" t="s">
        <v>939</v>
      </c>
      <c r="G204" t="s">
        <v>944</v>
      </c>
      <c r="H204">
        <v>30</v>
      </c>
      <c r="I204" s="5">
        <v>16010</v>
      </c>
      <c r="J204">
        <v>5</v>
      </c>
      <c r="K204" t="s">
        <v>945</v>
      </c>
    </row>
    <row r="205" spans="1:11">
      <c r="A205">
        <v>204</v>
      </c>
      <c r="B205">
        <v>4</v>
      </c>
      <c r="C205" t="s">
        <v>1181</v>
      </c>
      <c r="D205" t="s">
        <v>229</v>
      </c>
      <c r="E205" t="s">
        <v>1182</v>
      </c>
      <c r="F205" t="s">
        <v>972</v>
      </c>
      <c r="G205" t="s">
        <v>999</v>
      </c>
      <c r="H205">
        <v>314</v>
      </c>
      <c r="I205" s="5">
        <v>64944</v>
      </c>
      <c r="J205">
        <v>16</v>
      </c>
      <c r="K205" t="s">
        <v>1038</v>
      </c>
    </row>
    <row r="206" spans="1:11">
      <c r="A206">
        <v>205</v>
      </c>
      <c r="B206">
        <v>4</v>
      </c>
      <c r="C206" t="s">
        <v>1181</v>
      </c>
      <c r="D206" t="s">
        <v>230</v>
      </c>
      <c r="E206" t="s">
        <v>1183</v>
      </c>
      <c r="F206" t="s">
        <v>939</v>
      </c>
      <c r="G206" t="s">
        <v>966</v>
      </c>
      <c r="H206">
        <v>10</v>
      </c>
      <c r="I206" s="5">
        <v>14667</v>
      </c>
      <c r="J206">
        <v>2</v>
      </c>
      <c r="K206" t="s">
        <v>967</v>
      </c>
    </row>
    <row r="207" spans="1:11">
      <c r="A207">
        <v>206</v>
      </c>
      <c r="B207">
        <v>4</v>
      </c>
      <c r="C207" t="s">
        <v>1181</v>
      </c>
      <c r="D207" t="s">
        <v>231</v>
      </c>
      <c r="E207" t="s">
        <v>1184</v>
      </c>
      <c r="F207" t="s">
        <v>939</v>
      </c>
      <c r="G207" t="s">
        <v>944</v>
      </c>
      <c r="H207">
        <v>70</v>
      </c>
      <c r="I207" s="5">
        <v>45277</v>
      </c>
      <c r="J207">
        <v>6</v>
      </c>
      <c r="K207" t="s">
        <v>950</v>
      </c>
    </row>
    <row r="208" spans="1:11">
      <c r="A208">
        <v>207</v>
      </c>
      <c r="B208">
        <v>4</v>
      </c>
      <c r="C208" t="s">
        <v>1181</v>
      </c>
      <c r="D208" t="s">
        <v>232</v>
      </c>
      <c r="E208" t="s">
        <v>1185</v>
      </c>
      <c r="F208" t="s">
        <v>939</v>
      </c>
      <c r="G208" t="s">
        <v>944</v>
      </c>
      <c r="H208">
        <v>33</v>
      </c>
      <c r="I208" s="5">
        <v>29180</v>
      </c>
      <c r="J208">
        <v>5</v>
      </c>
      <c r="K208" t="s">
        <v>945</v>
      </c>
    </row>
    <row r="209" spans="1:11">
      <c r="A209">
        <v>208</v>
      </c>
      <c r="B209">
        <v>4</v>
      </c>
      <c r="C209" t="s">
        <v>1186</v>
      </c>
      <c r="D209" t="s">
        <v>233</v>
      </c>
      <c r="E209" t="s">
        <v>1187</v>
      </c>
      <c r="F209" t="s">
        <v>935</v>
      </c>
      <c r="G209" t="s">
        <v>936</v>
      </c>
      <c r="H209">
        <v>515</v>
      </c>
      <c r="I209" s="5">
        <v>224405</v>
      </c>
      <c r="J209">
        <v>18</v>
      </c>
      <c r="K209" t="s">
        <v>970</v>
      </c>
    </row>
    <row r="210" spans="1:11">
      <c r="A210">
        <v>209</v>
      </c>
      <c r="B210">
        <v>4</v>
      </c>
      <c r="C210" t="s">
        <v>1186</v>
      </c>
      <c r="D210" t="s">
        <v>234</v>
      </c>
      <c r="E210" t="s">
        <v>1188</v>
      </c>
      <c r="F210" t="s">
        <v>939</v>
      </c>
      <c r="G210" t="s">
        <v>940</v>
      </c>
      <c r="H210">
        <v>20</v>
      </c>
      <c r="I210" s="5">
        <v>50916</v>
      </c>
      <c r="J210">
        <v>10</v>
      </c>
      <c r="K210" t="s">
        <v>941</v>
      </c>
    </row>
    <row r="211" spans="1:11">
      <c r="A211">
        <v>210</v>
      </c>
      <c r="B211">
        <v>4</v>
      </c>
      <c r="C211" t="s">
        <v>1186</v>
      </c>
      <c r="D211" t="s">
        <v>235</v>
      </c>
      <c r="E211" t="s">
        <v>1189</v>
      </c>
      <c r="F211" t="s">
        <v>939</v>
      </c>
      <c r="G211" t="s">
        <v>947</v>
      </c>
      <c r="H211">
        <v>63</v>
      </c>
      <c r="I211" s="5">
        <v>71538</v>
      </c>
      <c r="J211">
        <v>12</v>
      </c>
      <c r="K211" t="s">
        <v>952</v>
      </c>
    </row>
    <row r="212" spans="1:11">
      <c r="A212">
        <v>211</v>
      </c>
      <c r="B212">
        <v>4</v>
      </c>
      <c r="C212" t="s">
        <v>1186</v>
      </c>
      <c r="D212" t="s">
        <v>236</v>
      </c>
      <c r="E212" t="s">
        <v>1190</v>
      </c>
      <c r="F212" t="s">
        <v>939</v>
      </c>
      <c r="G212" t="s">
        <v>947</v>
      </c>
      <c r="H212">
        <v>30</v>
      </c>
      <c r="I212" s="5">
        <v>74075</v>
      </c>
      <c r="J212">
        <v>12</v>
      </c>
      <c r="K212" t="s">
        <v>952</v>
      </c>
    </row>
    <row r="213" spans="1:11">
      <c r="A213">
        <v>212</v>
      </c>
      <c r="B213">
        <v>4</v>
      </c>
      <c r="C213" t="s">
        <v>1186</v>
      </c>
      <c r="D213" t="s">
        <v>237</v>
      </c>
      <c r="E213" t="s">
        <v>1191</v>
      </c>
      <c r="F213" t="s">
        <v>939</v>
      </c>
      <c r="G213" t="s">
        <v>944</v>
      </c>
      <c r="H213">
        <v>54</v>
      </c>
      <c r="I213" s="5">
        <v>50288</v>
      </c>
      <c r="J213">
        <v>6</v>
      </c>
      <c r="K213" t="s">
        <v>950</v>
      </c>
    </row>
    <row r="214" spans="1:11">
      <c r="A214">
        <v>213</v>
      </c>
      <c r="B214">
        <v>4</v>
      </c>
      <c r="C214" t="s">
        <v>1186</v>
      </c>
      <c r="D214" t="s">
        <v>238</v>
      </c>
      <c r="E214" t="s">
        <v>1192</v>
      </c>
      <c r="F214" t="s">
        <v>939</v>
      </c>
      <c r="G214" t="s">
        <v>940</v>
      </c>
      <c r="H214">
        <v>35</v>
      </c>
      <c r="I214" s="5">
        <v>60330</v>
      </c>
      <c r="J214">
        <v>10</v>
      </c>
      <c r="K214" t="s">
        <v>941</v>
      </c>
    </row>
    <row r="215" spans="1:11">
      <c r="A215">
        <v>214</v>
      </c>
      <c r="B215">
        <v>4</v>
      </c>
      <c r="C215" t="s">
        <v>1186</v>
      </c>
      <c r="D215" t="s">
        <v>239</v>
      </c>
      <c r="E215" t="s">
        <v>1193</v>
      </c>
      <c r="F215" t="s">
        <v>939</v>
      </c>
      <c r="G215" t="s">
        <v>966</v>
      </c>
      <c r="H215">
        <v>30</v>
      </c>
      <c r="I215" s="5">
        <v>10700</v>
      </c>
      <c r="J215">
        <v>2</v>
      </c>
      <c r="K215" t="s">
        <v>967</v>
      </c>
    </row>
    <row r="216" spans="1:11">
      <c r="A216">
        <v>215</v>
      </c>
      <c r="B216">
        <v>4</v>
      </c>
      <c r="C216" t="s">
        <v>1194</v>
      </c>
      <c r="D216" t="s">
        <v>240</v>
      </c>
      <c r="E216" t="s">
        <v>1195</v>
      </c>
      <c r="F216" t="s">
        <v>972</v>
      </c>
      <c r="G216" t="s">
        <v>999</v>
      </c>
      <c r="H216">
        <v>380</v>
      </c>
      <c r="I216" s="5">
        <v>136862</v>
      </c>
      <c r="J216">
        <v>16</v>
      </c>
      <c r="K216" t="s">
        <v>1038</v>
      </c>
    </row>
    <row r="217" spans="1:11">
      <c r="A217">
        <v>216</v>
      </c>
      <c r="B217">
        <v>4</v>
      </c>
      <c r="C217" t="s">
        <v>1194</v>
      </c>
      <c r="D217" t="s">
        <v>241</v>
      </c>
      <c r="E217" t="s">
        <v>1196</v>
      </c>
      <c r="F217" t="s">
        <v>939</v>
      </c>
      <c r="G217" t="s">
        <v>944</v>
      </c>
      <c r="H217">
        <v>34</v>
      </c>
      <c r="I217" s="5">
        <v>87304</v>
      </c>
      <c r="J217">
        <v>7</v>
      </c>
      <c r="K217" t="s">
        <v>954</v>
      </c>
    </row>
    <row r="218" spans="1:11">
      <c r="A218">
        <v>217</v>
      </c>
      <c r="B218">
        <v>4</v>
      </c>
      <c r="C218" t="s">
        <v>1194</v>
      </c>
      <c r="D218" t="s">
        <v>242</v>
      </c>
      <c r="E218" t="s">
        <v>1197</v>
      </c>
      <c r="F218" t="s">
        <v>939</v>
      </c>
      <c r="G218" t="s">
        <v>947</v>
      </c>
      <c r="H218">
        <v>66</v>
      </c>
      <c r="I218" s="5">
        <v>76677</v>
      </c>
      <c r="J218">
        <v>12</v>
      </c>
      <c r="K218" t="s">
        <v>952</v>
      </c>
    </row>
    <row r="219" spans="1:11">
      <c r="A219">
        <v>218</v>
      </c>
      <c r="B219">
        <v>4</v>
      </c>
      <c r="C219" t="s">
        <v>1194</v>
      </c>
      <c r="D219" t="s">
        <v>243</v>
      </c>
      <c r="E219" t="s">
        <v>1198</v>
      </c>
      <c r="F219" t="s">
        <v>939</v>
      </c>
      <c r="G219" t="s">
        <v>944</v>
      </c>
      <c r="H219">
        <v>30</v>
      </c>
      <c r="I219" s="5">
        <v>44983</v>
      </c>
      <c r="J219">
        <v>6</v>
      </c>
      <c r="K219" t="s">
        <v>950</v>
      </c>
    </row>
    <row r="220" spans="1:11">
      <c r="A220">
        <v>219</v>
      </c>
      <c r="B220">
        <v>4</v>
      </c>
      <c r="C220" t="s">
        <v>1194</v>
      </c>
      <c r="D220" t="s">
        <v>244</v>
      </c>
      <c r="E220" t="s">
        <v>1199</v>
      </c>
      <c r="F220" t="s">
        <v>939</v>
      </c>
      <c r="G220" t="s">
        <v>944</v>
      </c>
      <c r="H220">
        <v>36</v>
      </c>
      <c r="I220" s="5">
        <v>32788</v>
      </c>
      <c r="J220">
        <v>6</v>
      </c>
      <c r="K220" t="s">
        <v>950</v>
      </c>
    </row>
    <row r="221" spans="1:11">
      <c r="A221">
        <v>220</v>
      </c>
      <c r="B221">
        <v>4</v>
      </c>
      <c r="C221" t="s">
        <v>1194</v>
      </c>
      <c r="D221" t="s">
        <v>245</v>
      </c>
      <c r="E221" t="s">
        <v>1200</v>
      </c>
      <c r="F221" t="s">
        <v>939</v>
      </c>
      <c r="G221" t="s">
        <v>944</v>
      </c>
      <c r="H221">
        <v>31</v>
      </c>
      <c r="I221" s="5">
        <v>28963</v>
      </c>
      <c r="J221">
        <v>5</v>
      </c>
      <c r="K221" t="s">
        <v>945</v>
      </c>
    </row>
    <row r="222" spans="1:11">
      <c r="A222">
        <v>221</v>
      </c>
      <c r="B222">
        <v>4</v>
      </c>
      <c r="C222" t="s">
        <v>1194</v>
      </c>
      <c r="D222" t="s">
        <v>246</v>
      </c>
      <c r="E222" t="s">
        <v>1201</v>
      </c>
      <c r="F222" t="s">
        <v>939</v>
      </c>
      <c r="G222" t="s">
        <v>944</v>
      </c>
      <c r="H222">
        <v>36</v>
      </c>
      <c r="I222" s="5">
        <v>60539</v>
      </c>
      <c r="J222">
        <v>7</v>
      </c>
      <c r="K222" t="s">
        <v>954</v>
      </c>
    </row>
    <row r="223" spans="1:11">
      <c r="A223">
        <v>222</v>
      </c>
      <c r="B223">
        <v>4</v>
      </c>
      <c r="C223" t="s">
        <v>1194</v>
      </c>
      <c r="D223" t="s">
        <v>247</v>
      </c>
      <c r="E223" t="s">
        <v>1202</v>
      </c>
      <c r="F223" t="s">
        <v>939</v>
      </c>
      <c r="G223" t="s">
        <v>966</v>
      </c>
      <c r="H223">
        <v>30</v>
      </c>
      <c r="I223" s="5">
        <v>23146</v>
      </c>
      <c r="J223">
        <v>3</v>
      </c>
      <c r="K223" t="s">
        <v>1015</v>
      </c>
    </row>
    <row r="224" spans="1:11">
      <c r="A224">
        <v>223</v>
      </c>
      <c r="B224">
        <v>4</v>
      </c>
      <c r="C224" t="s">
        <v>1203</v>
      </c>
      <c r="D224" t="s">
        <v>248</v>
      </c>
      <c r="E224" t="s">
        <v>1204</v>
      </c>
      <c r="F224" t="s">
        <v>935</v>
      </c>
      <c r="G224" t="s">
        <v>936</v>
      </c>
      <c r="H224">
        <v>524</v>
      </c>
      <c r="I224" s="5">
        <v>112822</v>
      </c>
      <c r="J224">
        <v>18</v>
      </c>
      <c r="K224" t="s">
        <v>970</v>
      </c>
    </row>
    <row r="225" spans="1:11">
      <c r="A225">
        <v>224</v>
      </c>
      <c r="B225">
        <v>4</v>
      </c>
      <c r="C225" t="s">
        <v>1203</v>
      </c>
      <c r="D225" t="s">
        <v>249</v>
      </c>
      <c r="E225" t="s">
        <v>1205</v>
      </c>
      <c r="F225" t="s">
        <v>972</v>
      </c>
      <c r="G225" t="s">
        <v>973</v>
      </c>
      <c r="H225">
        <v>180</v>
      </c>
      <c r="I225" s="5">
        <v>59163</v>
      </c>
      <c r="J225">
        <v>14</v>
      </c>
      <c r="K225" t="s">
        <v>1206</v>
      </c>
    </row>
    <row r="226" spans="1:11">
      <c r="A226">
        <v>225</v>
      </c>
      <c r="B226">
        <v>4</v>
      </c>
      <c r="C226" t="s">
        <v>1203</v>
      </c>
      <c r="D226" t="s">
        <v>250</v>
      </c>
      <c r="E226" t="s">
        <v>1207</v>
      </c>
      <c r="F226" t="s">
        <v>939</v>
      </c>
      <c r="G226" t="s">
        <v>944</v>
      </c>
      <c r="H226">
        <v>30</v>
      </c>
      <c r="I226" s="5">
        <v>29216</v>
      </c>
      <c r="J226">
        <v>5</v>
      </c>
      <c r="K226" t="s">
        <v>945</v>
      </c>
    </row>
    <row r="227" spans="1:11">
      <c r="A227">
        <v>226</v>
      </c>
      <c r="B227">
        <v>4</v>
      </c>
      <c r="C227" t="s">
        <v>1203</v>
      </c>
      <c r="D227" t="s">
        <v>251</v>
      </c>
      <c r="E227" t="s">
        <v>1208</v>
      </c>
      <c r="F227" t="s">
        <v>939</v>
      </c>
      <c r="G227" t="s">
        <v>944</v>
      </c>
      <c r="H227">
        <v>45</v>
      </c>
      <c r="I227" s="5">
        <v>25201</v>
      </c>
      <c r="J227">
        <v>5</v>
      </c>
      <c r="K227" t="s">
        <v>945</v>
      </c>
    </row>
    <row r="228" spans="1:11">
      <c r="A228">
        <v>227</v>
      </c>
      <c r="B228">
        <v>4</v>
      </c>
      <c r="C228" t="s">
        <v>1203</v>
      </c>
      <c r="D228" t="s">
        <v>252</v>
      </c>
      <c r="E228" t="s">
        <v>1209</v>
      </c>
      <c r="F228" t="s">
        <v>939</v>
      </c>
      <c r="G228" t="s">
        <v>944</v>
      </c>
      <c r="H228">
        <v>30</v>
      </c>
      <c r="I228" s="5">
        <v>19973</v>
      </c>
      <c r="J228">
        <v>5</v>
      </c>
      <c r="K228" t="s">
        <v>945</v>
      </c>
    </row>
    <row r="229" spans="1:11">
      <c r="A229">
        <v>228</v>
      </c>
      <c r="B229">
        <v>4</v>
      </c>
      <c r="C229" t="s">
        <v>1203</v>
      </c>
      <c r="D229" t="s">
        <v>253</v>
      </c>
      <c r="E229" t="s">
        <v>1210</v>
      </c>
      <c r="F229" t="s">
        <v>939</v>
      </c>
      <c r="G229" t="s">
        <v>944</v>
      </c>
      <c r="H229">
        <v>30</v>
      </c>
      <c r="I229" s="5">
        <v>17928</v>
      </c>
      <c r="J229">
        <v>5</v>
      </c>
      <c r="K229" t="s">
        <v>945</v>
      </c>
    </row>
    <row r="230" spans="1:11">
      <c r="A230">
        <v>229</v>
      </c>
      <c r="B230">
        <v>4</v>
      </c>
      <c r="C230" t="s">
        <v>1203</v>
      </c>
      <c r="D230" t="s">
        <v>254</v>
      </c>
      <c r="E230" t="s">
        <v>1211</v>
      </c>
      <c r="F230" t="s">
        <v>939</v>
      </c>
      <c r="G230" t="s">
        <v>947</v>
      </c>
      <c r="H230">
        <v>60</v>
      </c>
      <c r="I230" s="5">
        <v>55078</v>
      </c>
      <c r="J230">
        <v>12</v>
      </c>
      <c r="K230" t="s">
        <v>952</v>
      </c>
    </row>
    <row r="231" spans="1:11">
      <c r="A231">
        <v>230</v>
      </c>
      <c r="B231">
        <v>4</v>
      </c>
      <c r="C231" t="s">
        <v>1203</v>
      </c>
      <c r="D231" t="s">
        <v>255</v>
      </c>
      <c r="E231" t="s">
        <v>1212</v>
      </c>
      <c r="F231" t="s">
        <v>939</v>
      </c>
      <c r="G231" t="s">
        <v>944</v>
      </c>
      <c r="H231">
        <v>30</v>
      </c>
      <c r="I231" s="5">
        <v>23107</v>
      </c>
      <c r="J231">
        <v>5</v>
      </c>
      <c r="K231" t="s">
        <v>945</v>
      </c>
    </row>
    <row r="232" spans="1:11">
      <c r="A232">
        <v>231</v>
      </c>
      <c r="B232">
        <v>4</v>
      </c>
      <c r="C232" t="s">
        <v>1203</v>
      </c>
      <c r="D232" t="s">
        <v>256</v>
      </c>
      <c r="E232" t="s">
        <v>1213</v>
      </c>
      <c r="F232" t="s">
        <v>939</v>
      </c>
      <c r="G232" t="s">
        <v>944</v>
      </c>
      <c r="H232">
        <v>30</v>
      </c>
      <c r="I232" s="5">
        <v>26394</v>
      </c>
      <c r="J232">
        <v>5</v>
      </c>
      <c r="K232" t="s">
        <v>945</v>
      </c>
    </row>
    <row r="233" spans="1:11">
      <c r="A233">
        <v>232</v>
      </c>
      <c r="B233">
        <v>4</v>
      </c>
      <c r="C233" t="s">
        <v>1203</v>
      </c>
      <c r="D233" t="s">
        <v>257</v>
      </c>
      <c r="E233" t="s">
        <v>1214</v>
      </c>
      <c r="F233" t="s">
        <v>939</v>
      </c>
      <c r="G233" t="s">
        <v>944</v>
      </c>
      <c r="H233">
        <v>46</v>
      </c>
      <c r="I233" s="5">
        <v>21641</v>
      </c>
      <c r="J233">
        <v>5</v>
      </c>
      <c r="K233" t="s">
        <v>945</v>
      </c>
    </row>
    <row r="234" spans="1:11">
      <c r="A234">
        <v>233</v>
      </c>
      <c r="B234">
        <v>4</v>
      </c>
      <c r="C234" t="s">
        <v>1203</v>
      </c>
      <c r="D234" t="s">
        <v>258</v>
      </c>
      <c r="E234" t="s">
        <v>1215</v>
      </c>
      <c r="F234" t="s">
        <v>939</v>
      </c>
      <c r="G234" t="s">
        <v>944</v>
      </c>
      <c r="H234">
        <v>30</v>
      </c>
      <c r="I234" s="5">
        <v>23608</v>
      </c>
      <c r="J234">
        <v>5</v>
      </c>
      <c r="K234" t="s">
        <v>945</v>
      </c>
    </row>
    <row r="235" spans="1:11">
      <c r="A235">
        <v>234</v>
      </c>
      <c r="B235">
        <v>4</v>
      </c>
      <c r="C235" t="s">
        <v>1203</v>
      </c>
      <c r="D235" t="s">
        <v>259</v>
      </c>
      <c r="E235" t="s">
        <v>1216</v>
      </c>
      <c r="F235" t="s">
        <v>939</v>
      </c>
      <c r="G235" t="s">
        <v>940</v>
      </c>
      <c r="H235">
        <v>46</v>
      </c>
      <c r="I235" s="5">
        <v>42208</v>
      </c>
      <c r="J235">
        <v>9</v>
      </c>
      <c r="K235" t="s">
        <v>963</v>
      </c>
    </row>
    <row r="236" spans="1:11">
      <c r="A236">
        <v>235</v>
      </c>
      <c r="B236">
        <v>4</v>
      </c>
      <c r="C236" t="s">
        <v>1203</v>
      </c>
      <c r="D236" t="s">
        <v>260</v>
      </c>
      <c r="E236" t="s">
        <v>1217</v>
      </c>
      <c r="F236" t="s">
        <v>939</v>
      </c>
      <c r="G236" t="s">
        <v>966</v>
      </c>
      <c r="H236">
        <v>10</v>
      </c>
      <c r="I236" s="5">
        <v>11166</v>
      </c>
      <c r="J236">
        <v>2</v>
      </c>
      <c r="K236" t="s">
        <v>967</v>
      </c>
    </row>
    <row r="237" spans="1:11">
      <c r="A237">
        <v>236</v>
      </c>
      <c r="B237">
        <v>4</v>
      </c>
      <c r="C237" t="s">
        <v>1203</v>
      </c>
      <c r="D237" t="s">
        <v>261</v>
      </c>
      <c r="E237" t="s">
        <v>1218</v>
      </c>
      <c r="F237" t="s">
        <v>939</v>
      </c>
      <c r="G237" t="s">
        <v>944</v>
      </c>
      <c r="H237">
        <v>30</v>
      </c>
      <c r="I237" s="5">
        <v>30403</v>
      </c>
      <c r="J237">
        <v>6</v>
      </c>
      <c r="K237" t="s">
        <v>950</v>
      </c>
    </row>
    <row r="238" spans="1:11">
      <c r="A238">
        <v>237</v>
      </c>
      <c r="B238">
        <v>4</v>
      </c>
      <c r="C238" t="s">
        <v>1203</v>
      </c>
      <c r="D238" t="s">
        <v>262</v>
      </c>
      <c r="E238" t="s">
        <v>1219</v>
      </c>
      <c r="F238" t="s">
        <v>939</v>
      </c>
      <c r="G238" t="s">
        <v>966</v>
      </c>
      <c r="H238">
        <v>10</v>
      </c>
      <c r="I238" s="5">
        <v>14236</v>
      </c>
      <c r="J238">
        <v>2</v>
      </c>
      <c r="K238" t="s">
        <v>967</v>
      </c>
    </row>
    <row r="239" spans="1:11">
      <c r="A239">
        <v>238</v>
      </c>
      <c r="B239">
        <v>4</v>
      </c>
      <c r="C239" t="s">
        <v>1203</v>
      </c>
      <c r="D239" t="s">
        <v>263</v>
      </c>
      <c r="E239" t="s">
        <v>1220</v>
      </c>
      <c r="F239" t="s">
        <v>939</v>
      </c>
      <c r="G239" t="s">
        <v>966</v>
      </c>
      <c r="H239">
        <v>10</v>
      </c>
      <c r="I239" s="5">
        <v>5860</v>
      </c>
      <c r="J239">
        <v>2</v>
      </c>
      <c r="K239" t="s">
        <v>967</v>
      </c>
    </row>
    <row r="240" spans="1:11">
      <c r="A240">
        <v>239</v>
      </c>
      <c r="B240">
        <v>4</v>
      </c>
      <c r="C240" t="s">
        <v>1221</v>
      </c>
      <c r="D240" t="s">
        <v>264</v>
      </c>
      <c r="E240" t="s">
        <v>1222</v>
      </c>
      <c r="F240" t="s">
        <v>972</v>
      </c>
      <c r="G240" t="s">
        <v>999</v>
      </c>
      <c r="H240">
        <v>536</v>
      </c>
      <c r="I240" s="5">
        <v>131715</v>
      </c>
      <c r="J240">
        <v>17</v>
      </c>
      <c r="K240" t="s">
        <v>1000</v>
      </c>
    </row>
    <row r="241" spans="1:11">
      <c r="A241">
        <v>240</v>
      </c>
      <c r="B241">
        <v>4</v>
      </c>
      <c r="C241" t="s">
        <v>1221</v>
      </c>
      <c r="D241" t="s">
        <v>265</v>
      </c>
      <c r="E241" t="s">
        <v>1223</v>
      </c>
      <c r="F241" t="s">
        <v>972</v>
      </c>
      <c r="G241" t="s">
        <v>973</v>
      </c>
      <c r="H241">
        <v>258</v>
      </c>
      <c r="I241" s="5">
        <v>50814</v>
      </c>
      <c r="J241">
        <v>15</v>
      </c>
      <c r="K241" t="s">
        <v>974</v>
      </c>
    </row>
    <row r="242" spans="1:11">
      <c r="A242">
        <v>241</v>
      </c>
      <c r="B242">
        <v>4</v>
      </c>
      <c r="C242" t="s">
        <v>1221</v>
      </c>
      <c r="D242" t="s">
        <v>266</v>
      </c>
      <c r="E242" t="s">
        <v>1224</v>
      </c>
      <c r="F242" t="s">
        <v>939</v>
      </c>
      <c r="G242" t="s">
        <v>944</v>
      </c>
      <c r="H242">
        <v>66</v>
      </c>
      <c r="I242" s="5">
        <v>47373</v>
      </c>
      <c r="J242">
        <v>6</v>
      </c>
      <c r="K242" t="s">
        <v>950</v>
      </c>
    </row>
    <row r="243" spans="1:11">
      <c r="A243">
        <v>242</v>
      </c>
      <c r="B243">
        <v>4</v>
      </c>
      <c r="C243" t="s">
        <v>1221</v>
      </c>
      <c r="D243" t="s">
        <v>267</v>
      </c>
      <c r="E243" t="s">
        <v>1225</v>
      </c>
      <c r="F243" t="s">
        <v>939</v>
      </c>
      <c r="G243" t="s">
        <v>947</v>
      </c>
      <c r="H243">
        <v>123</v>
      </c>
      <c r="I243" s="5">
        <v>57555</v>
      </c>
      <c r="J243">
        <v>13</v>
      </c>
      <c r="K243" t="s">
        <v>948</v>
      </c>
    </row>
    <row r="244" spans="1:11">
      <c r="A244">
        <v>243</v>
      </c>
      <c r="B244">
        <v>4</v>
      </c>
      <c r="C244" t="s">
        <v>1221</v>
      </c>
      <c r="D244" t="s">
        <v>268</v>
      </c>
      <c r="E244" t="s">
        <v>1226</v>
      </c>
      <c r="F244" t="s">
        <v>939</v>
      </c>
      <c r="G244" t="s">
        <v>947</v>
      </c>
      <c r="H244">
        <v>154</v>
      </c>
      <c r="I244" s="5">
        <v>68218</v>
      </c>
      <c r="J244">
        <v>13</v>
      </c>
      <c r="K244" t="s">
        <v>948</v>
      </c>
    </row>
    <row r="245" spans="1:11">
      <c r="A245">
        <v>244</v>
      </c>
      <c r="B245">
        <v>4</v>
      </c>
      <c r="C245" t="s">
        <v>1221</v>
      </c>
      <c r="D245" t="s">
        <v>269</v>
      </c>
      <c r="E245" t="s">
        <v>1227</v>
      </c>
      <c r="F245" t="s">
        <v>939</v>
      </c>
      <c r="G245" t="s">
        <v>944</v>
      </c>
      <c r="H245">
        <v>53</v>
      </c>
      <c r="I245" s="5">
        <v>31018</v>
      </c>
      <c r="J245">
        <v>6</v>
      </c>
      <c r="K245" t="s">
        <v>950</v>
      </c>
    </row>
    <row r="246" spans="1:11">
      <c r="A246">
        <v>245</v>
      </c>
      <c r="B246">
        <v>4</v>
      </c>
      <c r="C246" t="s">
        <v>1221</v>
      </c>
      <c r="D246" t="s">
        <v>270</v>
      </c>
      <c r="E246" t="s">
        <v>1228</v>
      </c>
      <c r="F246" t="s">
        <v>939</v>
      </c>
      <c r="G246" t="s">
        <v>944</v>
      </c>
      <c r="H246">
        <v>31</v>
      </c>
      <c r="I246" s="5">
        <v>22381</v>
      </c>
      <c r="J246">
        <v>5</v>
      </c>
      <c r="K246" t="s">
        <v>945</v>
      </c>
    </row>
    <row r="247" spans="1:11">
      <c r="A247">
        <v>246</v>
      </c>
      <c r="B247">
        <v>4</v>
      </c>
      <c r="C247" t="s">
        <v>1221</v>
      </c>
      <c r="D247" t="s">
        <v>271</v>
      </c>
      <c r="E247" t="s">
        <v>1229</v>
      </c>
      <c r="F247" t="s">
        <v>939</v>
      </c>
      <c r="G247" t="s">
        <v>966</v>
      </c>
      <c r="H247">
        <v>30</v>
      </c>
      <c r="I247" s="5">
        <v>14957</v>
      </c>
      <c r="J247">
        <v>2</v>
      </c>
      <c r="K247" t="s">
        <v>967</v>
      </c>
    </row>
    <row r="248" spans="1:11">
      <c r="A248">
        <v>247</v>
      </c>
      <c r="B248">
        <v>4</v>
      </c>
      <c r="C248" t="s">
        <v>1221</v>
      </c>
      <c r="D248" t="s">
        <v>272</v>
      </c>
      <c r="E248" t="s">
        <v>1230</v>
      </c>
      <c r="F248" t="s">
        <v>939</v>
      </c>
      <c r="G248" t="s">
        <v>966</v>
      </c>
      <c r="H248">
        <v>30</v>
      </c>
      <c r="I248" s="5">
        <v>18342</v>
      </c>
      <c r="J248">
        <v>3</v>
      </c>
      <c r="K248" t="s">
        <v>1015</v>
      </c>
    </row>
    <row r="249" spans="1:11">
      <c r="A249">
        <v>248</v>
      </c>
      <c r="B249">
        <v>4</v>
      </c>
      <c r="C249" t="s">
        <v>1221</v>
      </c>
      <c r="D249" t="s">
        <v>273</v>
      </c>
      <c r="E249" t="s">
        <v>1231</v>
      </c>
      <c r="F249" t="s">
        <v>939</v>
      </c>
      <c r="G249" t="s">
        <v>944</v>
      </c>
      <c r="H249">
        <v>30</v>
      </c>
      <c r="I249" s="5">
        <v>20634</v>
      </c>
      <c r="J249">
        <v>5</v>
      </c>
      <c r="K249" t="s">
        <v>945</v>
      </c>
    </row>
    <row r="250" spans="1:11">
      <c r="A250">
        <v>249</v>
      </c>
      <c r="B250">
        <v>4</v>
      </c>
      <c r="C250" t="s">
        <v>1221</v>
      </c>
      <c r="D250" t="s">
        <v>274</v>
      </c>
      <c r="E250" t="s">
        <v>1232</v>
      </c>
      <c r="F250" t="s">
        <v>939</v>
      </c>
      <c r="G250" t="s">
        <v>944</v>
      </c>
      <c r="H250">
        <v>35</v>
      </c>
      <c r="I250" s="5">
        <v>25674</v>
      </c>
      <c r="J250">
        <v>5</v>
      </c>
      <c r="K250" t="s">
        <v>945</v>
      </c>
    </row>
    <row r="251" spans="1:11">
      <c r="A251">
        <v>250</v>
      </c>
      <c r="B251">
        <v>4</v>
      </c>
      <c r="C251" t="s">
        <v>1233</v>
      </c>
      <c r="D251" t="s">
        <v>275</v>
      </c>
      <c r="E251" t="s">
        <v>1234</v>
      </c>
      <c r="F251" t="s">
        <v>935</v>
      </c>
      <c r="G251" t="s">
        <v>936</v>
      </c>
      <c r="H251">
        <v>700</v>
      </c>
      <c r="I251" s="5">
        <v>128666</v>
      </c>
      <c r="J251">
        <v>18</v>
      </c>
      <c r="K251" t="s">
        <v>970</v>
      </c>
    </row>
    <row r="252" spans="1:11">
      <c r="A252">
        <v>251</v>
      </c>
      <c r="B252">
        <v>4</v>
      </c>
      <c r="C252" t="s">
        <v>1233</v>
      </c>
      <c r="D252" t="s">
        <v>276</v>
      </c>
      <c r="E252" t="s">
        <v>1235</v>
      </c>
      <c r="F252" t="s">
        <v>972</v>
      </c>
      <c r="G252" t="s">
        <v>973</v>
      </c>
      <c r="H252">
        <v>315</v>
      </c>
      <c r="I252" s="5">
        <v>58966</v>
      </c>
      <c r="J252">
        <v>15</v>
      </c>
      <c r="K252" t="s">
        <v>974</v>
      </c>
    </row>
    <row r="253" spans="1:11">
      <c r="A253">
        <v>252</v>
      </c>
      <c r="B253">
        <v>4</v>
      </c>
      <c r="C253" t="s">
        <v>1233</v>
      </c>
      <c r="D253" t="s">
        <v>277</v>
      </c>
      <c r="E253" t="s">
        <v>1236</v>
      </c>
      <c r="F253" t="s">
        <v>939</v>
      </c>
      <c r="G253" t="s">
        <v>940</v>
      </c>
      <c r="H253">
        <v>80</v>
      </c>
      <c r="I253" s="5">
        <v>51614</v>
      </c>
      <c r="J253">
        <v>10</v>
      </c>
      <c r="K253" t="s">
        <v>941</v>
      </c>
    </row>
    <row r="254" spans="1:11">
      <c r="A254">
        <v>253</v>
      </c>
      <c r="B254">
        <v>4</v>
      </c>
      <c r="C254" t="s">
        <v>1233</v>
      </c>
      <c r="D254" t="s">
        <v>278</v>
      </c>
      <c r="E254" t="s">
        <v>1237</v>
      </c>
      <c r="F254" t="s">
        <v>939</v>
      </c>
      <c r="G254" t="s">
        <v>944</v>
      </c>
      <c r="H254">
        <v>69</v>
      </c>
      <c r="I254" s="5">
        <v>34523</v>
      </c>
      <c r="J254">
        <v>6</v>
      </c>
      <c r="K254" t="s">
        <v>950</v>
      </c>
    </row>
    <row r="255" spans="1:11">
      <c r="A255">
        <v>254</v>
      </c>
      <c r="B255">
        <v>4</v>
      </c>
      <c r="C255" t="s">
        <v>1233</v>
      </c>
      <c r="D255" t="s">
        <v>279</v>
      </c>
      <c r="E255" t="s">
        <v>1238</v>
      </c>
      <c r="F255" t="s">
        <v>939</v>
      </c>
      <c r="G255" t="s">
        <v>944</v>
      </c>
      <c r="H255">
        <v>49</v>
      </c>
      <c r="I255" s="5">
        <v>25796</v>
      </c>
      <c r="J255">
        <v>5</v>
      </c>
      <c r="K255" t="s">
        <v>945</v>
      </c>
    </row>
    <row r="256" spans="1:11">
      <c r="A256">
        <v>255</v>
      </c>
      <c r="B256">
        <v>4</v>
      </c>
      <c r="C256" t="s">
        <v>1233</v>
      </c>
      <c r="D256" t="s">
        <v>280</v>
      </c>
      <c r="E256" t="s">
        <v>1239</v>
      </c>
      <c r="F256" t="s">
        <v>939</v>
      </c>
      <c r="G256" t="s">
        <v>944</v>
      </c>
      <c r="H256">
        <v>24</v>
      </c>
      <c r="I256" s="5">
        <v>10055</v>
      </c>
      <c r="J256">
        <v>5</v>
      </c>
      <c r="K256" t="s">
        <v>945</v>
      </c>
    </row>
    <row r="257" spans="1:11">
      <c r="A257">
        <v>256</v>
      </c>
      <c r="B257">
        <v>4</v>
      </c>
      <c r="C257" t="s">
        <v>1233</v>
      </c>
      <c r="D257" t="s">
        <v>281</v>
      </c>
      <c r="E257" t="s">
        <v>1240</v>
      </c>
      <c r="F257" t="s">
        <v>939</v>
      </c>
      <c r="G257" t="s">
        <v>944</v>
      </c>
      <c r="H257">
        <v>34</v>
      </c>
      <c r="I257" s="5">
        <v>26405</v>
      </c>
      <c r="J257">
        <v>5</v>
      </c>
      <c r="K257" t="s">
        <v>945</v>
      </c>
    </row>
    <row r="258" spans="1:11">
      <c r="A258">
        <v>257</v>
      </c>
      <c r="B258">
        <v>4</v>
      </c>
      <c r="C258" t="s">
        <v>1233</v>
      </c>
      <c r="D258" t="s">
        <v>282</v>
      </c>
      <c r="E258" t="s">
        <v>1241</v>
      </c>
      <c r="F258" t="s">
        <v>939</v>
      </c>
      <c r="G258" t="s">
        <v>966</v>
      </c>
      <c r="H258">
        <v>15</v>
      </c>
      <c r="I258" s="5">
        <v>5543</v>
      </c>
      <c r="J258">
        <v>2</v>
      </c>
      <c r="K258" t="s">
        <v>967</v>
      </c>
    </row>
    <row r="259" spans="1:11">
      <c r="A259">
        <v>258</v>
      </c>
      <c r="B259">
        <v>4</v>
      </c>
      <c r="C259" t="s">
        <v>1233</v>
      </c>
      <c r="D259" t="s">
        <v>283</v>
      </c>
      <c r="E259" t="s">
        <v>1242</v>
      </c>
      <c r="F259" t="s">
        <v>939</v>
      </c>
      <c r="G259" t="s">
        <v>966</v>
      </c>
      <c r="H259">
        <v>20</v>
      </c>
      <c r="I259" s="5">
        <v>8140</v>
      </c>
      <c r="J259">
        <v>2</v>
      </c>
      <c r="K259" t="s">
        <v>967</v>
      </c>
    </row>
    <row r="260" spans="1:11">
      <c r="A260">
        <v>259</v>
      </c>
      <c r="B260">
        <v>4</v>
      </c>
      <c r="C260" t="s">
        <v>1233</v>
      </c>
      <c r="D260" t="s">
        <v>284</v>
      </c>
      <c r="E260" t="s">
        <v>1243</v>
      </c>
      <c r="F260" t="s">
        <v>939</v>
      </c>
      <c r="G260" t="s">
        <v>944</v>
      </c>
      <c r="H260">
        <v>55</v>
      </c>
      <c r="I260" s="5">
        <v>18713</v>
      </c>
      <c r="J260">
        <v>5</v>
      </c>
      <c r="K260" t="s">
        <v>945</v>
      </c>
    </row>
    <row r="261" spans="1:11">
      <c r="A261">
        <v>260</v>
      </c>
      <c r="B261">
        <v>4</v>
      </c>
      <c r="C261" t="s">
        <v>1233</v>
      </c>
      <c r="D261" t="s">
        <v>285</v>
      </c>
      <c r="E261" t="s">
        <v>1244</v>
      </c>
      <c r="F261" t="s">
        <v>939</v>
      </c>
      <c r="G261" t="s">
        <v>944</v>
      </c>
      <c r="H261">
        <v>35</v>
      </c>
      <c r="I261" s="5">
        <v>43453</v>
      </c>
      <c r="J261">
        <v>6</v>
      </c>
      <c r="K261" t="s">
        <v>950</v>
      </c>
    </row>
    <row r="262" spans="1:11">
      <c r="A262">
        <v>261</v>
      </c>
      <c r="B262">
        <v>4</v>
      </c>
      <c r="C262" t="s">
        <v>1233</v>
      </c>
      <c r="D262" t="s">
        <v>286</v>
      </c>
      <c r="E262" t="s">
        <v>1245</v>
      </c>
      <c r="F262" t="s">
        <v>939</v>
      </c>
      <c r="G262" t="s">
        <v>944</v>
      </c>
      <c r="H262">
        <v>39</v>
      </c>
      <c r="I262" s="5">
        <v>15268</v>
      </c>
      <c r="J262">
        <v>5</v>
      </c>
      <c r="K262" t="s">
        <v>945</v>
      </c>
    </row>
    <row r="263" spans="1:11">
      <c r="A263">
        <v>262</v>
      </c>
      <c r="B263">
        <v>4</v>
      </c>
      <c r="C263" t="s">
        <v>1246</v>
      </c>
      <c r="D263" t="s">
        <v>287</v>
      </c>
      <c r="E263" t="s">
        <v>1247</v>
      </c>
      <c r="F263" t="s">
        <v>972</v>
      </c>
      <c r="G263" t="s">
        <v>999</v>
      </c>
      <c r="H263">
        <v>280</v>
      </c>
      <c r="I263" s="5">
        <v>42845</v>
      </c>
      <c r="J263">
        <v>16</v>
      </c>
      <c r="K263" t="s">
        <v>1038</v>
      </c>
    </row>
    <row r="264" spans="1:11">
      <c r="A264">
        <v>263</v>
      </c>
      <c r="B264">
        <v>4</v>
      </c>
      <c r="C264" t="s">
        <v>1246</v>
      </c>
      <c r="D264" t="s">
        <v>288</v>
      </c>
      <c r="E264" t="s">
        <v>1248</v>
      </c>
      <c r="F264" t="s">
        <v>972</v>
      </c>
      <c r="G264" t="s">
        <v>973</v>
      </c>
      <c r="H264">
        <v>218</v>
      </c>
      <c r="I264" s="5">
        <v>39701</v>
      </c>
      <c r="J264">
        <v>15</v>
      </c>
      <c r="K264" t="s">
        <v>974</v>
      </c>
    </row>
    <row r="265" spans="1:11">
      <c r="A265">
        <v>264</v>
      </c>
      <c r="B265">
        <v>4</v>
      </c>
      <c r="C265" t="s">
        <v>1246</v>
      </c>
      <c r="D265" t="s">
        <v>289</v>
      </c>
      <c r="E265" t="s">
        <v>1249</v>
      </c>
      <c r="F265" t="s">
        <v>939</v>
      </c>
      <c r="G265" t="s">
        <v>944</v>
      </c>
      <c r="H265">
        <v>30</v>
      </c>
      <c r="I265" s="5">
        <v>21993</v>
      </c>
      <c r="J265">
        <v>5</v>
      </c>
      <c r="K265" t="s">
        <v>945</v>
      </c>
    </row>
    <row r="266" spans="1:11">
      <c r="A266">
        <v>265</v>
      </c>
      <c r="B266">
        <v>4</v>
      </c>
      <c r="C266" t="s">
        <v>1246</v>
      </c>
      <c r="D266" t="s">
        <v>290</v>
      </c>
      <c r="E266" t="s">
        <v>1250</v>
      </c>
      <c r="F266" t="s">
        <v>939</v>
      </c>
      <c r="G266" t="s">
        <v>944</v>
      </c>
      <c r="H266">
        <v>30</v>
      </c>
      <c r="I266" s="5">
        <v>19922</v>
      </c>
      <c r="J266">
        <v>5</v>
      </c>
      <c r="K266" t="s">
        <v>945</v>
      </c>
    </row>
    <row r="267" spans="1:11">
      <c r="A267">
        <v>266</v>
      </c>
      <c r="B267">
        <v>4</v>
      </c>
      <c r="C267" t="s">
        <v>1246</v>
      </c>
      <c r="D267" t="s">
        <v>291</v>
      </c>
      <c r="E267" t="s">
        <v>1251</v>
      </c>
      <c r="F267" t="s">
        <v>939</v>
      </c>
      <c r="G267" t="s">
        <v>966</v>
      </c>
      <c r="H267">
        <v>28</v>
      </c>
      <c r="I267" s="5">
        <v>11860</v>
      </c>
      <c r="J267">
        <v>2</v>
      </c>
      <c r="K267" t="s">
        <v>967</v>
      </c>
    </row>
    <row r="268" spans="1:11">
      <c r="A268">
        <v>267</v>
      </c>
      <c r="B268">
        <v>4</v>
      </c>
      <c r="C268" t="s">
        <v>1246</v>
      </c>
      <c r="D268" t="s">
        <v>292</v>
      </c>
      <c r="E268" t="s">
        <v>1252</v>
      </c>
      <c r="F268" t="s">
        <v>939</v>
      </c>
      <c r="G268" t="s">
        <v>944</v>
      </c>
      <c r="H268">
        <v>32</v>
      </c>
      <c r="I268" s="5">
        <v>9199</v>
      </c>
      <c r="J268">
        <v>5</v>
      </c>
      <c r="K268" t="s">
        <v>945</v>
      </c>
    </row>
    <row r="269" spans="1:11">
      <c r="A269">
        <v>268</v>
      </c>
      <c r="B269">
        <v>4</v>
      </c>
      <c r="C269" t="s">
        <v>1253</v>
      </c>
      <c r="D269" t="s">
        <v>293</v>
      </c>
      <c r="E269" t="s">
        <v>1254</v>
      </c>
      <c r="F269" t="s">
        <v>972</v>
      </c>
      <c r="G269" t="s">
        <v>999</v>
      </c>
      <c r="H269">
        <v>324</v>
      </c>
      <c r="I269" s="5">
        <v>41180</v>
      </c>
      <c r="J269">
        <v>16</v>
      </c>
      <c r="K269" t="s">
        <v>1038</v>
      </c>
    </row>
    <row r="270" spans="1:11">
      <c r="A270">
        <v>269</v>
      </c>
      <c r="B270">
        <v>4</v>
      </c>
      <c r="C270" t="s">
        <v>1253</v>
      </c>
      <c r="D270" t="s">
        <v>294</v>
      </c>
      <c r="E270" t="s">
        <v>1255</v>
      </c>
      <c r="F270" t="s">
        <v>939</v>
      </c>
      <c r="G270" t="s">
        <v>944</v>
      </c>
      <c r="H270">
        <v>90</v>
      </c>
      <c r="I270" s="5">
        <v>14106</v>
      </c>
      <c r="J270">
        <v>5</v>
      </c>
      <c r="K270" t="s">
        <v>945</v>
      </c>
    </row>
    <row r="271" spans="1:11">
      <c r="A271">
        <v>270</v>
      </c>
      <c r="B271">
        <v>4</v>
      </c>
      <c r="C271" t="s">
        <v>1253</v>
      </c>
      <c r="D271" t="s">
        <v>295</v>
      </c>
      <c r="E271" t="s">
        <v>1256</v>
      </c>
      <c r="F271" t="s">
        <v>939</v>
      </c>
      <c r="G271" t="s">
        <v>944</v>
      </c>
      <c r="H271">
        <v>48</v>
      </c>
      <c r="I271" s="5">
        <v>19919</v>
      </c>
      <c r="J271">
        <v>5</v>
      </c>
      <c r="K271" t="s">
        <v>945</v>
      </c>
    </row>
    <row r="272" spans="1:11">
      <c r="A272">
        <v>271</v>
      </c>
      <c r="B272">
        <v>4</v>
      </c>
      <c r="C272" t="s">
        <v>1253</v>
      </c>
      <c r="D272" t="s">
        <v>296</v>
      </c>
      <c r="E272" t="s">
        <v>1257</v>
      </c>
      <c r="F272" t="s">
        <v>939</v>
      </c>
      <c r="G272" t="s">
        <v>944</v>
      </c>
      <c r="H272">
        <v>56</v>
      </c>
      <c r="I272" s="5">
        <v>35616</v>
      </c>
      <c r="J272">
        <v>6</v>
      </c>
      <c r="K272" t="s">
        <v>950</v>
      </c>
    </row>
    <row r="273" spans="1:11">
      <c r="A273">
        <v>272</v>
      </c>
      <c r="B273">
        <v>4</v>
      </c>
      <c r="C273" t="s">
        <v>1253</v>
      </c>
      <c r="D273" t="s">
        <v>297</v>
      </c>
      <c r="E273" t="s">
        <v>1258</v>
      </c>
      <c r="F273" t="s">
        <v>939</v>
      </c>
      <c r="G273" t="s">
        <v>944</v>
      </c>
      <c r="H273">
        <v>36</v>
      </c>
      <c r="I273" s="5">
        <v>24413</v>
      </c>
      <c r="J273">
        <v>5</v>
      </c>
      <c r="K273" t="s">
        <v>945</v>
      </c>
    </row>
    <row r="274" spans="1:11">
      <c r="A274">
        <v>273</v>
      </c>
      <c r="B274">
        <v>4</v>
      </c>
      <c r="C274" t="s">
        <v>1253</v>
      </c>
      <c r="D274" t="s">
        <v>298</v>
      </c>
      <c r="E274" t="s">
        <v>1259</v>
      </c>
      <c r="F274" t="s">
        <v>939</v>
      </c>
      <c r="G274" t="s">
        <v>940</v>
      </c>
      <c r="H274">
        <v>106</v>
      </c>
      <c r="I274" s="5">
        <v>45070</v>
      </c>
      <c r="J274">
        <v>9</v>
      </c>
      <c r="K274" t="s">
        <v>963</v>
      </c>
    </row>
    <row r="275" spans="1:11">
      <c r="A275">
        <v>274</v>
      </c>
      <c r="B275">
        <v>4</v>
      </c>
      <c r="C275" t="s">
        <v>1253</v>
      </c>
      <c r="D275" t="s">
        <v>299</v>
      </c>
      <c r="E275" t="s">
        <v>1260</v>
      </c>
      <c r="F275" t="s">
        <v>939</v>
      </c>
      <c r="G275" t="s">
        <v>966</v>
      </c>
      <c r="H275">
        <v>36</v>
      </c>
      <c r="I275" s="5">
        <v>14005</v>
      </c>
      <c r="J275">
        <v>2</v>
      </c>
      <c r="K275" t="s">
        <v>967</v>
      </c>
    </row>
    <row r="276" spans="1:11">
      <c r="A276">
        <v>275</v>
      </c>
      <c r="B276">
        <v>5</v>
      </c>
      <c r="C276" t="s">
        <v>1261</v>
      </c>
      <c r="D276" t="s">
        <v>300</v>
      </c>
      <c r="E276" t="s">
        <v>1262</v>
      </c>
      <c r="F276" t="s">
        <v>972</v>
      </c>
      <c r="G276" t="s">
        <v>999</v>
      </c>
      <c r="H276">
        <v>540</v>
      </c>
      <c r="I276" s="5">
        <v>107941</v>
      </c>
      <c r="J276">
        <v>17</v>
      </c>
      <c r="K276" t="s">
        <v>1000</v>
      </c>
    </row>
    <row r="277" spans="1:11">
      <c r="A277">
        <v>276</v>
      </c>
      <c r="B277">
        <v>5</v>
      </c>
      <c r="C277" t="s">
        <v>1261</v>
      </c>
      <c r="D277" t="s">
        <v>301</v>
      </c>
      <c r="E277" t="s">
        <v>1263</v>
      </c>
      <c r="F277" t="s">
        <v>972</v>
      </c>
      <c r="G277" t="s">
        <v>973</v>
      </c>
      <c r="H277">
        <v>252</v>
      </c>
      <c r="I277" s="5">
        <v>99038</v>
      </c>
      <c r="J277">
        <v>15</v>
      </c>
      <c r="K277" t="s">
        <v>974</v>
      </c>
    </row>
    <row r="278" spans="1:11">
      <c r="A278">
        <v>277</v>
      </c>
      <c r="B278">
        <v>5</v>
      </c>
      <c r="C278" t="s">
        <v>1261</v>
      </c>
      <c r="D278" t="s">
        <v>302</v>
      </c>
      <c r="E278" t="s">
        <v>1264</v>
      </c>
      <c r="F278" t="s">
        <v>939</v>
      </c>
      <c r="G278" t="s">
        <v>944</v>
      </c>
      <c r="H278">
        <v>58</v>
      </c>
      <c r="I278" s="5">
        <v>30271</v>
      </c>
      <c r="J278">
        <v>6</v>
      </c>
      <c r="K278" t="s">
        <v>950</v>
      </c>
    </row>
    <row r="279" spans="1:11">
      <c r="A279">
        <v>278</v>
      </c>
      <c r="B279">
        <v>5</v>
      </c>
      <c r="C279" t="s">
        <v>1261</v>
      </c>
      <c r="D279" t="s">
        <v>303</v>
      </c>
      <c r="E279" t="s">
        <v>1265</v>
      </c>
      <c r="F279" t="s">
        <v>939</v>
      </c>
      <c r="G279" t="s">
        <v>944</v>
      </c>
      <c r="H279">
        <v>30</v>
      </c>
      <c r="I279" s="5">
        <v>9238</v>
      </c>
      <c r="J279">
        <v>5</v>
      </c>
      <c r="K279" t="s">
        <v>945</v>
      </c>
    </row>
    <row r="280" spans="1:11">
      <c r="A280">
        <v>279</v>
      </c>
      <c r="B280">
        <v>5</v>
      </c>
      <c r="C280" t="s">
        <v>1261</v>
      </c>
      <c r="D280" t="s">
        <v>304</v>
      </c>
      <c r="E280" t="s">
        <v>1266</v>
      </c>
      <c r="F280" t="s">
        <v>939</v>
      </c>
      <c r="G280" t="s">
        <v>940</v>
      </c>
      <c r="H280">
        <v>67</v>
      </c>
      <c r="I280" s="5">
        <v>45664</v>
      </c>
      <c r="J280">
        <v>9</v>
      </c>
      <c r="K280" t="s">
        <v>963</v>
      </c>
    </row>
    <row r="281" spans="1:11">
      <c r="A281">
        <v>280</v>
      </c>
      <c r="B281">
        <v>5</v>
      </c>
      <c r="C281" t="s">
        <v>1261</v>
      </c>
      <c r="D281" t="s">
        <v>305</v>
      </c>
      <c r="E281" t="s">
        <v>1267</v>
      </c>
      <c r="F281" t="s">
        <v>939</v>
      </c>
      <c r="G281" t="s">
        <v>944</v>
      </c>
      <c r="H281">
        <v>30</v>
      </c>
      <c r="I281" s="5">
        <v>10311</v>
      </c>
      <c r="J281">
        <v>5</v>
      </c>
      <c r="K281" t="s">
        <v>945</v>
      </c>
    </row>
    <row r="282" spans="1:11">
      <c r="A282">
        <v>281</v>
      </c>
      <c r="B282">
        <v>5</v>
      </c>
      <c r="C282" t="s">
        <v>1261</v>
      </c>
      <c r="D282" t="s">
        <v>306</v>
      </c>
      <c r="E282" t="s">
        <v>1268</v>
      </c>
      <c r="F282" t="s">
        <v>939</v>
      </c>
      <c r="G282" t="s">
        <v>947</v>
      </c>
      <c r="H282">
        <v>120</v>
      </c>
      <c r="I282" s="5">
        <v>74508</v>
      </c>
      <c r="J282">
        <v>13</v>
      </c>
      <c r="K282" t="s">
        <v>948</v>
      </c>
    </row>
    <row r="283" spans="1:11">
      <c r="A283">
        <v>282</v>
      </c>
      <c r="B283">
        <v>5</v>
      </c>
      <c r="C283" t="s">
        <v>1261</v>
      </c>
      <c r="D283" t="s">
        <v>307</v>
      </c>
      <c r="E283" t="s">
        <v>1269</v>
      </c>
      <c r="F283" t="s">
        <v>939</v>
      </c>
      <c r="G283" t="s">
        <v>947</v>
      </c>
      <c r="H283">
        <v>94</v>
      </c>
      <c r="I283" s="5">
        <v>33701</v>
      </c>
      <c r="J283">
        <v>12</v>
      </c>
      <c r="K283" t="s">
        <v>952</v>
      </c>
    </row>
    <row r="284" spans="1:11">
      <c r="A284">
        <v>283</v>
      </c>
      <c r="B284">
        <v>5</v>
      </c>
      <c r="C284" t="s">
        <v>1261</v>
      </c>
      <c r="D284" t="s">
        <v>308</v>
      </c>
      <c r="E284" t="s">
        <v>1270</v>
      </c>
      <c r="F284" t="s">
        <v>939</v>
      </c>
      <c r="G284" t="s">
        <v>944</v>
      </c>
      <c r="H284">
        <v>30</v>
      </c>
      <c r="I284" s="5">
        <v>16347</v>
      </c>
      <c r="J284">
        <v>5</v>
      </c>
      <c r="K284" t="s">
        <v>945</v>
      </c>
    </row>
    <row r="285" spans="1:11">
      <c r="A285">
        <v>284</v>
      </c>
      <c r="B285">
        <v>5</v>
      </c>
      <c r="C285" t="s">
        <v>1261</v>
      </c>
      <c r="D285" t="s">
        <v>309</v>
      </c>
      <c r="E285" t="s">
        <v>1271</v>
      </c>
      <c r="F285" t="s">
        <v>939</v>
      </c>
      <c r="G285" t="s">
        <v>944</v>
      </c>
      <c r="H285">
        <v>63</v>
      </c>
      <c r="I285" s="5">
        <v>38946</v>
      </c>
      <c r="J285">
        <v>6</v>
      </c>
      <c r="K285" t="s">
        <v>950</v>
      </c>
    </row>
    <row r="286" spans="1:11">
      <c r="A286">
        <v>285</v>
      </c>
      <c r="B286">
        <v>5</v>
      </c>
      <c r="C286" t="s">
        <v>1261</v>
      </c>
      <c r="D286" t="s">
        <v>310</v>
      </c>
      <c r="E286" t="s">
        <v>1272</v>
      </c>
      <c r="F286" t="s">
        <v>939</v>
      </c>
      <c r="G286" t="s">
        <v>944</v>
      </c>
      <c r="H286">
        <v>46</v>
      </c>
      <c r="I286" s="5">
        <v>43153</v>
      </c>
      <c r="J286">
        <v>6</v>
      </c>
      <c r="K286" t="s">
        <v>950</v>
      </c>
    </row>
    <row r="287" spans="1:11">
      <c r="A287">
        <v>286</v>
      </c>
      <c r="B287">
        <v>5</v>
      </c>
      <c r="C287" t="s">
        <v>1261</v>
      </c>
      <c r="D287" t="s">
        <v>311</v>
      </c>
      <c r="E287" t="s">
        <v>1273</v>
      </c>
      <c r="F287" t="s">
        <v>939</v>
      </c>
      <c r="G287" t="s">
        <v>944</v>
      </c>
      <c r="H287">
        <v>30</v>
      </c>
      <c r="I287" s="5">
        <v>28310</v>
      </c>
      <c r="J287">
        <v>5</v>
      </c>
      <c r="K287" t="s">
        <v>945</v>
      </c>
    </row>
    <row r="288" spans="1:11">
      <c r="A288">
        <v>287</v>
      </c>
      <c r="B288">
        <v>5</v>
      </c>
      <c r="C288" t="s">
        <v>1261</v>
      </c>
      <c r="D288" t="s">
        <v>312</v>
      </c>
      <c r="E288" t="s">
        <v>1274</v>
      </c>
      <c r="F288" t="s">
        <v>939</v>
      </c>
      <c r="G288" t="s">
        <v>944</v>
      </c>
      <c r="H288">
        <v>30</v>
      </c>
      <c r="I288" s="5">
        <v>28317</v>
      </c>
      <c r="J288">
        <v>5</v>
      </c>
      <c r="K288" t="s">
        <v>945</v>
      </c>
    </row>
    <row r="289" spans="1:11">
      <c r="A289">
        <v>288</v>
      </c>
      <c r="B289">
        <v>5</v>
      </c>
      <c r="C289" t="s">
        <v>1261</v>
      </c>
      <c r="D289" t="s">
        <v>313</v>
      </c>
      <c r="E289" t="s">
        <v>1275</v>
      </c>
      <c r="F289" t="s">
        <v>939</v>
      </c>
      <c r="G289" t="s">
        <v>966</v>
      </c>
      <c r="H289">
        <v>16</v>
      </c>
      <c r="I289" s="5">
        <v>5098</v>
      </c>
      <c r="J289">
        <v>2</v>
      </c>
      <c r="K289" t="s">
        <v>967</v>
      </c>
    </row>
    <row r="290" spans="1:11">
      <c r="A290">
        <v>289</v>
      </c>
      <c r="B290">
        <v>5</v>
      </c>
      <c r="C290" t="s">
        <v>1261</v>
      </c>
      <c r="D290" t="s">
        <v>314</v>
      </c>
      <c r="E290" t="s">
        <v>1276</v>
      </c>
      <c r="F290" t="s">
        <v>939</v>
      </c>
      <c r="G290" t="s">
        <v>944</v>
      </c>
      <c r="H290">
        <v>34</v>
      </c>
      <c r="I290" s="5">
        <v>26061</v>
      </c>
      <c r="J290">
        <v>5</v>
      </c>
      <c r="K290" t="s">
        <v>945</v>
      </c>
    </row>
    <row r="291" spans="1:11">
      <c r="A291">
        <v>290</v>
      </c>
      <c r="B291">
        <v>5</v>
      </c>
      <c r="C291" t="s">
        <v>1277</v>
      </c>
      <c r="D291" t="s">
        <v>315</v>
      </c>
      <c r="E291" t="s">
        <v>1278</v>
      </c>
      <c r="F291" t="s">
        <v>935</v>
      </c>
      <c r="G291" t="s">
        <v>936</v>
      </c>
      <c r="H291">
        <v>722</v>
      </c>
      <c r="I291" s="5">
        <v>221336</v>
      </c>
      <c r="J291">
        <v>19</v>
      </c>
      <c r="K291" t="s">
        <v>937</v>
      </c>
    </row>
    <row r="292" spans="1:11">
      <c r="A292">
        <v>291</v>
      </c>
      <c r="B292">
        <v>5</v>
      </c>
      <c r="C292" t="s">
        <v>1277</v>
      </c>
      <c r="D292" t="s">
        <v>316</v>
      </c>
      <c r="E292" t="s">
        <v>1279</v>
      </c>
      <c r="F292" t="s">
        <v>939</v>
      </c>
      <c r="G292" t="s">
        <v>940</v>
      </c>
      <c r="H292">
        <v>98</v>
      </c>
      <c r="I292" s="5">
        <v>86572</v>
      </c>
      <c r="J292">
        <v>10</v>
      </c>
      <c r="K292" t="s">
        <v>941</v>
      </c>
    </row>
    <row r="293" spans="1:11">
      <c r="A293">
        <v>292</v>
      </c>
      <c r="B293">
        <v>5</v>
      </c>
      <c r="C293" t="s">
        <v>1277</v>
      </c>
      <c r="D293" t="s">
        <v>317</v>
      </c>
      <c r="E293" t="s">
        <v>1280</v>
      </c>
      <c r="F293" t="s">
        <v>939</v>
      </c>
      <c r="G293" t="s">
        <v>944</v>
      </c>
      <c r="H293">
        <v>50</v>
      </c>
      <c r="I293" s="5">
        <v>38559</v>
      </c>
      <c r="J293">
        <v>6</v>
      </c>
      <c r="K293" t="s">
        <v>950</v>
      </c>
    </row>
    <row r="294" spans="1:11">
      <c r="A294">
        <v>293</v>
      </c>
      <c r="B294">
        <v>5</v>
      </c>
      <c r="C294" t="s">
        <v>1277</v>
      </c>
      <c r="D294" t="s">
        <v>318</v>
      </c>
      <c r="E294" t="s">
        <v>1281</v>
      </c>
      <c r="F294" t="s">
        <v>939</v>
      </c>
      <c r="G294" t="s">
        <v>944</v>
      </c>
      <c r="H294">
        <v>58</v>
      </c>
      <c r="I294" s="5">
        <v>33121</v>
      </c>
      <c r="J294">
        <v>6</v>
      </c>
      <c r="K294" t="s">
        <v>950</v>
      </c>
    </row>
    <row r="295" spans="1:11">
      <c r="A295">
        <v>294</v>
      </c>
      <c r="B295">
        <v>5</v>
      </c>
      <c r="C295" t="s">
        <v>1277</v>
      </c>
      <c r="D295" t="s">
        <v>319</v>
      </c>
      <c r="E295" t="s">
        <v>1282</v>
      </c>
      <c r="F295" t="s">
        <v>939</v>
      </c>
      <c r="G295" t="s">
        <v>944</v>
      </c>
      <c r="H295">
        <v>38</v>
      </c>
      <c r="I295" s="5">
        <v>30698</v>
      </c>
      <c r="J295">
        <v>6</v>
      </c>
      <c r="K295" t="s">
        <v>950</v>
      </c>
    </row>
    <row r="296" spans="1:11">
      <c r="A296">
        <v>295</v>
      </c>
      <c r="B296">
        <v>5</v>
      </c>
      <c r="C296" t="s">
        <v>1277</v>
      </c>
      <c r="D296" t="s">
        <v>320</v>
      </c>
      <c r="E296" t="s">
        <v>1283</v>
      </c>
      <c r="F296" t="s">
        <v>939</v>
      </c>
      <c r="G296" t="s">
        <v>940</v>
      </c>
      <c r="H296">
        <v>79</v>
      </c>
      <c r="I296" s="5">
        <v>48953</v>
      </c>
      <c r="J296">
        <v>9</v>
      </c>
      <c r="K296" t="s">
        <v>963</v>
      </c>
    </row>
    <row r="297" spans="1:11">
      <c r="A297">
        <v>296</v>
      </c>
      <c r="B297">
        <v>5</v>
      </c>
      <c r="C297" t="s">
        <v>1277</v>
      </c>
      <c r="D297" t="s">
        <v>321</v>
      </c>
      <c r="E297" t="s">
        <v>1284</v>
      </c>
      <c r="F297" t="s">
        <v>939</v>
      </c>
      <c r="G297" t="s">
        <v>947</v>
      </c>
      <c r="H297">
        <v>120</v>
      </c>
      <c r="I297" s="5">
        <v>112583</v>
      </c>
      <c r="J297">
        <v>13</v>
      </c>
      <c r="K297" t="s">
        <v>948</v>
      </c>
    </row>
    <row r="298" spans="1:11">
      <c r="A298">
        <v>297</v>
      </c>
      <c r="B298">
        <v>5</v>
      </c>
      <c r="C298" t="s">
        <v>1277</v>
      </c>
      <c r="D298" t="s">
        <v>322</v>
      </c>
      <c r="E298" t="s">
        <v>1285</v>
      </c>
      <c r="F298" t="s">
        <v>939</v>
      </c>
      <c r="G298" t="s">
        <v>944</v>
      </c>
      <c r="H298">
        <v>30</v>
      </c>
      <c r="I298" s="5">
        <v>23210</v>
      </c>
      <c r="J298">
        <v>5</v>
      </c>
      <c r="K298" t="s">
        <v>945</v>
      </c>
    </row>
    <row r="299" spans="1:11">
      <c r="A299">
        <v>298</v>
      </c>
      <c r="B299">
        <v>5</v>
      </c>
      <c r="C299" t="s">
        <v>1277</v>
      </c>
      <c r="D299" t="s">
        <v>323</v>
      </c>
      <c r="E299" t="s">
        <v>1286</v>
      </c>
      <c r="F299" t="s">
        <v>939</v>
      </c>
      <c r="G299" t="s">
        <v>944</v>
      </c>
      <c r="H299">
        <v>30</v>
      </c>
      <c r="I299" s="5">
        <v>14356</v>
      </c>
      <c r="J299">
        <v>5</v>
      </c>
      <c r="K299" t="s">
        <v>945</v>
      </c>
    </row>
    <row r="300" spans="1:11">
      <c r="A300">
        <v>299</v>
      </c>
      <c r="B300">
        <v>5</v>
      </c>
      <c r="C300" t="s">
        <v>1287</v>
      </c>
      <c r="D300" t="s">
        <v>324</v>
      </c>
      <c r="E300" t="s">
        <v>1288</v>
      </c>
      <c r="F300" t="s">
        <v>972</v>
      </c>
      <c r="G300" t="s">
        <v>999</v>
      </c>
      <c r="H300">
        <v>278</v>
      </c>
      <c r="I300" s="5">
        <v>67269</v>
      </c>
      <c r="J300">
        <v>16</v>
      </c>
      <c r="K300" t="s">
        <v>1038</v>
      </c>
    </row>
    <row r="301" spans="1:11">
      <c r="A301">
        <v>300</v>
      </c>
      <c r="B301">
        <v>5</v>
      </c>
      <c r="C301" t="s">
        <v>1287</v>
      </c>
      <c r="D301" t="s">
        <v>325</v>
      </c>
      <c r="E301" t="s">
        <v>1289</v>
      </c>
      <c r="F301" t="s">
        <v>939</v>
      </c>
      <c r="G301" t="s">
        <v>944</v>
      </c>
      <c r="H301">
        <v>36</v>
      </c>
      <c r="I301" s="5">
        <v>33803</v>
      </c>
      <c r="J301">
        <v>6</v>
      </c>
      <c r="K301" t="s">
        <v>950</v>
      </c>
    </row>
    <row r="302" spans="1:11">
      <c r="A302">
        <v>301</v>
      </c>
      <c r="B302">
        <v>5</v>
      </c>
      <c r="C302" t="s">
        <v>1287</v>
      </c>
      <c r="D302" t="s">
        <v>326</v>
      </c>
      <c r="E302" t="s">
        <v>1290</v>
      </c>
      <c r="F302" t="s">
        <v>939</v>
      </c>
      <c r="G302" t="s">
        <v>944</v>
      </c>
      <c r="H302">
        <v>60</v>
      </c>
      <c r="I302" s="5">
        <v>37423</v>
      </c>
      <c r="J302">
        <v>6</v>
      </c>
      <c r="K302" t="s">
        <v>950</v>
      </c>
    </row>
    <row r="303" spans="1:11">
      <c r="A303">
        <v>302</v>
      </c>
      <c r="B303">
        <v>5</v>
      </c>
      <c r="C303" t="s">
        <v>1287</v>
      </c>
      <c r="D303" t="s">
        <v>327</v>
      </c>
      <c r="E303" t="s">
        <v>1291</v>
      </c>
      <c r="F303" t="s">
        <v>939</v>
      </c>
      <c r="G303" t="s">
        <v>947</v>
      </c>
      <c r="H303">
        <v>150</v>
      </c>
      <c r="I303" s="5">
        <v>61621</v>
      </c>
      <c r="J303">
        <v>13</v>
      </c>
      <c r="K303" t="s">
        <v>948</v>
      </c>
    </row>
    <row r="304" spans="1:11">
      <c r="A304">
        <v>303</v>
      </c>
      <c r="B304">
        <v>5</v>
      </c>
      <c r="C304" t="s">
        <v>1287</v>
      </c>
      <c r="D304" t="s">
        <v>328</v>
      </c>
      <c r="E304" t="s">
        <v>1292</v>
      </c>
      <c r="F304" t="s">
        <v>939</v>
      </c>
      <c r="G304" t="s">
        <v>944</v>
      </c>
      <c r="H304">
        <v>36</v>
      </c>
      <c r="I304" s="5">
        <v>30187</v>
      </c>
      <c r="J304">
        <v>6</v>
      </c>
      <c r="K304" t="s">
        <v>950</v>
      </c>
    </row>
    <row r="305" spans="1:11">
      <c r="A305">
        <v>304</v>
      </c>
      <c r="B305">
        <v>5</v>
      </c>
      <c r="C305" t="s">
        <v>1287</v>
      </c>
      <c r="D305" t="s">
        <v>329</v>
      </c>
      <c r="E305" t="s">
        <v>1293</v>
      </c>
      <c r="F305" t="s">
        <v>939</v>
      </c>
      <c r="G305" t="s">
        <v>944</v>
      </c>
      <c r="H305">
        <v>60</v>
      </c>
      <c r="I305" s="5">
        <v>46610</v>
      </c>
      <c r="J305">
        <v>6</v>
      </c>
      <c r="K305" t="s">
        <v>950</v>
      </c>
    </row>
    <row r="306" spans="1:11">
      <c r="A306">
        <v>305</v>
      </c>
      <c r="B306">
        <v>5</v>
      </c>
      <c r="C306" t="s">
        <v>1287</v>
      </c>
      <c r="D306" t="s">
        <v>330</v>
      </c>
      <c r="E306" t="s">
        <v>1294</v>
      </c>
      <c r="F306" t="s">
        <v>972</v>
      </c>
      <c r="G306" t="s">
        <v>999</v>
      </c>
      <c r="H306">
        <v>340</v>
      </c>
      <c r="I306" s="5">
        <v>83838</v>
      </c>
      <c r="J306">
        <v>16</v>
      </c>
      <c r="K306" t="s">
        <v>1038</v>
      </c>
    </row>
    <row r="307" spans="1:11">
      <c r="A307">
        <v>306</v>
      </c>
      <c r="B307">
        <v>5</v>
      </c>
      <c r="C307" t="s">
        <v>1287</v>
      </c>
      <c r="D307" t="s">
        <v>331</v>
      </c>
      <c r="E307" t="s">
        <v>1295</v>
      </c>
      <c r="F307" t="s">
        <v>939</v>
      </c>
      <c r="G307" t="s">
        <v>944</v>
      </c>
      <c r="H307">
        <v>60</v>
      </c>
      <c r="I307" s="5">
        <v>37862</v>
      </c>
      <c r="J307">
        <v>6</v>
      </c>
      <c r="K307" t="s">
        <v>950</v>
      </c>
    </row>
    <row r="308" spans="1:11">
      <c r="A308">
        <v>307</v>
      </c>
      <c r="B308">
        <v>5</v>
      </c>
      <c r="C308" t="s">
        <v>1296</v>
      </c>
      <c r="D308" t="s">
        <v>332</v>
      </c>
      <c r="E308" t="s">
        <v>1297</v>
      </c>
      <c r="F308" t="s">
        <v>972</v>
      </c>
      <c r="G308" t="s">
        <v>999</v>
      </c>
      <c r="H308">
        <v>447</v>
      </c>
      <c r="I308" s="5">
        <v>88373</v>
      </c>
      <c r="J308">
        <v>17</v>
      </c>
      <c r="K308" t="s">
        <v>1000</v>
      </c>
    </row>
    <row r="309" spans="1:11">
      <c r="A309">
        <v>308</v>
      </c>
      <c r="B309">
        <v>5</v>
      </c>
      <c r="C309" t="s">
        <v>1296</v>
      </c>
      <c r="D309" t="s">
        <v>333</v>
      </c>
      <c r="E309" t="s">
        <v>1298</v>
      </c>
      <c r="F309" t="s">
        <v>939</v>
      </c>
      <c r="G309" t="s">
        <v>944</v>
      </c>
      <c r="H309">
        <v>30</v>
      </c>
      <c r="I309" s="5">
        <v>24662</v>
      </c>
      <c r="J309">
        <v>5</v>
      </c>
      <c r="K309" t="s">
        <v>945</v>
      </c>
    </row>
    <row r="310" spans="1:11">
      <c r="A310">
        <v>309</v>
      </c>
      <c r="B310">
        <v>5</v>
      </c>
      <c r="C310" t="s">
        <v>1296</v>
      </c>
      <c r="D310" t="s">
        <v>334</v>
      </c>
      <c r="E310" t="s">
        <v>1299</v>
      </c>
      <c r="F310" t="s">
        <v>939</v>
      </c>
      <c r="G310" t="s">
        <v>944</v>
      </c>
      <c r="H310">
        <v>28</v>
      </c>
      <c r="I310" s="5">
        <v>12592</v>
      </c>
      <c r="J310">
        <v>5</v>
      </c>
      <c r="K310" t="s">
        <v>945</v>
      </c>
    </row>
    <row r="311" spans="1:11">
      <c r="A311">
        <v>310</v>
      </c>
      <c r="B311">
        <v>5</v>
      </c>
      <c r="C311" t="s">
        <v>1296</v>
      </c>
      <c r="D311" t="s">
        <v>335</v>
      </c>
      <c r="E311" t="s">
        <v>1300</v>
      </c>
      <c r="F311" t="s">
        <v>939</v>
      </c>
      <c r="G311" t="s">
        <v>947</v>
      </c>
      <c r="H311">
        <v>84</v>
      </c>
      <c r="I311" s="5">
        <v>54084</v>
      </c>
      <c r="J311">
        <v>12</v>
      </c>
      <c r="K311" t="s">
        <v>952</v>
      </c>
    </row>
    <row r="312" spans="1:11">
      <c r="A312">
        <v>311</v>
      </c>
      <c r="B312">
        <v>5</v>
      </c>
      <c r="C312" t="s">
        <v>1296</v>
      </c>
      <c r="D312" t="s">
        <v>336</v>
      </c>
      <c r="E312" t="s">
        <v>1301</v>
      </c>
      <c r="F312" t="s">
        <v>939</v>
      </c>
      <c r="G312" t="s">
        <v>940</v>
      </c>
      <c r="H312">
        <v>74</v>
      </c>
      <c r="I312" s="5">
        <v>65525</v>
      </c>
      <c r="J312">
        <v>10</v>
      </c>
      <c r="K312" t="s">
        <v>941</v>
      </c>
    </row>
    <row r="313" spans="1:11">
      <c r="A313">
        <v>312</v>
      </c>
      <c r="B313">
        <v>5</v>
      </c>
      <c r="C313" t="s">
        <v>1296</v>
      </c>
      <c r="D313" t="s">
        <v>337</v>
      </c>
      <c r="E313" t="s">
        <v>1302</v>
      </c>
      <c r="F313" t="s">
        <v>939</v>
      </c>
      <c r="G313" t="s">
        <v>944</v>
      </c>
      <c r="H313">
        <v>30</v>
      </c>
      <c r="I313" s="5">
        <v>35723</v>
      </c>
      <c r="J313">
        <v>6</v>
      </c>
      <c r="K313" t="s">
        <v>950</v>
      </c>
    </row>
    <row r="314" spans="1:11">
      <c r="A314">
        <v>313</v>
      </c>
      <c r="B314">
        <v>5</v>
      </c>
      <c r="C314" t="s">
        <v>1296</v>
      </c>
      <c r="D314" t="s">
        <v>338</v>
      </c>
      <c r="E314" t="s">
        <v>1303</v>
      </c>
      <c r="F314" t="s">
        <v>939</v>
      </c>
      <c r="G314" t="s">
        <v>944</v>
      </c>
      <c r="H314">
        <v>30</v>
      </c>
      <c r="I314" s="5">
        <v>41428</v>
      </c>
      <c r="J314">
        <v>6</v>
      </c>
      <c r="K314" t="s">
        <v>950</v>
      </c>
    </row>
    <row r="315" spans="1:11">
      <c r="A315">
        <v>314</v>
      </c>
      <c r="B315">
        <v>5</v>
      </c>
      <c r="C315" t="s">
        <v>1296</v>
      </c>
      <c r="D315" t="s">
        <v>339</v>
      </c>
      <c r="E315" t="s">
        <v>1304</v>
      </c>
      <c r="F315" t="s">
        <v>939</v>
      </c>
      <c r="G315" t="s">
        <v>944</v>
      </c>
      <c r="H315">
        <v>30</v>
      </c>
      <c r="I315" s="5">
        <v>24700</v>
      </c>
      <c r="J315">
        <v>5</v>
      </c>
      <c r="K315" t="s">
        <v>945</v>
      </c>
    </row>
    <row r="316" spans="1:11">
      <c r="A316">
        <v>315</v>
      </c>
      <c r="B316">
        <v>5</v>
      </c>
      <c r="C316" t="s">
        <v>1305</v>
      </c>
      <c r="D316" t="s">
        <v>340</v>
      </c>
      <c r="E316" t="s">
        <v>1306</v>
      </c>
      <c r="F316" t="s">
        <v>935</v>
      </c>
      <c r="G316" t="s">
        <v>936</v>
      </c>
      <c r="H316">
        <v>855</v>
      </c>
      <c r="I316" s="5">
        <v>142061</v>
      </c>
      <c r="J316">
        <v>19</v>
      </c>
      <c r="K316" t="s">
        <v>937</v>
      </c>
    </row>
    <row r="317" spans="1:11">
      <c r="A317">
        <v>316</v>
      </c>
      <c r="B317">
        <v>5</v>
      </c>
      <c r="C317" t="s">
        <v>1305</v>
      </c>
      <c r="D317" t="s">
        <v>341</v>
      </c>
      <c r="E317" t="s">
        <v>1307</v>
      </c>
      <c r="F317" t="s">
        <v>972</v>
      </c>
      <c r="G317" t="s">
        <v>973</v>
      </c>
      <c r="H317">
        <v>272</v>
      </c>
      <c r="I317" s="5">
        <v>76516</v>
      </c>
      <c r="J317">
        <v>15</v>
      </c>
      <c r="K317" t="s">
        <v>974</v>
      </c>
    </row>
    <row r="318" spans="1:11">
      <c r="A318">
        <v>317</v>
      </c>
      <c r="B318">
        <v>5</v>
      </c>
      <c r="C318" t="s">
        <v>1305</v>
      </c>
      <c r="D318" t="s">
        <v>342</v>
      </c>
      <c r="E318" t="s">
        <v>1308</v>
      </c>
      <c r="F318" t="s">
        <v>972</v>
      </c>
      <c r="G318" t="s">
        <v>999</v>
      </c>
      <c r="H318">
        <v>350</v>
      </c>
      <c r="I318" s="5">
        <v>121452</v>
      </c>
      <c r="J318">
        <v>16</v>
      </c>
      <c r="K318" t="s">
        <v>1038</v>
      </c>
    </row>
    <row r="319" spans="1:11">
      <c r="A319">
        <v>318</v>
      </c>
      <c r="B319">
        <v>5</v>
      </c>
      <c r="C319" t="s">
        <v>1305</v>
      </c>
      <c r="D319" t="s">
        <v>343</v>
      </c>
      <c r="E319" t="s">
        <v>1309</v>
      </c>
      <c r="F319" t="s">
        <v>972</v>
      </c>
      <c r="G319" t="s">
        <v>973</v>
      </c>
      <c r="H319">
        <v>340</v>
      </c>
      <c r="I319" s="5">
        <v>86834</v>
      </c>
      <c r="J319">
        <v>15</v>
      </c>
      <c r="K319" t="s">
        <v>974</v>
      </c>
    </row>
    <row r="320" spans="1:11">
      <c r="A320">
        <v>319</v>
      </c>
      <c r="B320">
        <v>5</v>
      </c>
      <c r="C320" t="s">
        <v>1305</v>
      </c>
      <c r="D320" t="s">
        <v>344</v>
      </c>
      <c r="E320" t="s">
        <v>1310</v>
      </c>
      <c r="F320" t="s">
        <v>939</v>
      </c>
      <c r="G320" t="s">
        <v>944</v>
      </c>
      <c r="H320">
        <v>60</v>
      </c>
      <c r="I320" s="5">
        <v>26923</v>
      </c>
      <c r="J320">
        <v>5</v>
      </c>
      <c r="K320" t="s">
        <v>945</v>
      </c>
    </row>
    <row r="321" spans="1:11">
      <c r="A321">
        <v>320</v>
      </c>
      <c r="B321">
        <v>5</v>
      </c>
      <c r="C321" t="s">
        <v>1305</v>
      </c>
      <c r="D321" t="s">
        <v>345</v>
      </c>
      <c r="E321" t="s">
        <v>1311</v>
      </c>
      <c r="F321" t="s">
        <v>939</v>
      </c>
      <c r="G321" t="s">
        <v>944</v>
      </c>
      <c r="H321">
        <v>48</v>
      </c>
      <c r="I321" s="5">
        <v>29742</v>
      </c>
      <c r="J321">
        <v>5</v>
      </c>
      <c r="K321" t="s">
        <v>945</v>
      </c>
    </row>
    <row r="322" spans="1:11">
      <c r="A322">
        <v>321</v>
      </c>
      <c r="B322">
        <v>5</v>
      </c>
      <c r="C322" t="s">
        <v>1305</v>
      </c>
      <c r="D322" t="s">
        <v>346</v>
      </c>
      <c r="E322" t="s">
        <v>1312</v>
      </c>
      <c r="F322" t="s">
        <v>939</v>
      </c>
      <c r="G322" t="s">
        <v>944</v>
      </c>
      <c r="H322">
        <v>34</v>
      </c>
      <c r="I322" s="5">
        <v>9626</v>
      </c>
      <c r="J322">
        <v>5</v>
      </c>
      <c r="K322" t="s">
        <v>945</v>
      </c>
    </row>
    <row r="323" spans="1:11">
      <c r="A323">
        <v>322</v>
      </c>
      <c r="B323">
        <v>5</v>
      </c>
      <c r="C323" t="s">
        <v>1305</v>
      </c>
      <c r="D323" t="s">
        <v>347</v>
      </c>
      <c r="E323" t="s">
        <v>1313</v>
      </c>
      <c r="F323" t="s">
        <v>939</v>
      </c>
      <c r="G323" t="s">
        <v>944</v>
      </c>
      <c r="H323">
        <v>60</v>
      </c>
      <c r="I323" s="5">
        <v>48015</v>
      </c>
      <c r="J323">
        <v>6</v>
      </c>
      <c r="K323" t="s">
        <v>950</v>
      </c>
    </row>
    <row r="324" spans="1:11">
      <c r="A324">
        <v>323</v>
      </c>
      <c r="B324">
        <v>5</v>
      </c>
      <c r="C324" t="s">
        <v>1305</v>
      </c>
      <c r="D324" t="s">
        <v>348</v>
      </c>
      <c r="E324" t="s">
        <v>1314</v>
      </c>
      <c r="F324" t="s">
        <v>939</v>
      </c>
      <c r="G324" t="s">
        <v>944</v>
      </c>
      <c r="H324">
        <v>38</v>
      </c>
      <c r="I324" s="5">
        <v>9009</v>
      </c>
      <c r="J324">
        <v>5</v>
      </c>
      <c r="K324" t="s">
        <v>945</v>
      </c>
    </row>
    <row r="325" spans="1:11">
      <c r="A325">
        <v>324</v>
      </c>
      <c r="B325">
        <v>5</v>
      </c>
      <c r="C325" t="s">
        <v>1305</v>
      </c>
      <c r="D325" t="s">
        <v>349</v>
      </c>
      <c r="E325" t="s">
        <v>1315</v>
      </c>
      <c r="F325" t="s">
        <v>939</v>
      </c>
      <c r="G325" t="s">
        <v>940</v>
      </c>
      <c r="H325">
        <v>60</v>
      </c>
      <c r="I325" s="5">
        <v>50108</v>
      </c>
      <c r="J325">
        <v>10</v>
      </c>
      <c r="K325" t="s">
        <v>941</v>
      </c>
    </row>
    <row r="326" spans="1:11">
      <c r="A326">
        <v>325</v>
      </c>
      <c r="B326">
        <v>5</v>
      </c>
      <c r="C326" t="s">
        <v>1305</v>
      </c>
      <c r="D326" t="s">
        <v>350</v>
      </c>
      <c r="E326" t="s">
        <v>1316</v>
      </c>
      <c r="F326" t="s">
        <v>939</v>
      </c>
      <c r="G326" t="s">
        <v>966</v>
      </c>
      <c r="H326">
        <v>30</v>
      </c>
      <c r="I326" s="5">
        <v>18644</v>
      </c>
      <c r="J326">
        <v>3</v>
      </c>
      <c r="K326" t="s">
        <v>1015</v>
      </c>
    </row>
    <row r="327" spans="1:11">
      <c r="A327">
        <v>326</v>
      </c>
      <c r="B327">
        <v>5</v>
      </c>
      <c r="C327" t="s">
        <v>1317</v>
      </c>
      <c r="D327" t="s">
        <v>351</v>
      </c>
      <c r="E327" t="s">
        <v>1318</v>
      </c>
      <c r="F327" t="s">
        <v>972</v>
      </c>
      <c r="G327" t="s">
        <v>999</v>
      </c>
      <c r="H327">
        <v>311</v>
      </c>
      <c r="I327" s="5">
        <v>78290</v>
      </c>
      <c r="J327">
        <v>16</v>
      </c>
      <c r="K327" t="s">
        <v>1038</v>
      </c>
    </row>
    <row r="328" spans="1:11">
      <c r="A328">
        <v>327</v>
      </c>
      <c r="B328">
        <v>5</v>
      </c>
      <c r="C328" t="s">
        <v>1317</v>
      </c>
      <c r="D328" t="s">
        <v>352</v>
      </c>
      <c r="E328" t="s">
        <v>1319</v>
      </c>
      <c r="F328" t="s">
        <v>939</v>
      </c>
      <c r="G328" t="s">
        <v>940</v>
      </c>
      <c r="H328">
        <v>90</v>
      </c>
      <c r="I328" s="5">
        <v>24130</v>
      </c>
      <c r="J328">
        <v>9</v>
      </c>
      <c r="K328" t="s">
        <v>963</v>
      </c>
    </row>
    <row r="329" spans="1:11">
      <c r="A329">
        <v>328</v>
      </c>
      <c r="B329">
        <v>5</v>
      </c>
      <c r="C329" t="s">
        <v>1317</v>
      </c>
      <c r="D329" t="s">
        <v>353</v>
      </c>
      <c r="E329" t="s">
        <v>1320</v>
      </c>
      <c r="F329" t="s">
        <v>939</v>
      </c>
      <c r="G329" t="s">
        <v>944</v>
      </c>
      <c r="H329">
        <v>36</v>
      </c>
      <c r="I329" s="5">
        <v>33573</v>
      </c>
      <c r="J329">
        <v>6</v>
      </c>
      <c r="K329" t="s">
        <v>950</v>
      </c>
    </row>
    <row r="330" spans="1:11">
      <c r="A330">
        <v>329</v>
      </c>
      <c r="B330">
        <v>5</v>
      </c>
      <c r="C330" t="s">
        <v>1321</v>
      </c>
      <c r="D330" t="s">
        <v>354</v>
      </c>
      <c r="E330" t="s">
        <v>1322</v>
      </c>
      <c r="F330" t="s">
        <v>935</v>
      </c>
      <c r="G330" t="s">
        <v>936</v>
      </c>
      <c r="H330">
        <v>602</v>
      </c>
      <c r="I330" s="5">
        <v>172392</v>
      </c>
      <c r="J330">
        <v>18</v>
      </c>
      <c r="K330" t="s">
        <v>970</v>
      </c>
    </row>
    <row r="331" spans="1:11">
      <c r="A331">
        <v>330</v>
      </c>
      <c r="B331">
        <v>5</v>
      </c>
      <c r="C331" t="s">
        <v>1321</v>
      </c>
      <c r="D331" t="s">
        <v>355</v>
      </c>
      <c r="E331" t="s">
        <v>1323</v>
      </c>
      <c r="F331" t="s">
        <v>972</v>
      </c>
      <c r="G331" t="s">
        <v>973</v>
      </c>
      <c r="H331">
        <v>287</v>
      </c>
      <c r="I331" s="5">
        <v>109953</v>
      </c>
      <c r="J331">
        <v>15</v>
      </c>
      <c r="K331" t="s">
        <v>974</v>
      </c>
    </row>
    <row r="332" spans="1:11">
      <c r="A332">
        <v>331</v>
      </c>
      <c r="B332">
        <v>5</v>
      </c>
      <c r="C332" t="s">
        <v>1324</v>
      </c>
      <c r="D332" t="s">
        <v>356</v>
      </c>
      <c r="E332" t="s">
        <v>1325</v>
      </c>
      <c r="F332" t="s">
        <v>935</v>
      </c>
      <c r="G332" t="s">
        <v>936</v>
      </c>
      <c r="H332">
        <v>680</v>
      </c>
      <c r="I332" s="5">
        <v>131052</v>
      </c>
      <c r="J332">
        <v>18</v>
      </c>
      <c r="K332" t="s">
        <v>970</v>
      </c>
    </row>
    <row r="333" spans="1:11">
      <c r="A333">
        <v>332</v>
      </c>
      <c r="B333">
        <v>5</v>
      </c>
      <c r="C333" t="s">
        <v>1324</v>
      </c>
      <c r="D333" t="s">
        <v>357</v>
      </c>
      <c r="E333" t="s">
        <v>1326</v>
      </c>
      <c r="F333" t="s">
        <v>972</v>
      </c>
      <c r="G333" t="s">
        <v>973</v>
      </c>
      <c r="H333">
        <v>262</v>
      </c>
      <c r="I333" s="5">
        <v>112249</v>
      </c>
      <c r="J333">
        <v>15</v>
      </c>
      <c r="K333" t="s">
        <v>974</v>
      </c>
    </row>
    <row r="334" spans="1:11">
      <c r="A334">
        <v>333</v>
      </c>
      <c r="B334">
        <v>5</v>
      </c>
      <c r="C334" t="s">
        <v>1324</v>
      </c>
      <c r="D334" t="s">
        <v>358</v>
      </c>
      <c r="E334" t="s">
        <v>1327</v>
      </c>
      <c r="F334" t="s">
        <v>939</v>
      </c>
      <c r="G334" t="s">
        <v>944</v>
      </c>
      <c r="H334">
        <v>120</v>
      </c>
      <c r="I334" s="5">
        <v>54106</v>
      </c>
      <c r="J334">
        <v>6</v>
      </c>
      <c r="K334" t="s">
        <v>950</v>
      </c>
    </row>
    <row r="335" spans="1:11">
      <c r="A335">
        <v>334</v>
      </c>
      <c r="B335">
        <v>5</v>
      </c>
      <c r="C335" t="s">
        <v>1324</v>
      </c>
      <c r="D335" t="s">
        <v>359</v>
      </c>
      <c r="E335" t="s">
        <v>1328</v>
      </c>
      <c r="F335" t="s">
        <v>939</v>
      </c>
      <c r="G335" t="s">
        <v>940</v>
      </c>
      <c r="H335">
        <v>106</v>
      </c>
      <c r="I335" s="5">
        <v>65313</v>
      </c>
      <c r="J335">
        <v>10</v>
      </c>
      <c r="K335" t="s">
        <v>941</v>
      </c>
    </row>
    <row r="336" spans="1:11">
      <c r="A336">
        <v>335</v>
      </c>
      <c r="B336">
        <v>5</v>
      </c>
      <c r="C336" t="s">
        <v>1324</v>
      </c>
      <c r="D336" t="s">
        <v>360</v>
      </c>
      <c r="E336" t="s">
        <v>1329</v>
      </c>
      <c r="F336" t="s">
        <v>939</v>
      </c>
      <c r="G336" t="s">
        <v>944</v>
      </c>
      <c r="H336">
        <v>62</v>
      </c>
      <c r="I336" s="5">
        <v>52453</v>
      </c>
      <c r="J336">
        <v>6</v>
      </c>
      <c r="K336" t="s">
        <v>950</v>
      </c>
    </row>
    <row r="337" spans="1:11">
      <c r="A337">
        <v>336</v>
      </c>
      <c r="B337">
        <v>5</v>
      </c>
      <c r="C337" t="s">
        <v>1324</v>
      </c>
      <c r="D337" t="s">
        <v>361</v>
      </c>
      <c r="E337" t="s">
        <v>1330</v>
      </c>
      <c r="F337" t="s">
        <v>939</v>
      </c>
      <c r="G337" t="s">
        <v>944</v>
      </c>
      <c r="H337">
        <v>60</v>
      </c>
      <c r="I337" s="5">
        <v>44360</v>
      </c>
      <c r="J337">
        <v>6</v>
      </c>
      <c r="K337" t="s">
        <v>950</v>
      </c>
    </row>
    <row r="338" spans="1:11">
      <c r="A338">
        <v>337</v>
      </c>
      <c r="B338">
        <v>5</v>
      </c>
      <c r="C338" t="s">
        <v>1324</v>
      </c>
      <c r="D338" t="s">
        <v>362</v>
      </c>
      <c r="E338" t="s">
        <v>1331</v>
      </c>
      <c r="F338" t="s">
        <v>939</v>
      </c>
      <c r="G338" t="s">
        <v>944</v>
      </c>
      <c r="H338">
        <v>68</v>
      </c>
      <c r="I338" s="5">
        <v>37819</v>
      </c>
      <c r="J338">
        <v>6</v>
      </c>
      <c r="K338" t="s">
        <v>950</v>
      </c>
    </row>
    <row r="339" spans="1:11">
      <c r="A339">
        <v>338</v>
      </c>
      <c r="B339">
        <v>5</v>
      </c>
      <c r="C339" t="s">
        <v>1324</v>
      </c>
      <c r="D339" t="s">
        <v>363</v>
      </c>
      <c r="E339" t="s">
        <v>1332</v>
      </c>
      <c r="F339" t="s">
        <v>939</v>
      </c>
      <c r="G339" t="s">
        <v>944</v>
      </c>
      <c r="H339">
        <v>60</v>
      </c>
      <c r="I339" s="5">
        <v>37985</v>
      </c>
      <c r="J339">
        <v>6</v>
      </c>
      <c r="K339" t="s">
        <v>950</v>
      </c>
    </row>
    <row r="340" spans="1:11">
      <c r="A340">
        <v>339</v>
      </c>
      <c r="B340">
        <v>5</v>
      </c>
      <c r="C340" t="s">
        <v>1324</v>
      </c>
      <c r="D340" t="s">
        <v>364</v>
      </c>
      <c r="E340" t="s">
        <v>1333</v>
      </c>
      <c r="F340" t="s">
        <v>939</v>
      </c>
      <c r="G340" t="s">
        <v>947</v>
      </c>
      <c r="H340">
        <v>144</v>
      </c>
      <c r="I340" s="5">
        <v>87092</v>
      </c>
      <c r="J340">
        <v>13</v>
      </c>
      <c r="K340" t="s">
        <v>948</v>
      </c>
    </row>
    <row r="341" spans="1:11">
      <c r="A341">
        <v>340</v>
      </c>
      <c r="B341">
        <v>5</v>
      </c>
      <c r="C341" t="s">
        <v>1324</v>
      </c>
      <c r="D341" t="s">
        <v>365</v>
      </c>
      <c r="E341" t="s">
        <v>1334</v>
      </c>
      <c r="F341" t="s">
        <v>939</v>
      </c>
      <c r="G341" t="s">
        <v>944</v>
      </c>
      <c r="H341">
        <v>60</v>
      </c>
      <c r="I341" s="5">
        <v>28969</v>
      </c>
      <c r="J341">
        <v>5</v>
      </c>
      <c r="K341" t="s">
        <v>945</v>
      </c>
    </row>
    <row r="342" spans="1:11">
      <c r="A342">
        <v>341</v>
      </c>
      <c r="B342">
        <v>6</v>
      </c>
      <c r="C342" t="s">
        <v>1335</v>
      </c>
      <c r="D342" t="s">
        <v>366</v>
      </c>
      <c r="E342" t="s">
        <v>1336</v>
      </c>
      <c r="F342" t="s">
        <v>935</v>
      </c>
      <c r="G342" t="s">
        <v>936</v>
      </c>
      <c r="H342">
        <v>755</v>
      </c>
      <c r="I342" s="5">
        <v>109113</v>
      </c>
      <c r="J342">
        <v>19</v>
      </c>
      <c r="K342" t="s">
        <v>937</v>
      </c>
    </row>
    <row r="343" spans="1:11">
      <c r="A343">
        <v>342</v>
      </c>
      <c r="B343">
        <v>6</v>
      </c>
      <c r="C343" t="s">
        <v>1335</v>
      </c>
      <c r="D343" t="s">
        <v>367</v>
      </c>
      <c r="E343" t="s">
        <v>1337</v>
      </c>
      <c r="F343" t="s">
        <v>939</v>
      </c>
      <c r="G343" t="s">
        <v>940</v>
      </c>
      <c r="H343">
        <v>30</v>
      </c>
      <c r="I343" s="5">
        <v>44066</v>
      </c>
      <c r="J343">
        <v>9</v>
      </c>
      <c r="K343" t="s">
        <v>963</v>
      </c>
    </row>
    <row r="344" spans="1:11">
      <c r="A344">
        <v>343</v>
      </c>
      <c r="B344">
        <v>6</v>
      </c>
      <c r="C344" t="s">
        <v>1335</v>
      </c>
      <c r="D344" t="s">
        <v>368</v>
      </c>
      <c r="E344" t="s">
        <v>1338</v>
      </c>
      <c r="F344" t="s">
        <v>939</v>
      </c>
      <c r="G344" t="s">
        <v>944</v>
      </c>
      <c r="H344">
        <v>30</v>
      </c>
      <c r="I344" s="5">
        <v>22068</v>
      </c>
      <c r="J344">
        <v>5</v>
      </c>
      <c r="K344" t="s">
        <v>945</v>
      </c>
    </row>
    <row r="345" spans="1:11">
      <c r="A345">
        <v>344</v>
      </c>
      <c r="B345">
        <v>6</v>
      </c>
      <c r="C345" t="s">
        <v>1335</v>
      </c>
      <c r="D345" t="s">
        <v>369</v>
      </c>
      <c r="E345" t="s">
        <v>1339</v>
      </c>
      <c r="F345" t="s">
        <v>939</v>
      </c>
      <c r="G345" t="s">
        <v>944</v>
      </c>
      <c r="H345">
        <v>30</v>
      </c>
      <c r="I345" s="5">
        <v>16918</v>
      </c>
      <c r="J345">
        <v>5</v>
      </c>
      <c r="K345" t="s">
        <v>945</v>
      </c>
    </row>
    <row r="346" spans="1:11">
      <c r="A346">
        <v>345</v>
      </c>
      <c r="B346">
        <v>6</v>
      </c>
      <c r="C346" t="s">
        <v>1335</v>
      </c>
      <c r="D346" t="s">
        <v>370</v>
      </c>
      <c r="E346" t="s">
        <v>1340</v>
      </c>
      <c r="F346" t="s">
        <v>939</v>
      </c>
      <c r="G346" t="s">
        <v>944</v>
      </c>
      <c r="H346">
        <v>26</v>
      </c>
      <c r="I346" s="5">
        <v>18527</v>
      </c>
      <c r="J346">
        <v>5</v>
      </c>
      <c r="K346" t="s">
        <v>945</v>
      </c>
    </row>
    <row r="347" spans="1:11">
      <c r="A347">
        <v>346</v>
      </c>
      <c r="B347">
        <v>6</v>
      </c>
      <c r="C347" t="s">
        <v>1335</v>
      </c>
      <c r="D347" t="s">
        <v>371</v>
      </c>
      <c r="E347" t="s">
        <v>1341</v>
      </c>
      <c r="F347" t="s">
        <v>939</v>
      </c>
      <c r="G347" t="s">
        <v>944</v>
      </c>
      <c r="H347">
        <v>69</v>
      </c>
      <c r="I347" s="5">
        <v>36802</v>
      </c>
      <c r="J347">
        <v>6</v>
      </c>
      <c r="K347" t="s">
        <v>950</v>
      </c>
    </row>
    <row r="348" spans="1:11">
      <c r="A348">
        <v>347</v>
      </c>
      <c r="B348">
        <v>6</v>
      </c>
      <c r="C348" t="s">
        <v>1335</v>
      </c>
      <c r="D348" t="s">
        <v>372</v>
      </c>
      <c r="E348" t="s">
        <v>1342</v>
      </c>
      <c r="F348" t="s">
        <v>939</v>
      </c>
      <c r="G348" t="s">
        <v>940</v>
      </c>
      <c r="H348">
        <v>36</v>
      </c>
      <c r="I348" s="5">
        <v>25722</v>
      </c>
      <c r="J348">
        <v>9</v>
      </c>
      <c r="K348" t="s">
        <v>963</v>
      </c>
    </row>
    <row r="349" spans="1:11">
      <c r="A349">
        <v>348</v>
      </c>
      <c r="B349">
        <v>6</v>
      </c>
      <c r="C349" t="s">
        <v>1335</v>
      </c>
      <c r="D349" t="s">
        <v>373</v>
      </c>
      <c r="E349" t="s">
        <v>1343</v>
      </c>
      <c r="F349" t="s">
        <v>939</v>
      </c>
      <c r="G349" t="s">
        <v>944</v>
      </c>
      <c r="H349">
        <v>46</v>
      </c>
      <c r="I349" s="5">
        <v>22053</v>
      </c>
      <c r="J349">
        <v>5</v>
      </c>
      <c r="K349" t="s">
        <v>945</v>
      </c>
    </row>
    <row r="350" spans="1:11">
      <c r="A350">
        <v>349</v>
      </c>
      <c r="B350">
        <v>6</v>
      </c>
      <c r="C350" t="s">
        <v>1335</v>
      </c>
      <c r="D350" t="s">
        <v>374</v>
      </c>
      <c r="E350" t="s">
        <v>1344</v>
      </c>
      <c r="F350" t="s">
        <v>939</v>
      </c>
      <c r="G350" t="s">
        <v>940</v>
      </c>
      <c r="H350">
        <v>62</v>
      </c>
      <c r="I350" s="5">
        <v>53395</v>
      </c>
      <c r="J350">
        <v>10</v>
      </c>
      <c r="K350" t="s">
        <v>941</v>
      </c>
    </row>
    <row r="351" spans="1:11">
      <c r="A351">
        <v>350</v>
      </c>
      <c r="B351">
        <v>6</v>
      </c>
      <c r="C351" t="s">
        <v>1335</v>
      </c>
      <c r="D351" t="s">
        <v>375</v>
      </c>
      <c r="E351" t="s">
        <v>1345</v>
      </c>
      <c r="F351" t="s">
        <v>939</v>
      </c>
      <c r="G351" t="s">
        <v>944</v>
      </c>
      <c r="H351">
        <v>30</v>
      </c>
      <c r="I351" s="5">
        <v>36012</v>
      </c>
      <c r="J351">
        <v>6</v>
      </c>
      <c r="K351" t="s">
        <v>950</v>
      </c>
    </row>
    <row r="352" spans="1:11">
      <c r="A352">
        <v>351</v>
      </c>
      <c r="B352">
        <v>6</v>
      </c>
      <c r="C352" t="s">
        <v>1335</v>
      </c>
      <c r="D352" t="s">
        <v>376</v>
      </c>
      <c r="E352" t="s">
        <v>1346</v>
      </c>
      <c r="F352" t="s">
        <v>939</v>
      </c>
      <c r="G352" t="s">
        <v>940</v>
      </c>
      <c r="H352">
        <v>34</v>
      </c>
      <c r="I352" s="5">
        <v>28222</v>
      </c>
      <c r="J352">
        <v>9</v>
      </c>
      <c r="K352" t="s">
        <v>963</v>
      </c>
    </row>
    <row r="353" spans="1:11">
      <c r="A353">
        <v>352</v>
      </c>
      <c r="B353">
        <v>6</v>
      </c>
      <c r="C353" t="s">
        <v>1335</v>
      </c>
      <c r="D353" t="s">
        <v>377</v>
      </c>
      <c r="E353" t="s">
        <v>1347</v>
      </c>
      <c r="F353" t="s">
        <v>939</v>
      </c>
      <c r="G353" t="s">
        <v>944</v>
      </c>
      <c r="H353">
        <v>30</v>
      </c>
      <c r="I353" s="5">
        <v>24180</v>
      </c>
      <c r="J353">
        <v>5</v>
      </c>
      <c r="K353" t="s">
        <v>945</v>
      </c>
    </row>
    <row r="354" spans="1:11">
      <c r="A354">
        <v>353</v>
      </c>
      <c r="B354">
        <v>6</v>
      </c>
      <c r="C354" t="s">
        <v>1348</v>
      </c>
      <c r="D354" t="s">
        <v>378</v>
      </c>
      <c r="E354" t="s">
        <v>1349</v>
      </c>
      <c r="F354" t="s">
        <v>935</v>
      </c>
      <c r="G354" t="s">
        <v>936</v>
      </c>
      <c r="H354">
        <v>585</v>
      </c>
      <c r="I354" s="5">
        <v>102599</v>
      </c>
      <c r="J354">
        <v>18</v>
      </c>
      <c r="K354" t="s">
        <v>970</v>
      </c>
    </row>
    <row r="355" spans="1:11">
      <c r="A355">
        <v>354</v>
      </c>
      <c r="B355">
        <v>6</v>
      </c>
      <c r="C355" t="s">
        <v>1348</v>
      </c>
      <c r="D355" t="s">
        <v>379</v>
      </c>
      <c r="E355" t="s">
        <v>1350</v>
      </c>
      <c r="F355" t="s">
        <v>939</v>
      </c>
      <c r="G355" t="s">
        <v>944</v>
      </c>
      <c r="H355">
        <v>41</v>
      </c>
      <c r="I355" s="5">
        <v>35637</v>
      </c>
      <c r="J355">
        <v>6</v>
      </c>
      <c r="K355" t="s">
        <v>950</v>
      </c>
    </row>
    <row r="356" spans="1:11">
      <c r="A356">
        <v>355</v>
      </c>
      <c r="B356">
        <v>6</v>
      </c>
      <c r="C356" t="s">
        <v>1348</v>
      </c>
      <c r="D356" t="s">
        <v>380</v>
      </c>
      <c r="E356" t="s">
        <v>1351</v>
      </c>
      <c r="F356" t="s">
        <v>939</v>
      </c>
      <c r="G356" t="s">
        <v>944</v>
      </c>
      <c r="H356">
        <v>40</v>
      </c>
      <c r="I356" s="5">
        <v>30609</v>
      </c>
      <c r="J356">
        <v>6</v>
      </c>
      <c r="K356" t="s">
        <v>950</v>
      </c>
    </row>
    <row r="357" spans="1:11">
      <c r="A357">
        <v>356</v>
      </c>
      <c r="B357">
        <v>6</v>
      </c>
      <c r="C357" t="s">
        <v>1348</v>
      </c>
      <c r="D357" t="s">
        <v>381</v>
      </c>
      <c r="E357" t="s">
        <v>1352</v>
      </c>
      <c r="F357" t="s">
        <v>939</v>
      </c>
      <c r="G357" t="s">
        <v>940</v>
      </c>
      <c r="H357">
        <v>62</v>
      </c>
      <c r="I357" s="5">
        <v>62227</v>
      </c>
      <c r="J357">
        <v>10</v>
      </c>
      <c r="K357" t="s">
        <v>941</v>
      </c>
    </row>
    <row r="358" spans="1:11">
      <c r="A358">
        <v>357</v>
      </c>
      <c r="B358">
        <v>6</v>
      </c>
      <c r="C358" t="s">
        <v>1348</v>
      </c>
      <c r="D358" t="s">
        <v>382</v>
      </c>
      <c r="E358" t="s">
        <v>1353</v>
      </c>
      <c r="F358" t="s">
        <v>939</v>
      </c>
      <c r="G358" t="s">
        <v>940</v>
      </c>
      <c r="H358">
        <v>90</v>
      </c>
      <c r="I358" s="5">
        <v>56693</v>
      </c>
      <c r="J358">
        <v>10</v>
      </c>
      <c r="K358" t="s">
        <v>941</v>
      </c>
    </row>
    <row r="359" spans="1:11">
      <c r="A359">
        <v>358</v>
      </c>
      <c r="B359">
        <v>6</v>
      </c>
      <c r="C359" t="s">
        <v>1348</v>
      </c>
      <c r="D359" t="s">
        <v>383</v>
      </c>
      <c r="E359" t="s">
        <v>1354</v>
      </c>
      <c r="F359" t="s">
        <v>939</v>
      </c>
      <c r="G359" t="s">
        <v>944</v>
      </c>
      <c r="H359">
        <v>52</v>
      </c>
      <c r="I359" s="5">
        <v>32200</v>
      </c>
      <c r="J359">
        <v>6</v>
      </c>
      <c r="K359" t="s">
        <v>950</v>
      </c>
    </row>
    <row r="360" spans="1:11">
      <c r="A360">
        <v>359</v>
      </c>
      <c r="B360">
        <v>6</v>
      </c>
      <c r="C360" t="s">
        <v>1348</v>
      </c>
      <c r="D360" t="s">
        <v>384</v>
      </c>
      <c r="E360" t="s">
        <v>1355</v>
      </c>
      <c r="F360" t="s">
        <v>939</v>
      </c>
      <c r="G360" t="s">
        <v>947</v>
      </c>
      <c r="H360">
        <v>138</v>
      </c>
      <c r="I360" s="5">
        <v>58457</v>
      </c>
      <c r="J360">
        <v>13</v>
      </c>
      <c r="K360" t="s">
        <v>948</v>
      </c>
    </row>
    <row r="361" spans="1:11">
      <c r="A361">
        <v>360</v>
      </c>
      <c r="B361">
        <v>6</v>
      </c>
      <c r="C361" t="s">
        <v>1348</v>
      </c>
      <c r="D361" t="s">
        <v>385</v>
      </c>
      <c r="E361" t="s">
        <v>1356</v>
      </c>
      <c r="F361" t="s">
        <v>939</v>
      </c>
      <c r="G361" t="s">
        <v>940</v>
      </c>
      <c r="H361">
        <v>121</v>
      </c>
      <c r="I361" s="5">
        <v>55364</v>
      </c>
      <c r="J361">
        <v>10</v>
      </c>
      <c r="K361" t="s">
        <v>941</v>
      </c>
    </row>
    <row r="362" spans="1:11">
      <c r="A362">
        <v>361</v>
      </c>
      <c r="B362">
        <v>6</v>
      </c>
      <c r="C362" t="s">
        <v>1348</v>
      </c>
      <c r="D362" t="s">
        <v>386</v>
      </c>
      <c r="E362" t="s">
        <v>1357</v>
      </c>
      <c r="F362" t="s">
        <v>939</v>
      </c>
      <c r="G362" t="s">
        <v>944</v>
      </c>
      <c r="H362">
        <v>52</v>
      </c>
      <c r="I362" s="5">
        <v>28879</v>
      </c>
      <c r="J362">
        <v>5</v>
      </c>
      <c r="K362" t="s">
        <v>945</v>
      </c>
    </row>
    <row r="363" spans="1:11">
      <c r="A363">
        <v>362</v>
      </c>
      <c r="B363">
        <v>6</v>
      </c>
      <c r="C363" t="s">
        <v>1348</v>
      </c>
      <c r="D363" t="s">
        <v>387</v>
      </c>
      <c r="E363" t="s">
        <v>1358</v>
      </c>
      <c r="F363" t="s">
        <v>939</v>
      </c>
      <c r="G363" t="s">
        <v>944</v>
      </c>
      <c r="H363">
        <v>13</v>
      </c>
      <c r="I363" s="5">
        <v>8632</v>
      </c>
      <c r="J363">
        <v>5</v>
      </c>
      <c r="K363" t="s">
        <v>945</v>
      </c>
    </row>
    <row r="364" spans="1:11">
      <c r="A364">
        <v>363</v>
      </c>
      <c r="B364">
        <v>6</v>
      </c>
      <c r="C364" t="s">
        <v>1348</v>
      </c>
      <c r="D364" t="s">
        <v>388</v>
      </c>
      <c r="E364" t="s">
        <v>1359</v>
      </c>
      <c r="F364" t="s">
        <v>939</v>
      </c>
      <c r="G364" t="s">
        <v>966</v>
      </c>
      <c r="H364">
        <v>0</v>
      </c>
      <c r="I364" s="5">
        <v>7844</v>
      </c>
      <c r="J364">
        <v>2</v>
      </c>
      <c r="K364" t="s">
        <v>967</v>
      </c>
    </row>
    <row r="365" spans="1:11">
      <c r="A365">
        <v>364</v>
      </c>
      <c r="B365">
        <v>6</v>
      </c>
      <c r="C365" t="s">
        <v>1360</v>
      </c>
      <c r="D365" t="s">
        <v>389</v>
      </c>
      <c r="E365" t="s">
        <v>1361</v>
      </c>
      <c r="F365" t="s">
        <v>935</v>
      </c>
      <c r="G365" t="s">
        <v>936</v>
      </c>
      <c r="H365">
        <v>850</v>
      </c>
      <c r="I365" s="5">
        <v>0</v>
      </c>
      <c r="J365">
        <v>19</v>
      </c>
      <c r="K365" t="s">
        <v>937</v>
      </c>
    </row>
    <row r="366" spans="1:11">
      <c r="A366">
        <v>365</v>
      </c>
      <c r="B366">
        <v>6</v>
      </c>
      <c r="C366" t="s">
        <v>1360</v>
      </c>
      <c r="D366" t="s">
        <v>390</v>
      </c>
      <c r="E366" t="s">
        <v>1362</v>
      </c>
      <c r="F366" t="s">
        <v>939</v>
      </c>
      <c r="G366" t="s">
        <v>947</v>
      </c>
      <c r="H366">
        <v>132</v>
      </c>
      <c r="I366" s="5">
        <v>73236</v>
      </c>
      <c r="J366">
        <v>13</v>
      </c>
      <c r="K366" t="s">
        <v>948</v>
      </c>
    </row>
    <row r="367" spans="1:11">
      <c r="A367">
        <v>366</v>
      </c>
      <c r="B367">
        <v>6</v>
      </c>
      <c r="C367" t="s">
        <v>1360</v>
      </c>
      <c r="D367" t="s">
        <v>391</v>
      </c>
      <c r="E367" t="s">
        <v>1363</v>
      </c>
      <c r="F367" t="s">
        <v>939</v>
      </c>
      <c r="G367" t="s">
        <v>944</v>
      </c>
      <c r="H367">
        <v>30</v>
      </c>
      <c r="I367" s="5">
        <v>17813</v>
      </c>
      <c r="J367">
        <v>5</v>
      </c>
      <c r="K367" t="s">
        <v>945</v>
      </c>
    </row>
    <row r="368" spans="1:11">
      <c r="A368">
        <v>367</v>
      </c>
      <c r="B368">
        <v>6</v>
      </c>
      <c r="C368" t="s">
        <v>1360</v>
      </c>
      <c r="D368" t="s">
        <v>392</v>
      </c>
      <c r="E368" t="s">
        <v>1364</v>
      </c>
      <c r="F368" t="s">
        <v>972</v>
      </c>
      <c r="G368" t="s">
        <v>999</v>
      </c>
      <c r="H368">
        <v>250</v>
      </c>
      <c r="I368" s="5">
        <v>161935</v>
      </c>
      <c r="J368">
        <v>16</v>
      </c>
      <c r="K368" t="s">
        <v>1038</v>
      </c>
    </row>
    <row r="369" spans="1:11">
      <c r="A369">
        <v>368</v>
      </c>
      <c r="B369">
        <v>6</v>
      </c>
      <c r="C369" t="s">
        <v>1360</v>
      </c>
      <c r="D369" t="s">
        <v>393</v>
      </c>
      <c r="E369" t="s">
        <v>1365</v>
      </c>
      <c r="F369" t="s">
        <v>939</v>
      </c>
      <c r="G369" t="s">
        <v>944</v>
      </c>
      <c r="H369">
        <v>23</v>
      </c>
      <c r="I369" s="5">
        <v>15858</v>
      </c>
      <c r="J369">
        <v>5</v>
      </c>
      <c r="K369" t="s">
        <v>945</v>
      </c>
    </row>
    <row r="370" spans="1:11">
      <c r="A370">
        <v>369</v>
      </c>
      <c r="B370">
        <v>6</v>
      </c>
      <c r="C370" t="s">
        <v>1360</v>
      </c>
      <c r="D370" t="s">
        <v>394</v>
      </c>
      <c r="E370" t="s">
        <v>1366</v>
      </c>
      <c r="F370" t="s">
        <v>939</v>
      </c>
      <c r="G370" t="s">
        <v>940</v>
      </c>
      <c r="H370">
        <v>67</v>
      </c>
      <c r="I370" s="5">
        <v>49237</v>
      </c>
      <c r="J370">
        <v>9</v>
      </c>
      <c r="K370" t="s">
        <v>963</v>
      </c>
    </row>
    <row r="371" spans="1:11">
      <c r="A371">
        <v>370</v>
      </c>
      <c r="B371">
        <v>6</v>
      </c>
      <c r="C371" t="s">
        <v>1360</v>
      </c>
      <c r="D371" t="s">
        <v>395</v>
      </c>
      <c r="E371" t="s">
        <v>1367</v>
      </c>
      <c r="F371" t="s">
        <v>939</v>
      </c>
      <c r="G371" t="s">
        <v>947</v>
      </c>
      <c r="H371">
        <v>137</v>
      </c>
      <c r="I371" s="5">
        <v>84831</v>
      </c>
      <c r="J371">
        <v>13</v>
      </c>
      <c r="K371" t="s">
        <v>948</v>
      </c>
    </row>
    <row r="372" spans="1:11">
      <c r="A372">
        <v>371</v>
      </c>
      <c r="B372">
        <v>6</v>
      </c>
      <c r="C372" t="s">
        <v>1360</v>
      </c>
      <c r="D372" t="s">
        <v>396</v>
      </c>
      <c r="E372" t="s">
        <v>1368</v>
      </c>
      <c r="F372" t="s">
        <v>939</v>
      </c>
      <c r="G372" t="s">
        <v>947</v>
      </c>
      <c r="H372">
        <v>113</v>
      </c>
      <c r="I372" s="5">
        <v>128926</v>
      </c>
      <c r="J372">
        <v>13</v>
      </c>
      <c r="K372" t="s">
        <v>948</v>
      </c>
    </row>
    <row r="373" spans="1:11">
      <c r="A373">
        <v>372</v>
      </c>
      <c r="B373">
        <v>6</v>
      </c>
      <c r="C373" t="s">
        <v>1360</v>
      </c>
      <c r="D373" t="s">
        <v>397</v>
      </c>
      <c r="E373" t="s">
        <v>1369</v>
      </c>
      <c r="F373" t="s">
        <v>939</v>
      </c>
      <c r="G373" t="s">
        <v>944</v>
      </c>
      <c r="H373">
        <v>30</v>
      </c>
      <c r="I373" s="5">
        <v>3504</v>
      </c>
      <c r="J373">
        <v>5</v>
      </c>
      <c r="K373" t="s">
        <v>945</v>
      </c>
    </row>
    <row r="374" spans="1:11">
      <c r="A374">
        <v>373</v>
      </c>
      <c r="B374">
        <v>6</v>
      </c>
      <c r="C374" t="s">
        <v>1360</v>
      </c>
      <c r="D374" t="s">
        <v>398</v>
      </c>
      <c r="E374" t="s">
        <v>1370</v>
      </c>
      <c r="F374" t="s">
        <v>939</v>
      </c>
      <c r="G374" t="s">
        <v>940</v>
      </c>
      <c r="H374">
        <v>40</v>
      </c>
      <c r="I374" s="5">
        <v>69660</v>
      </c>
      <c r="J374">
        <v>10</v>
      </c>
      <c r="K374" t="s">
        <v>941</v>
      </c>
    </row>
    <row r="375" spans="1:11">
      <c r="A375">
        <v>374</v>
      </c>
      <c r="B375">
        <v>6</v>
      </c>
      <c r="C375" t="s">
        <v>1360</v>
      </c>
      <c r="D375" t="s">
        <v>399</v>
      </c>
      <c r="E375" t="s">
        <v>1371</v>
      </c>
      <c r="F375" t="s">
        <v>939</v>
      </c>
      <c r="G375" t="s">
        <v>944</v>
      </c>
      <c r="H375">
        <v>60</v>
      </c>
      <c r="I375" s="5">
        <v>38603</v>
      </c>
      <c r="J375">
        <v>6</v>
      </c>
      <c r="K375" t="s">
        <v>950</v>
      </c>
    </row>
    <row r="376" spans="1:11">
      <c r="A376">
        <v>375</v>
      </c>
      <c r="B376">
        <v>6</v>
      </c>
      <c r="C376" t="s">
        <v>1360</v>
      </c>
      <c r="D376" t="s">
        <v>400</v>
      </c>
      <c r="E376" t="s">
        <v>1372</v>
      </c>
      <c r="F376" t="s">
        <v>939</v>
      </c>
      <c r="G376" t="s">
        <v>966</v>
      </c>
      <c r="H376">
        <v>30</v>
      </c>
      <c r="I376" s="5">
        <v>26674</v>
      </c>
      <c r="J376">
        <v>4</v>
      </c>
      <c r="K376" t="s">
        <v>1078</v>
      </c>
    </row>
    <row r="377" spans="1:11">
      <c r="A377">
        <v>376</v>
      </c>
      <c r="B377">
        <v>6</v>
      </c>
      <c r="C377" t="s">
        <v>1373</v>
      </c>
      <c r="D377" t="s">
        <v>401</v>
      </c>
      <c r="E377" t="s">
        <v>1374</v>
      </c>
      <c r="F377" t="s">
        <v>972</v>
      </c>
      <c r="G377" t="s">
        <v>999</v>
      </c>
      <c r="H377">
        <v>356</v>
      </c>
      <c r="I377" s="5">
        <v>68276</v>
      </c>
      <c r="J377">
        <v>16</v>
      </c>
      <c r="K377" t="s">
        <v>1038</v>
      </c>
    </row>
    <row r="378" spans="1:11">
      <c r="A378">
        <v>377</v>
      </c>
      <c r="B378">
        <v>6</v>
      </c>
      <c r="C378" t="s">
        <v>1373</v>
      </c>
      <c r="D378" t="s">
        <v>402</v>
      </c>
      <c r="E378" t="s">
        <v>1375</v>
      </c>
      <c r="F378" t="s">
        <v>939</v>
      </c>
      <c r="G378" t="s">
        <v>944</v>
      </c>
      <c r="H378">
        <v>37</v>
      </c>
      <c r="I378" s="5">
        <v>16255</v>
      </c>
      <c r="J378">
        <v>5</v>
      </c>
      <c r="K378" t="s">
        <v>945</v>
      </c>
    </row>
    <row r="379" spans="1:11">
      <c r="A379">
        <v>378</v>
      </c>
      <c r="B379">
        <v>6</v>
      </c>
      <c r="C379" t="s">
        <v>1373</v>
      </c>
      <c r="D379" t="s">
        <v>403</v>
      </c>
      <c r="E379" t="s">
        <v>1376</v>
      </c>
      <c r="F379" t="s">
        <v>939</v>
      </c>
      <c r="G379" t="s">
        <v>944</v>
      </c>
      <c r="H379">
        <v>32</v>
      </c>
      <c r="I379" s="5">
        <v>35556</v>
      </c>
      <c r="J379">
        <v>6</v>
      </c>
      <c r="K379" t="s">
        <v>950</v>
      </c>
    </row>
    <row r="380" spans="1:11">
      <c r="A380">
        <v>379</v>
      </c>
      <c r="B380">
        <v>6</v>
      </c>
      <c r="C380" t="s">
        <v>1373</v>
      </c>
      <c r="D380" t="s">
        <v>404</v>
      </c>
      <c r="E380" t="s">
        <v>1377</v>
      </c>
      <c r="F380" t="s">
        <v>939</v>
      </c>
      <c r="G380" t="s">
        <v>944</v>
      </c>
      <c r="H380">
        <v>36</v>
      </c>
      <c r="I380" s="5">
        <v>27186</v>
      </c>
      <c r="J380">
        <v>5</v>
      </c>
      <c r="K380" t="s">
        <v>945</v>
      </c>
    </row>
    <row r="381" spans="1:11">
      <c r="A381">
        <v>380</v>
      </c>
      <c r="B381">
        <v>6</v>
      </c>
      <c r="C381" t="s">
        <v>1373</v>
      </c>
      <c r="D381" t="s">
        <v>405</v>
      </c>
      <c r="E381" t="s">
        <v>1378</v>
      </c>
      <c r="F381" t="s">
        <v>939</v>
      </c>
      <c r="G381" t="s">
        <v>944</v>
      </c>
      <c r="H381">
        <v>30</v>
      </c>
      <c r="I381" s="5">
        <v>15510</v>
      </c>
      <c r="J381">
        <v>5</v>
      </c>
      <c r="K381" t="s">
        <v>945</v>
      </c>
    </row>
    <row r="382" spans="1:11">
      <c r="A382">
        <v>381</v>
      </c>
      <c r="B382">
        <v>6</v>
      </c>
      <c r="C382" t="s">
        <v>1373</v>
      </c>
      <c r="D382" t="s">
        <v>406</v>
      </c>
      <c r="E382" t="s">
        <v>1379</v>
      </c>
      <c r="F382" t="s">
        <v>939</v>
      </c>
      <c r="G382" t="s">
        <v>966</v>
      </c>
      <c r="H382">
        <v>8</v>
      </c>
      <c r="I382" s="5">
        <v>2023</v>
      </c>
      <c r="J382">
        <v>2</v>
      </c>
      <c r="K382" t="s">
        <v>967</v>
      </c>
    </row>
    <row r="383" spans="1:11">
      <c r="A383">
        <v>382</v>
      </c>
      <c r="B383">
        <v>6</v>
      </c>
      <c r="C383" t="s">
        <v>1373</v>
      </c>
      <c r="D383" t="s">
        <v>407</v>
      </c>
      <c r="E383" t="s">
        <v>1380</v>
      </c>
      <c r="F383" t="s">
        <v>939</v>
      </c>
      <c r="G383" t="s">
        <v>944</v>
      </c>
      <c r="H383">
        <v>26</v>
      </c>
      <c r="I383" s="5">
        <v>6975</v>
      </c>
      <c r="J383">
        <v>5</v>
      </c>
      <c r="K383" t="s">
        <v>945</v>
      </c>
    </row>
    <row r="384" spans="1:11">
      <c r="A384">
        <v>383</v>
      </c>
      <c r="B384">
        <v>6</v>
      </c>
      <c r="C384" t="s">
        <v>1381</v>
      </c>
      <c r="D384" t="s">
        <v>408</v>
      </c>
      <c r="E384" t="s">
        <v>1382</v>
      </c>
      <c r="F384" t="s">
        <v>935</v>
      </c>
      <c r="G384" t="s">
        <v>936</v>
      </c>
      <c r="H384">
        <v>482</v>
      </c>
      <c r="I384" s="5">
        <v>74423</v>
      </c>
      <c r="J384">
        <v>18</v>
      </c>
      <c r="K384" t="s">
        <v>970</v>
      </c>
    </row>
    <row r="385" spans="1:11">
      <c r="A385">
        <v>384</v>
      </c>
      <c r="B385">
        <v>6</v>
      </c>
      <c r="C385" t="s">
        <v>1381</v>
      </c>
      <c r="D385" t="s">
        <v>409</v>
      </c>
      <c r="E385" t="s">
        <v>1383</v>
      </c>
      <c r="F385" t="s">
        <v>972</v>
      </c>
      <c r="G385" t="s">
        <v>973</v>
      </c>
      <c r="H385">
        <v>248</v>
      </c>
      <c r="I385" s="5">
        <v>104419</v>
      </c>
      <c r="J385">
        <v>15</v>
      </c>
      <c r="K385" t="s">
        <v>974</v>
      </c>
    </row>
    <row r="386" spans="1:11">
      <c r="A386">
        <v>385</v>
      </c>
      <c r="B386">
        <v>6</v>
      </c>
      <c r="C386" t="s">
        <v>1381</v>
      </c>
      <c r="D386" t="s">
        <v>410</v>
      </c>
      <c r="E386" t="s">
        <v>1384</v>
      </c>
      <c r="F386" t="s">
        <v>939</v>
      </c>
      <c r="G386" t="s">
        <v>944</v>
      </c>
      <c r="H386">
        <v>60</v>
      </c>
      <c r="I386" s="5">
        <v>35210</v>
      </c>
      <c r="J386">
        <v>6</v>
      </c>
      <c r="K386" t="s">
        <v>950</v>
      </c>
    </row>
    <row r="387" spans="1:11">
      <c r="A387">
        <v>386</v>
      </c>
      <c r="B387">
        <v>6</v>
      </c>
      <c r="C387" t="s">
        <v>1381</v>
      </c>
      <c r="D387" t="s">
        <v>411</v>
      </c>
      <c r="E387" t="s">
        <v>1385</v>
      </c>
      <c r="F387" t="s">
        <v>939</v>
      </c>
      <c r="G387" t="s">
        <v>944</v>
      </c>
      <c r="H387">
        <v>33</v>
      </c>
      <c r="I387" s="5">
        <v>20468</v>
      </c>
      <c r="J387">
        <v>5</v>
      </c>
      <c r="K387" t="s">
        <v>945</v>
      </c>
    </row>
    <row r="388" spans="1:11">
      <c r="A388">
        <v>387</v>
      </c>
      <c r="B388">
        <v>6</v>
      </c>
      <c r="C388" t="s">
        <v>1381</v>
      </c>
      <c r="D388" t="s">
        <v>412</v>
      </c>
      <c r="E388" t="s">
        <v>1386</v>
      </c>
      <c r="F388" t="s">
        <v>939</v>
      </c>
      <c r="G388" t="s">
        <v>944</v>
      </c>
      <c r="H388">
        <v>34</v>
      </c>
      <c r="I388" s="5">
        <v>34611</v>
      </c>
      <c r="J388">
        <v>6</v>
      </c>
      <c r="K388" t="s">
        <v>950</v>
      </c>
    </row>
    <row r="389" spans="1:11">
      <c r="A389">
        <v>388</v>
      </c>
      <c r="B389">
        <v>6</v>
      </c>
      <c r="C389" t="s">
        <v>1381</v>
      </c>
      <c r="D389" t="s">
        <v>413</v>
      </c>
      <c r="E389" t="s">
        <v>1387</v>
      </c>
      <c r="F389" t="s">
        <v>939</v>
      </c>
      <c r="G389" t="s">
        <v>944</v>
      </c>
      <c r="H389">
        <v>60</v>
      </c>
      <c r="I389" s="5">
        <v>42080</v>
      </c>
      <c r="J389">
        <v>6</v>
      </c>
      <c r="K389" t="s">
        <v>950</v>
      </c>
    </row>
    <row r="390" spans="1:11">
      <c r="A390">
        <v>389</v>
      </c>
      <c r="B390">
        <v>6</v>
      </c>
      <c r="C390" t="s">
        <v>1381</v>
      </c>
      <c r="D390" t="s">
        <v>414</v>
      </c>
      <c r="E390" t="s">
        <v>1388</v>
      </c>
      <c r="F390" t="s">
        <v>939</v>
      </c>
      <c r="G390" t="s">
        <v>944</v>
      </c>
      <c r="H390">
        <v>30</v>
      </c>
      <c r="I390" s="5">
        <v>14077</v>
      </c>
      <c r="J390">
        <v>5</v>
      </c>
      <c r="K390" t="s">
        <v>945</v>
      </c>
    </row>
    <row r="391" spans="1:11">
      <c r="A391">
        <v>390</v>
      </c>
      <c r="B391">
        <v>6</v>
      </c>
      <c r="C391" t="s">
        <v>1389</v>
      </c>
      <c r="D391" t="s">
        <v>415</v>
      </c>
      <c r="E391" t="s">
        <v>1390</v>
      </c>
      <c r="F391" t="s">
        <v>935</v>
      </c>
      <c r="G391" t="s">
        <v>936</v>
      </c>
      <c r="H391">
        <v>542</v>
      </c>
      <c r="I391" s="5">
        <v>161067</v>
      </c>
      <c r="J391">
        <v>18</v>
      </c>
      <c r="K391" t="s">
        <v>970</v>
      </c>
    </row>
    <row r="392" spans="1:11">
      <c r="A392">
        <v>391</v>
      </c>
      <c r="B392">
        <v>6</v>
      </c>
      <c r="C392" t="s">
        <v>1389</v>
      </c>
      <c r="D392" t="s">
        <v>416</v>
      </c>
      <c r="E392" t="s">
        <v>1391</v>
      </c>
      <c r="F392" t="s">
        <v>972</v>
      </c>
      <c r="G392" t="s">
        <v>973</v>
      </c>
      <c r="H392">
        <v>162</v>
      </c>
      <c r="I392" s="5">
        <v>47581</v>
      </c>
      <c r="J392">
        <v>14</v>
      </c>
      <c r="K392" t="s">
        <v>1206</v>
      </c>
    </row>
    <row r="393" spans="1:11">
      <c r="A393">
        <v>392</v>
      </c>
      <c r="B393">
        <v>6</v>
      </c>
      <c r="C393" t="s">
        <v>1389</v>
      </c>
      <c r="D393" t="s">
        <v>417</v>
      </c>
      <c r="E393" t="s">
        <v>1392</v>
      </c>
      <c r="F393" t="s">
        <v>939</v>
      </c>
      <c r="G393" t="s">
        <v>940</v>
      </c>
      <c r="H393">
        <v>70</v>
      </c>
      <c r="I393" s="5">
        <v>47054</v>
      </c>
      <c r="J393">
        <v>9</v>
      </c>
      <c r="K393" t="s">
        <v>963</v>
      </c>
    </row>
    <row r="394" spans="1:11">
      <c r="A394">
        <v>393</v>
      </c>
      <c r="B394">
        <v>6</v>
      </c>
      <c r="C394" t="s">
        <v>1389</v>
      </c>
      <c r="D394" t="s">
        <v>418</v>
      </c>
      <c r="E394" t="s">
        <v>1393</v>
      </c>
      <c r="F394" t="s">
        <v>972</v>
      </c>
      <c r="G394" t="s">
        <v>973</v>
      </c>
      <c r="H394">
        <v>212</v>
      </c>
      <c r="I394" s="5">
        <v>98055</v>
      </c>
      <c r="J394">
        <v>15</v>
      </c>
      <c r="K394" t="s">
        <v>974</v>
      </c>
    </row>
    <row r="395" spans="1:11">
      <c r="A395">
        <v>394</v>
      </c>
      <c r="B395">
        <v>6</v>
      </c>
      <c r="C395" t="s">
        <v>1389</v>
      </c>
      <c r="D395" t="s">
        <v>419</v>
      </c>
      <c r="E395" t="s">
        <v>1394</v>
      </c>
      <c r="F395" t="s">
        <v>939</v>
      </c>
      <c r="G395" t="s">
        <v>944</v>
      </c>
      <c r="H395">
        <v>43</v>
      </c>
      <c r="I395" s="5">
        <v>26163</v>
      </c>
      <c r="J395">
        <v>5</v>
      </c>
      <c r="K395" t="s">
        <v>945</v>
      </c>
    </row>
    <row r="396" spans="1:11">
      <c r="A396">
        <v>395</v>
      </c>
      <c r="B396">
        <v>6</v>
      </c>
      <c r="C396" t="s">
        <v>1389</v>
      </c>
      <c r="D396" t="s">
        <v>420</v>
      </c>
      <c r="E396" t="s">
        <v>1395</v>
      </c>
      <c r="F396" t="s">
        <v>939</v>
      </c>
      <c r="G396" t="s">
        <v>944</v>
      </c>
      <c r="H396">
        <v>48</v>
      </c>
      <c r="I396" s="5">
        <v>53338</v>
      </c>
      <c r="J396">
        <v>6</v>
      </c>
      <c r="K396" t="s">
        <v>950</v>
      </c>
    </row>
    <row r="397" spans="1:11">
      <c r="A397">
        <v>396</v>
      </c>
      <c r="B397">
        <v>6</v>
      </c>
      <c r="C397" t="s">
        <v>1389</v>
      </c>
      <c r="D397" t="s">
        <v>421</v>
      </c>
      <c r="E397" t="s">
        <v>1396</v>
      </c>
      <c r="F397" t="s">
        <v>939</v>
      </c>
      <c r="G397" t="s">
        <v>944</v>
      </c>
      <c r="H397">
        <v>67</v>
      </c>
      <c r="I397" s="5">
        <v>43109</v>
      </c>
      <c r="J397">
        <v>6</v>
      </c>
      <c r="K397" t="s">
        <v>950</v>
      </c>
    </row>
    <row r="398" spans="1:11">
      <c r="A398">
        <v>397</v>
      </c>
      <c r="B398">
        <v>6</v>
      </c>
      <c r="C398" t="s">
        <v>1389</v>
      </c>
      <c r="D398" t="s">
        <v>422</v>
      </c>
      <c r="E398" t="s">
        <v>1397</v>
      </c>
      <c r="F398" t="s">
        <v>939</v>
      </c>
      <c r="G398" t="s">
        <v>944</v>
      </c>
      <c r="H398">
        <v>30</v>
      </c>
      <c r="I398" s="5">
        <v>18613</v>
      </c>
      <c r="J398">
        <v>5</v>
      </c>
      <c r="K398" t="s">
        <v>945</v>
      </c>
    </row>
    <row r="399" spans="1:11">
      <c r="A399">
        <v>398</v>
      </c>
      <c r="B399">
        <v>6</v>
      </c>
      <c r="C399" t="s">
        <v>1389</v>
      </c>
      <c r="D399" t="s">
        <v>423</v>
      </c>
      <c r="E399" t="s">
        <v>1398</v>
      </c>
      <c r="F399" t="s">
        <v>939</v>
      </c>
      <c r="G399" t="s">
        <v>944</v>
      </c>
      <c r="H399">
        <v>30</v>
      </c>
      <c r="I399" s="5">
        <v>28764</v>
      </c>
      <c r="J399">
        <v>5</v>
      </c>
      <c r="K399" t="s">
        <v>945</v>
      </c>
    </row>
    <row r="400" spans="1:11">
      <c r="A400">
        <v>399</v>
      </c>
      <c r="B400">
        <v>6</v>
      </c>
      <c r="C400" t="s">
        <v>1399</v>
      </c>
      <c r="D400" t="s">
        <v>424</v>
      </c>
      <c r="E400" t="s">
        <v>1400</v>
      </c>
      <c r="F400" t="s">
        <v>972</v>
      </c>
      <c r="G400" t="s">
        <v>936</v>
      </c>
      <c r="H400">
        <v>415</v>
      </c>
      <c r="I400" s="5">
        <v>295628</v>
      </c>
      <c r="J400">
        <v>18</v>
      </c>
      <c r="K400" t="s">
        <v>970</v>
      </c>
    </row>
    <row r="401" spans="1:11">
      <c r="A401">
        <v>400</v>
      </c>
      <c r="B401">
        <v>6</v>
      </c>
      <c r="C401" t="s">
        <v>1399</v>
      </c>
      <c r="D401" t="s">
        <v>425</v>
      </c>
      <c r="E401" t="s">
        <v>1401</v>
      </c>
      <c r="F401" t="s">
        <v>939</v>
      </c>
      <c r="G401" t="s">
        <v>947</v>
      </c>
      <c r="H401">
        <v>127</v>
      </c>
      <c r="I401" s="5">
        <v>70740</v>
      </c>
      <c r="J401">
        <v>13</v>
      </c>
      <c r="K401" t="s">
        <v>948</v>
      </c>
    </row>
    <row r="402" spans="1:11">
      <c r="A402">
        <v>401</v>
      </c>
      <c r="B402">
        <v>6</v>
      </c>
      <c r="C402" t="s">
        <v>1399</v>
      </c>
      <c r="D402" t="s">
        <v>426</v>
      </c>
      <c r="E402" t="s">
        <v>1402</v>
      </c>
      <c r="F402" t="s">
        <v>972</v>
      </c>
      <c r="G402" t="s">
        <v>973</v>
      </c>
      <c r="H402">
        <v>230</v>
      </c>
      <c r="I402" s="5">
        <v>95892</v>
      </c>
      <c r="J402">
        <v>15</v>
      </c>
      <c r="K402" t="s">
        <v>974</v>
      </c>
    </row>
    <row r="403" spans="1:11">
      <c r="A403">
        <v>402</v>
      </c>
      <c r="B403">
        <v>6</v>
      </c>
      <c r="C403" t="s">
        <v>1399</v>
      </c>
      <c r="D403" t="s">
        <v>427</v>
      </c>
      <c r="E403" t="s">
        <v>1403</v>
      </c>
      <c r="F403" t="s">
        <v>939</v>
      </c>
      <c r="G403" t="s">
        <v>940</v>
      </c>
      <c r="H403">
        <v>74</v>
      </c>
      <c r="I403" s="5">
        <v>60271</v>
      </c>
      <c r="J403">
        <v>10</v>
      </c>
      <c r="K403" t="s">
        <v>941</v>
      </c>
    </row>
    <row r="404" spans="1:11">
      <c r="A404">
        <v>403</v>
      </c>
      <c r="B404">
        <v>6</v>
      </c>
      <c r="C404" t="s">
        <v>1399</v>
      </c>
      <c r="D404" t="s">
        <v>428</v>
      </c>
      <c r="E404" t="s">
        <v>1404</v>
      </c>
      <c r="F404" t="s">
        <v>939</v>
      </c>
      <c r="G404" t="s">
        <v>944</v>
      </c>
      <c r="H404">
        <v>45</v>
      </c>
      <c r="I404" s="5">
        <v>63083</v>
      </c>
      <c r="J404">
        <v>7</v>
      </c>
      <c r="K404" t="s">
        <v>954</v>
      </c>
    </row>
    <row r="405" spans="1:11">
      <c r="A405">
        <v>404</v>
      </c>
      <c r="B405">
        <v>6</v>
      </c>
      <c r="C405" t="s">
        <v>1399</v>
      </c>
      <c r="D405" t="s">
        <v>429</v>
      </c>
      <c r="E405" t="s">
        <v>1405</v>
      </c>
      <c r="F405" t="s">
        <v>939</v>
      </c>
      <c r="G405" t="s">
        <v>966</v>
      </c>
      <c r="H405">
        <v>0</v>
      </c>
      <c r="I405" s="5">
        <v>37654</v>
      </c>
      <c r="J405">
        <v>4</v>
      </c>
      <c r="K405" t="s">
        <v>1078</v>
      </c>
    </row>
    <row r="406" spans="1:11">
      <c r="A406">
        <v>405</v>
      </c>
      <c r="B406">
        <v>6</v>
      </c>
      <c r="C406" t="s">
        <v>1406</v>
      </c>
      <c r="D406" t="s">
        <v>430</v>
      </c>
      <c r="E406" t="s">
        <v>1407</v>
      </c>
      <c r="F406" t="s">
        <v>972</v>
      </c>
      <c r="G406" t="s">
        <v>999</v>
      </c>
      <c r="H406">
        <v>388</v>
      </c>
      <c r="I406" s="5">
        <v>82167</v>
      </c>
      <c r="J406">
        <v>16</v>
      </c>
      <c r="K406" t="s">
        <v>1038</v>
      </c>
    </row>
    <row r="407" spans="1:11">
      <c r="A407">
        <v>406</v>
      </c>
      <c r="B407">
        <v>6</v>
      </c>
      <c r="C407" t="s">
        <v>1406</v>
      </c>
      <c r="D407" t="s">
        <v>431</v>
      </c>
      <c r="E407" t="s">
        <v>1408</v>
      </c>
      <c r="F407" t="s">
        <v>939</v>
      </c>
      <c r="G407" t="s">
        <v>944</v>
      </c>
      <c r="H407">
        <v>34</v>
      </c>
      <c r="I407" s="5">
        <v>28723</v>
      </c>
      <c r="J407">
        <v>5</v>
      </c>
      <c r="K407" t="s">
        <v>945</v>
      </c>
    </row>
    <row r="408" spans="1:11">
      <c r="A408">
        <v>407</v>
      </c>
      <c r="B408">
        <v>6</v>
      </c>
      <c r="C408" t="s">
        <v>1406</v>
      </c>
      <c r="D408" t="s">
        <v>432</v>
      </c>
      <c r="E408" t="s">
        <v>1409</v>
      </c>
      <c r="F408" t="s">
        <v>939</v>
      </c>
      <c r="G408" t="s">
        <v>944</v>
      </c>
      <c r="H408">
        <v>45</v>
      </c>
      <c r="I408" s="5">
        <v>40877</v>
      </c>
      <c r="J408">
        <v>6</v>
      </c>
      <c r="K408" t="s">
        <v>950</v>
      </c>
    </row>
    <row r="409" spans="1:11">
      <c r="A409">
        <v>408</v>
      </c>
      <c r="B409">
        <v>6</v>
      </c>
      <c r="C409" t="s">
        <v>1406</v>
      </c>
      <c r="D409" t="s">
        <v>433</v>
      </c>
      <c r="E409" t="s">
        <v>1410</v>
      </c>
      <c r="F409" t="s">
        <v>939</v>
      </c>
      <c r="G409" t="s">
        <v>944</v>
      </c>
      <c r="H409">
        <v>85</v>
      </c>
      <c r="I409" s="5">
        <v>47841</v>
      </c>
      <c r="J409">
        <v>6</v>
      </c>
      <c r="K409" t="s">
        <v>950</v>
      </c>
    </row>
    <row r="410" spans="1:11">
      <c r="A410">
        <v>409</v>
      </c>
      <c r="B410">
        <v>6</v>
      </c>
      <c r="C410" t="s">
        <v>1406</v>
      </c>
      <c r="D410" t="s">
        <v>434</v>
      </c>
      <c r="E410" t="s">
        <v>1411</v>
      </c>
      <c r="F410" t="s">
        <v>939</v>
      </c>
      <c r="G410" t="s">
        <v>944</v>
      </c>
      <c r="H410">
        <v>77</v>
      </c>
      <c r="I410" s="5">
        <v>57008</v>
      </c>
      <c r="J410">
        <v>6</v>
      </c>
      <c r="K410" t="s">
        <v>950</v>
      </c>
    </row>
    <row r="411" spans="1:11">
      <c r="A411">
        <v>410</v>
      </c>
      <c r="B411">
        <v>6</v>
      </c>
      <c r="C411" t="s">
        <v>1406</v>
      </c>
      <c r="D411" t="s">
        <v>435</v>
      </c>
      <c r="E411" t="s">
        <v>1412</v>
      </c>
      <c r="F411" t="s">
        <v>972</v>
      </c>
      <c r="G411" t="s">
        <v>973</v>
      </c>
      <c r="H411">
        <v>148</v>
      </c>
      <c r="I411" s="5">
        <v>60208</v>
      </c>
      <c r="J411">
        <v>14</v>
      </c>
      <c r="K411" t="s">
        <v>1206</v>
      </c>
    </row>
    <row r="412" spans="1:11">
      <c r="A412">
        <v>411</v>
      </c>
      <c r="B412">
        <v>6</v>
      </c>
      <c r="C412" t="s">
        <v>1406</v>
      </c>
      <c r="D412" t="s">
        <v>436</v>
      </c>
      <c r="E412" t="s">
        <v>1413</v>
      </c>
      <c r="F412" t="s">
        <v>939</v>
      </c>
      <c r="G412" t="s">
        <v>944</v>
      </c>
      <c r="H412">
        <v>51</v>
      </c>
      <c r="I412" s="5">
        <v>44279</v>
      </c>
      <c r="J412">
        <v>6</v>
      </c>
      <c r="K412" t="s">
        <v>950</v>
      </c>
    </row>
    <row r="413" spans="1:11">
      <c r="A413">
        <v>412</v>
      </c>
      <c r="B413">
        <v>6</v>
      </c>
      <c r="C413" t="s">
        <v>1406</v>
      </c>
      <c r="D413" t="s">
        <v>437</v>
      </c>
      <c r="E413" t="s">
        <v>1414</v>
      </c>
      <c r="F413" t="s">
        <v>939</v>
      </c>
      <c r="G413" t="s">
        <v>966</v>
      </c>
      <c r="H413">
        <v>10</v>
      </c>
      <c r="I413" s="5">
        <v>27445</v>
      </c>
      <c r="J413">
        <v>4</v>
      </c>
      <c r="K413" t="s">
        <v>1078</v>
      </c>
    </row>
    <row r="414" spans="1:11">
      <c r="A414">
        <v>413</v>
      </c>
      <c r="B414">
        <v>6</v>
      </c>
      <c r="C414" t="s">
        <v>1406</v>
      </c>
      <c r="D414" t="s">
        <v>438</v>
      </c>
      <c r="E414" t="s">
        <v>1415</v>
      </c>
      <c r="F414" t="s">
        <v>939</v>
      </c>
      <c r="G414" t="s">
        <v>966</v>
      </c>
      <c r="H414">
        <v>10</v>
      </c>
      <c r="I414" s="5">
        <v>19075</v>
      </c>
      <c r="J414">
        <v>3</v>
      </c>
      <c r="K414" t="s">
        <v>1015</v>
      </c>
    </row>
    <row r="415" spans="1:11">
      <c r="A415">
        <v>414</v>
      </c>
      <c r="B415">
        <v>7</v>
      </c>
      <c r="C415" t="s">
        <v>1416</v>
      </c>
      <c r="D415" t="s">
        <v>439</v>
      </c>
      <c r="E415" t="s">
        <v>1417</v>
      </c>
      <c r="F415" t="s">
        <v>972</v>
      </c>
      <c r="G415" t="s">
        <v>999</v>
      </c>
      <c r="H415">
        <v>540</v>
      </c>
      <c r="I415" s="5">
        <v>112109</v>
      </c>
      <c r="J415">
        <v>17</v>
      </c>
      <c r="K415" t="s">
        <v>1000</v>
      </c>
    </row>
    <row r="416" spans="1:11">
      <c r="A416">
        <v>415</v>
      </c>
      <c r="B416">
        <v>7</v>
      </c>
      <c r="C416" t="s">
        <v>1416</v>
      </c>
      <c r="D416" t="s">
        <v>440</v>
      </c>
      <c r="E416" t="s">
        <v>1418</v>
      </c>
      <c r="F416" t="s">
        <v>939</v>
      </c>
      <c r="G416" t="s">
        <v>944</v>
      </c>
      <c r="H416">
        <v>37</v>
      </c>
      <c r="I416" s="5">
        <v>26198</v>
      </c>
      <c r="J416">
        <v>5</v>
      </c>
      <c r="K416" t="s">
        <v>945</v>
      </c>
    </row>
    <row r="417" spans="1:11">
      <c r="A417">
        <v>416</v>
      </c>
      <c r="B417">
        <v>7</v>
      </c>
      <c r="C417" t="s">
        <v>1416</v>
      </c>
      <c r="D417" t="s">
        <v>441</v>
      </c>
      <c r="E417" t="s">
        <v>1419</v>
      </c>
      <c r="F417" t="s">
        <v>939</v>
      </c>
      <c r="G417" t="s">
        <v>940</v>
      </c>
      <c r="H417">
        <v>124</v>
      </c>
      <c r="I417" s="5">
        <v>48502</v>
      </c>
      <c r="J417">
        <v>9</v>
      </c>
      <c r="K417" t="s">
        <v>963</v>
      </c>
    </row>
    <row r="418" spans="1:11">
      <c r="A418">
        <v>417</v>
      </c>
      <c r="B418">
        <v>7</v>
      </c>
      <c r="C418" t="s">
        <v>1416</v>
      </c>
      <c r="D418" t="s">
        <v>442</v>
      </c>
      <c r="E418" t="s">
        <v>1420</v>
      </c>
      <c r="F418" t="s">
        <v>939</v>
      </c>
      <c r="G418" t="s">
        <v>944</v>
      </c>
      <c r="H418">
        <v>30</v>
      </c>
      <c r="I418" s="5">
        <v>12142</v>
      </c>
      <c r="J418">
        <v>5</v>
      </c>
      <c r="K418" t="s">
        <v>945</v>
      </c>
    </row>
    <row r="419" spans="1:11">
      <c r="A419">
        <v>418</v>
      </c>
      <c r="B419">
        <v>7</v>
      </c>
      <c r="C419" t="s">
        <v>1416</v>
      </c>
      <c r="D419" t="s">
        <v>443</v>
      </c>
      <c r="E419" t="s">
        <v>1421</v>
      </c>
      <c r="F419" t="s">
        <v>939</v>
      </c>
      <c r="G419" t="s">
        <v>944</v>
      </c>
      <c r="H419">
        <v>84</v>
      </c>
      <c r="I419" s="5">
        <v>24651</v>
      </c>
      <c r="J419">
        <v>5</v>
      </c>
      <c r="K419" t="s">
        <v>945</v>
      </c>
    </row>
    <row r="420" spans="1:11">
      <c r="A420">
        <v>419</v>
      </c>
      <c r="B420">
        <v>7</v>
      </c>
      <c r="C420" t="s">
        <v>1416</v>
      </c>
      <c r="D420" t="s">
        <v>444</v>
      </c>
      <c r="E420" t="s">
        <v>1422</v>
      </c>
      <c r="F420" t="s">
        <v>939</v>
      </c>
      <c r="G420" t="s">
        <v>947</v>
      </c>
      <c r="H420">
        <v>120</v>
      </c>
      <c r="I420" s="5">
        <v>90768</v>
      </c>
      <c r="J420">
        <v>13</v>
      </c>
      <c r="K420" t="s">
        <v>948</v>
      </c>
    </row>
    <row r="421" spans="1:11">
      <c r="A421">
        <v>420</v>
      </c>
      <c r="B421">
        <v>7</v>
      </c>
      <c r="C421" t="s">
        <v>1416</v>
      </c>
      <c r="D421" t="s">
        <v>445</v>
      </c>
      <c r="E421" t="s">
        <v>1423</v>
      </c>
      <c r="F421" t="s">
        <v>939</v>
      </c>
      <c r="G421" t="s">
        <v>944</v>
      </c>
      <c r="H421">
        <v>56</v>
      </c>
      <c r="I421" s="5">
        <v>36736</v>
      </c>
      <c r="J421">
        <v>6</v>
      </c>
      <c r="K421" t="s">
        <v>950</v>
      </c>
    </row>
    <row r="422" spans="1:11">
      <c r="A422">
        <v>421</v>
      </c>
      <c r="B422">
        <v>7</v>
      </c>
      <c r="C422" t="s">
        <v>1416</v>
      </c>
      <c r="D422" t="s">
        <v>446</v>
      </c>
      <c r="E422" t="s">
        <v>1424</v>
      </c>
      <c r="F422" t="s">
        <v>939</v>
      </c>
      <c r="G422" t="s">
        <v>944</v>
      </c>
      <c r="H422">
        <v>30</v>
      </c>
      <c r="I422" s="5">
        <v>27145</v>
      </c>
      <c r="J422">
        <v>5</v>
      </c>
      <c r="K422" t="s">
        <v>945</v>
      </c>
    </row>
    <row r="423" spans="1:11">
      <c r="A423">
        <v>422</v>
      </c>
      <c r="B423">
        <v>7</v>
      </c>
      <c r="C423" t="s">
        <v>1416</v>
      </c>
      <c r="D423" t="s">
        <v>447</v>
      </c>
      <c r="E423" t="s">
        <v>1425</v>
      </c>
      <c r="F423" t="s">
        <v>939</v>
      </c>
      <c r="G423" t="s">
        <v>944</v>
      </c>
      <c r="H423">
        <v>71</v>
      </c>
      <c r="I423" s="5">
        <v>39257</v>
      </c>
      <c r="J423">
        <v>6</v>
      </c>
      <c r="K423" t="s">
        <v>950</v>
      </c>
    </row>
    <row r="424" spans="1:11">
      <c r="A424">
        <v>423</v>
      </c>
      <c r="B424">
        <v>7</v>
      </c>
      <c r="C424" t="s">
        <v>1416</v>
      </c>
      <c r="D424" t="s">
        <v>448</v>
      </c>
      <c r="E424" t="s">
        <v>1426</v>
      </c>
      <c r="F424" t="s">
        <v>939</v>
      </c>
      <c r="G424" t="s">
        <v>944</v>
      </c>
      <c r="H424">
        <v>34</v>
      </c>
      <c r="I424" s="5">
        <v>29096</v>
      </c>
      <c r="J424">
        <v>5</v>
      </c>
      <c r="K424" t="s">
        <v>945</v>
      </c>
    </row>
    <row r="425" spans="1:11">
      <c r="A425">
        <v>424</v>
      </c>
      <c r="B425">
        <v>7</v>
      </c>
      <c r="C425" t="s">
        <v>1416</v>
      </c>
      <c r="D425" t="s">
        <v>449</v>
      </c>
      <c r="E425" t="s">
        <v>1427</v>
      </c>
      <c r="F425" t="s">
        <v>939</v>
      </c>
      <c r="G425" t="s">
        <v>944</v>
      </c>
      <c r="H425">
        <v>73</v>
      </c>
      <c r="I425" s="5">
        <v>51187</v>
      </c>
      <c r="J425">
        <v>6</v>
      </c>
      <c r="K425" t="s">
        <v>950</v>
      </c>
    </row>
    <row r="426" spans="1:11">
      <c r="A426">
        <v>425</v>
      </c>
      <c r="B426">
        <v>7</v>
      </c>
      <c r="C426" t="s">
        <v>1416</v>
      </c>
      <c r="D426" t="s">
        <v>450</v>
      </c>
      <c r="E426" t="s">
        <v>1428</v>
      </c>
      <c r="F426" t="s">
        <v>939</v>
      </c>
      <c r="G426" t="s">
        <v>947</v>
      </c>
      <c r="H426">
        <v>60</v>
      </c>
      <c r="I426" s="5">
        <v>50901</v>
      </c>
      <c r="J426">
        <v>12</v>
      </c>
      <c r="K426" t="s">
        <v>952</v>
      </c>
    </row>
    <row r="427" spans="1:11">
      <c r="A427">
        <v>426</v>
      </c>
      <c r="B427">
        <v>7</v>
      </c>
      <c r="C427" t="s">
        <v>1416</v>
      </c>
      <c r="D427" t="s">
        <v>451</v>
      </c>
      <c r="E427" t="s">
        <v>1429</v>
      </c>
      <c r="F427" t="s">
        <v>939</v>
      </c>
      <c r="G427" t="s">
        <v>944</v>
      </c>
      <c r="H427">
        <v>34</v>
      </c>
      <c r="I427" s="5">
        <v>21820</v>
      </c>
      <c r="J427">
        <v>5</v>
      </c>
      <c r="K427" t="s">
        <v>945</v>
      </c>
    </row>
    <row r="428" spans="1:11">
      <c r="A428">
        <v>427</v>
      </c>
      <c r="B428">
        <v>7</v>
      </c>
      <c r="C428" t="s">
        <v>1416</v>
      </c>
      <c r="D428" t="s">
        <v>452</v>
      </c>
      <c r="E428" t="s">
        <v>1430</v>
      </c>
      <c r="F428" t="s">
        <v>939</v>
      </c>
      <c r="G428" t="s">
        <v>947</v>
      </c>
      <c r="H428">
        <v>163</v>
      </c>
      <c r="I428" s="5">
        <v>71928</v>
      </c>
      <c r="J428">
        <v>13</v>
      </c>
      <c r="K428" t="s">
        <v>948</v>
      </c>
    </row>
    <row r="429" spans="1:11">
      <c r="A429">
        <v>428</v>
      </c>
      <c r="B429">
        <v>7</v>
      </c>
      <c r="C429" t="s">
        <v>1416</v>
      </c>
      <c r="D429" t="s">
        <v>453</v>
      </c>
      <c r="E429" t="s">
        <v>1431</v>
      </c>
      <c r="F429" t="s">
        <v>939</v>
      </c>
      <c r="G429" t="s">
        <v>966</v>
      </c>
      <c r="H429">
        <v>0</v>
      </c>
      <c r="I429" s="5">
        <v>21326</v>
      </c>
      <c r="J429">
        <v>3</v>
      </c>
      <c r="K429" t="s">
        <v>1015</v>
      </c>
    </row>
    <row r="430" spans="1:11">
      <c r="A430">
        <v>429</v>
      </c>
      <c r="B430">
        <v>7</v>
      </c>
      <c r="C430" t="s">
        <v>1416</v>
      </c>
      <c r="D430" t="s">
        <v>454</v>
      </c>
      <c r="E430" t="s">
        <v>1432</v>
      </c>
      <c r="F430" t="s">
        <v>939</v>
      </c>
      <c r="G430" t="s">
        <v>966</v>
      </c>
      <c r="H430">
        <v>0</v>
      </c>
      <c r="I430" s="5">
        <v>18983</v>
      </c>
      <c r="J430">
        <v>3</v>
      </c>
      <c r="K430" t="s">
        <v>1015</v>
      </c>
    </row>
    <row r="431" spans="1:11">
      <c r="A431">
        <v>430</v>
      </c>
      <c r="B431">
        <v>7</v>
      </c>
      <c r="C431" t="s">
        <v>1416</v>
      </c>
      <c r="D431" t="s">
        <v>455</v>
      </c>
      <c r="E431" t="s">
        <v>1433</v>
      </c>
      <c r="F431" t="s">
        <v>939</v>
      </c>
      <c r="G431" t="s">
        <v>966</v>
      </c>
      <c r="H431">
        <v>0</v>
      </c>
      <c r="I431" s="5">
        <v>13822</v>
      </c>
      <c r="J431">
        <v>2</v>
      </c>
      <c r="K431" t="s">
        <v>967</v>
      </c>
    </row>
    <row r="432" spans="1:11">
      <c r="A432">
        <v>431</v>
      </c>
      <c r="B432">
        <v>7</v>
      </c>
      <c r="C432" t="s">
        <v>1416</v>
      </c>
      <c r="D432" t="s">
        <v>456</v>
      </c>
      <c r="E432" t="s">
        <v>1434</v>
      </c>
      <c r="F432" t="s">
        <v>939</v>
      </c>
      <c r="G432" t="s">
        <v>966</v>
      </c>
      <c r="H432">
        <v>0</v>
      </c>
      <c r="I432" s="5">
        <v>20100</v>
      </c>
      <c r="J432">
        <v>3</v>
      </c>
      <c r="K432" t="s">
        <v>1015</v>
      </c>
    </row>
    <row r="433" spans="1:11">
      <c r="A433">
        <v>432</v>
      </c>
      <c r="B433">
        <v>7</v>
      </c>
      <c r="C433" t="s">
        <v>1435</v>
      </c>
      <c r="D433" t="s">
        <v>457</v>
      </c>
      <c r="E433" t="s">
        <v>1436</v>
      </c>
      <c r="F433" t="s">
        <v>935</v>
      </c>
      <c r="G433" t="s">
        <v>936</v>
      </c>
      <c r="H433">
        <v>867</v>
      </c>
      <c r="I433" s="5">
        <v>252851</v>
      </c>
      <c r="J433">
        <v>19</v>
      </c>
      <c r="K433" t="s">
        <v>937</v>
      </c>
    </row>
    <row r="434" spans="1:11">
      <c r="A434">
        <v>433</v>
      </c>
      <c r="B434">
        <v>7</v>
      </c>
      <c r="C434" t="s">
        <v>1435</v>
      </c>
      <c r="D434" t="s">
        <v>458</v>
      </c>
      <c r="E434" t="s">
        <v>1437</v>
      </c>
      <c r="F434" t="s">
        <v>939</v>
      </c>
      <c r="G434" t="s">
        <v>944</v>
      </c>
      <c r="H434">
        <v>30</v>
      </c>
      <c r="I434" s="5">
        <v>40205</v>
      </c>
      <c r="J434">
        <v>6</v>
      </c>
      <c r="K434" t="s">
        <v>950</v>
      </c>
    </row>
    <row r="435" spans="1:11">
      <c r="A435">
        <v>434</v>
      </c>
      <c r="B435">
        <v>7</v>
      </c>
      <c r="C435" t="s">
        <v>1435</v>
      </c>
      <c r="D435" t="s">
        <v>459</v>
      </c>
      <c r="E435" t="s">
        <v>1438</v>
      </c>
      <c r="F435" t="s">
        <v>939</v>
      </c>
      <c r="G435" t="s">
        <v>944</v>
      </c>
      <c r="H435">
        <v>30</v>
      </c>
      <c r="I435" s="5">
        <v>25460</v>
      </c>
      <c r="J435">
        <v>5</v>
      </c>
      <c r="K435" t="s">
        <v>945</v>
      </c>
    </row>
    <row r="436" spans="1:11">
      <c r="A436">
        <v>435</v>
      </c>
      <c r="B436">
        <v>7</v>
      </c>
      <c r="C436" t="s">
        <v>1435</v>
      </c>
      <c r="D436" t="s">
        <v>460</v>
      </c>
      <c r="E436" t="s">
        <v>1439</v>
      </c>
      <c r="F436" t="s">
        <v>939</v>
      </c>
      <c r="G436" t="s">
        <v>940</v>
      </c>
      <c r="H436">
        <v>92</v>
      </c>
      <c r="I436" s="5">
        <v>68837</v>
      </c>
      <c r="J436">
        <v>10</v>
      </c>
      <c r="K436" t="s">
        <v>941</v>
      </c>
    </row>
    <row r="437" spans="1:11">
      <c r="A437">
        <v>436</v>
      </c>
      <c r="B437">
        <v>7</v>
      </c>
      <c r="C437" t="s">
        <v>1435</v>
      </c>
      <c r="D437" t="s">
        <v>461</v>
      </c>
      <c r="E437" t="s">
        <v>1440</v>
      </c>
      <c r="F437" t="s">
        <v>972</v>
      </c>
      <c r="G437" t="s">
        <v>973</v>
      </c>
      <c r="H437">
        <v>224</v>
      </c>
      <c r="I437" s="5">
        <v>94120</v>
      </c>
      <c r="J437">
        <v>15</v>
      </c>
      <c r="K437" t="s">
        <v>974</v>
      </c>
    </row>
    <row r="438" spans="1:11">
      <c r="A438">
        <v>437</v>
      </c>
      <c r="B438">
        <v>7</v>
      </c>
      <c r="C438" t="s">
        <v>1435</v>
      </c>
      <c r="D438" t="s">
        <v>462</v>
      </c>
      <c r="E438" t="s">
        <v>1441</v>
      </c>
      <c r="F438" t="s">
        <v>939</v>
      </c>
      <c r="G438" t="s">
        <v>944</v>
      </c>
      <c r="H438">
        <v>60</v>
      </c>
      <c r="I438" s="5">
        <v>59238</v>
      </c>
      <c r="J438">
        <v>6</v>
      </c>
      <c r="K438" t="s">
        <v>950</v>
      </c>
    </row>
    <row r="439" spans="1:11">
      <c r="A439">
        <v>438</v>
      </c>
      <c r="B439">
        <v>7</v>
      </c>
      <c r="C439" t="s">
        <v>1435</v>
      </c>
      <c r="D439" t="s">
        <v>463</v>
      </c>
      <c r="E439" t="s">
        <v>1442</v>
      </c>
      <c r="F439" t="s">
        <v>939</v>
      </c>
      <c r="G439" t="s">
        <v>940</v>
      </c>
      <c r="H439">
        <v>120</v>
      </c>
      <c r="I439" s="5">
        <v>82148</v>
      </c>
      <c r="J439">
        <v>10</v>
      </c>
      <c r="K439" t="s">
        <v>941</v>
      </c>
    </row>
    <row r="440" spans="1:11">
      <c r="A440">
        <v>439</v>
      </c>
      <c r="B440">
        <v>7</v>
      </c>
      <c r="C440" t="s">
        <v>1435</v>
      </c>
      <c r="D440" t="s">
        <v>464</v>
      </c>
      <c r="E440" t="s">
        <v>1443</v>
      </c>
      <c r="F440" t="s">
        <v>939</v>
      </c>
      <c r="G440" t="s">
        <v>944</v>
      </c>
      <c r="H440">
        <v>47</v>
      </c>
      <c r="I440" s="5">
        <v>32079</v>
      </c>
      <c r="J440">
        <v>6</v>
      </c>
      <c r="K440" t="s">
        <v>950</v>
      </c>
    </row>
    <row r="441" spans="1:11">
      <c r="A441">
        <v>440</v>
      </c>
      <c r="B441">
        <v>7</v>
      </c>
      <c r="C441" t="s">
        <v>1435</v>
      </c>
      <c r="D441" t="s">
        <v>465</v>
      </c>
      <c r="E441" t="s">
        <v>1444</v>
      </c>
      <c r="F441" t="s">
        <v>939</v>
      </c>
      <c r="G441" t="s">
        <v>947</v>
      </c>
      <c r="H441">
        <v>120</v>
      </c>
      <c r="I441" s="5">
        <v>72203</v>
      </c>
      <c r="J441">
        <v>13</v>
      </c>
      <c r="K441" t="s">
        <v>948</v>
      </c>
    </row>
    <row r="442" spans="1:11">
      <c r="A442">
        <v>441</v>
      </c>
      <c r="B442">
        <v>7</v>
      </c>
      <c r="C442" t="s">
        <v>1435</v>
      </c>
      <c r="D442" t="s">
        <v>466</v>
      </c>
      <c r="E442" t="s">
        <v>1445</v>
      </c>
      <c r="F442" t="s">
        <v>939</v>
      </c>
      <c r="G442" t="s">
        <v>944</v>
      </c>
      <c r="H442">
        <v>30</v>
      </c>
      <c r="I442" s="5">
        <v>14907</v>
      </c>
      <c r="J442">
        <v>5</v>
      </c>
      <c r="K442" t="s">
        <v>945</v>
      </c>
    </row>
    <row r="443" spans="1:11">
      <c r="A443">
        <v>442</v>
      </c>
      <c r="B443">
        <v>7</v>
      </c>
      <c r="C443" t="s">
        <v>1435</v>
      </c>
      <c r="D443" t="s">
        <v>467</v>
      </c>
      <c r="E443" t="s">
        <v>1446</v>
      </c>
      <c r="F443" t="s">
        <v>939</v>
      </c>
      <c r="G443" t="s">
        <v>947</v>
      </c>
      <c r="H443">
        <v>67</v>
      </c>
      <c r="I443" s="5">
        <v>62630</v>
      </c>
      <c r="J443">
        <v>12</v>
      </c>
      <c r="K443" t="s">
        <v>952</v>
      </c>
    </row>
    <row r="444" spans="1:11">
      <c r="A444">
        <v>443</v>
      </c>
      <c r="B444">
        <v>7</v>
      </c>
      <c r="C444" t="s">
        <v>1435</v>
      </c>
      <c r="D444" t="s">
        <v>468</v>
      </c>
      <c r="E444" t="s">
        <v>1447</v>
      </c>
      <c r="F444" t="s">
        <v>939</v>
      </c>
      <c r="G444" t="s">
        <v>944</v>
      </c>
      <c r="H444">
        <v>35</v>
      </c>
      <c r="I444" s="5">
        <v>21937</v>
      </c>
      <c r="J444">
        <v>5</v>
      </c>
      <c r="K444" t="s">
        <v>945</v>
      </c>
    </row>
    <row r="445" spans="1:11">
      <c r="A445">
        <v>444</v>
      </c>
      <c r="B445">
        <v>7</v>
      </c>
      <c r="C445" t="s">
        <v>1435</v>
      </c>
      <c r="D445" t="s">
        <v>469</v>
      </c>
      <c r="E445" t="s">
        <v>1448</v>
      </c>
      <c r="F445" t="s">
        <v>939</v>
      </c>
      <c r="G445" t="s">
        <v>944</v>
      </c>
      <c r="H445">
        <v>30</v>
      </c>
      <c r="I445" s="5">
        <v>29105</v>
      </c>
      <c r="J445">
        <v>5</v>
      </c>
      <c r="K445" t="s">
        <v>945</v>
      </c>
    </row>
    <row r="446" spans="1:11">
      <c r="A446">
        <v>445</v>
      </c>
      <c r="B446">
        <v>7</v>
      </c>
      <c r="C446" t="s">
        <v>1435</v>
      </c>
      <c r="D446" t="s">
        <v>470</v>
      </c>
      <c r="E446" t="s">
        <v>1449</v>
      </c>
      <c r="F446" t="s">
        <v>939</v>
      </c>
      <c r="G446" t="s">
        <v>944</v>
      </c>
      <c r="H446">
        <v>45</v>
      </c>
      <c r="I446" s="5">
        <v>57097</v>
      </c>
      <c r="J446">
        <v>6</v>
      </c>
      <c r="K446" t="s">
        <v>950</v>
      </c>
    </row>
    <row r="447" spans="1:11">
      <c r="A447">
        <v>446</v>
      </c>
      <c r="B447">
        <v>7</v>
      </c>
      <c r="C447" t="s">
        <v>1435</v>
      </c>
      <c r="D447" t="s">
        <v>471</v>
      </c>
      <c r="E447" t="s">
        <v>1450</v>
      </c>
      <c r="F447" t="s">
        <v>939</v>
      </c>
      <c r="G447" t="s">
        <v>940</v>
      </c>
      <c r="H447">
        <v>98</v>
      </c>
      <c r="I447" s="5">
        <v>52702</v>
      </c>
      <c r="J447">
        <v>10</v>
      </c>
      <c r="K447" t="s">
        <v>941</v>
      </c>
    </row>
    <row r="448" spans="1:11">
      <c r="A448">
        <v>447</v>
      </c>
      <c r="B448">
        <v>7</v>
      </c>
      <c r="C448" t="s">
        <v>1435</v>
      </c>
      <c r="D448" t="s">
        <v>472</v>
      </c>
      <c r="E448" t="s">
        <v>1451</v>
      </c>
      <c r="F448" t="s">
        <v>939</v>
      </c>
      <c r="G448" t="s">
        <v>940</v>
      </c>
      <c r="H448">
        <v>74</v>
      </c>
      <c r="I448" s="5">
        <v>51522</v>
      </c>
      <c r="J448">
        <v>10</v>
      </c>
      <c r="K448" t="s">
        <v>941</v>
      </c>
    </row>
    <row r="449" spans="1:11">
      <c r="A449">
        <v>448</v>
      </c>
      <c r="B449">
        <v>7</v>
      </c>
      <c r="C449" t="s">
        <v>1435</v>
      </c>
      <c r="D449" t="s">
        <v>473</v>
      </c>
      <c r="E449" t="s">
        <v>1452</v>
      </c>
      <c r="F449" t="s">
        <v>939</v>
      </c>
      <c r="G449" t="s">
        <v>944</v>
      </c>
      <c r="H449">
        <v>35</v>
      </c>
      <c r="I449" s="5">
        <v>33345</v>
      </c>
      <c r="J449">
        <v>6</v>
      </c>
      <c r="K449" t="s">
        <v>950</v>
      </c>
    </row>
    <row r="450" spans="1:11">
      <c r="A450">
        <v>449</v>
      </c>
      <c r="B450">
        <v>7</v>
      </c>
      <c r="C450" t="s">
        <v>1435</v>
      </c>
      <c r="D450" t="s">
        <v>474</v>
      </c>
      <c r="E450" t="s">
        <v>1453</v>
      </c>
      <c r="F450" t="s">
        <v>939</v>
      </c>
      <c r="G450" t="s">
        <v>944</v>
      </c>
      <c r="H450">
        <v>45</v>
      </c>
      <c r="I450" s="5">
        <v>29644</v>
      </c>
      <c r="J450">
        <v>5</v>
      </c>
      <c r="K450" t="s">
        <v>945</v>
      </c>
    </row>
    <row r="451" spans="1:11">
      <c r="A451">
        <v>450</v>
      </c>
      <c r="B451">
        <v>7</v>
      </c>
      <c r="C451" t="s">
        <v>1435</v>
      </c>
      <c r="D451" t="s">
        <v>475</v>
      </c>
      <c r="E451" t="s">
        <v>1454</v>
      </c>
      <c r="F451" t="s">
        <v>939</v>
      </c>
      <c r="G451" t="s">
        <v>944</v>
      </c>
      <c r="H451">
        <v>33</v>
      </c>
      <c r="I451" s="5">
        <v>17956</v>
      </c>
      <c r="J451">
        <v>5</v>
      </c>
      <c r="K451" t="s">
        <v>945</v>
      </c>
    </row>
    <row r="452" spans="1:11">
      <c r="A452">
        <v>451</v>
      </c>
      <c r="B452">
        <v>7</v>
      </c>
      <c r="C452" t="s">
        <v>1435</v>
      </c>
      <c r="D452" t="s">
        <v>476</v>
      </c>
      <c r="E452" t="s">
        <v>1455</v>
      </c>
      <c r="F452" t="s">
        <v>939</v>
      </c>
      <c r="G452" t="s">
        <v>947</v>
      </c>
      <c r="H452">
        <v>107</v>
      </c>
      <c r="I452" s="5">
        <v>58978</v>
      </c>
      <c r="J452">
        <v>13</v>
      </c>
      <c r="K452" t="s">
        <v>948</v>
      </c>
    </row>
    <row r="453" spans="1:11">
      <c r="A453">
        <v>452</v>
      </c>
      <c r="B453">
        <v>7</v>
      </c>
      <c r="C453" t="s">
        <v>1435</v>
      </c>
      <c r="D453" t="s">
        <v>477</v>
      </c>
      <c r="E453" t="s">
        <v>1456</v>
      </c>
      <c r="F453" t="s">
        <v>972</v>
      </c>
      <c r="G453" t="s">
        <v>973</v>
      </c>
      <c r="H453">
        <v>120</v>
      </c>
      <c r="I453" s="5">
        <v>44895</v>
      </c>
      <c r="J453">
        <v>14</v>
      </c>
      <c r="K453" t="s">
        <v>1206</v>
      </c>
    </row>
    <row r="454" spans="1:11">
      <c r="A454">
        <v>453</v>
      </c>
      <c r="B454">
        <v>7</v>
      </c>
      <c r="C454" t="s">
        <v>1435</v>
      </c>
      <c r="D454" t="s">
        <v>478</v>
      </c>
      <c r="E454" t="s">
        <v>1457</v>
      </c>
      <c r="F454" t="s">
        <v>939</v>
      </c>
      <c r="G454" t="s">
        <v>944</v>
      </c>
      <c r="H454">
        <v>30</v>
      </c>
      <c r="I454" s="5">
        <v>17509</v>
      </c>
      <c r="J454">
        <v>5</v>
      </c>
      <c r="K454" t="s">
        <v>945</v>
      </c>
    </row>
    <row r="455" spans="1:11">
      <c r="A455">
        <v>454</v>
      </c>
      <c r="B455">
        <v>7</v>
      </c>
      <c r="C455" t="s">
        <v>1435</v>
      </c>
      <c r="D455" t="s">
        <v>479</v>
      </c>
      <c r="E455" t="s">
        <v>1458</v>
      </c>
      <c r="F455" t="s">
        <v>939</v>
      </c>
      <c r="G455" t="s">
        <v>966</v>
      </c>
      <c r="H455">
        <v>0</v>
      </c>
      <c r="I455" s="5">
        <v>17122</v>
      </c>
      <c r="J455">
        <v>3</v>
      </c>
      <c r="K455" t="s">
        <v>1015</v>
      </c>
    </row>
    <row r="456" spans="1:11">
      <c r="A456">
        <v>455</v>
      </c>
      <c r="B456">
        <v>7</v>
      </c>
      <c r="C456" t="s">
        <v>1435</v>
      </c>
      <c r="D456" t="s">
        <v>480</v>
      </c>
      <c r="E456" t="s">
        <v>1459</v>
      </c>
      <c r="F456" t="s">
        <v>939</v>
      </c>
      <c r="G456" t="s">
        <v>966</v>
      </c>
      <c r="H456">
        <v>0</v>
      </c>
      <c r="I456" s="5">
        <v>13602</v>
      </c>
      <c r="J456">
        <v>2</v>
      </c>
      <c r="K456" t="s">
        <v>967</v>
      </c>
    </row>
    <row r="457" spans="1:11">
      <c r="A457">
        <v>456</v>
      </c>
      <c r="B457">
        <v>7</v>
      </c>
      <c r="C457" t="s">
        <v>1435</v>
      </c>
      <c r="D457" t="s">
        <v>481</v>
      </c>
      <c r="E457" t="s">
        <v>1460</v>
      </c>
      <c r="F457" t="s">
        <v>939</v>
      </c>
      <c r="G457" t="s">
        <v>966</v>
      </c>
      <c r="H457">
        <v>0</v>
      </c>
      <c r="I457" s="5">
        <v>18663</v>
      </c>
      <c r="J457">
        <v>3</v>
      </c>
      <c r="K457" t="s">
        <v>1015</v>
      </c>
    </row>
    <row r="458" spans="1:11">
      <c r="A458">
        <v>457</v>
      </c>
      <c r="B458">
        <v>7</v>
      </c>
      <c r="C458" t="s">
        <v>1435</v>
      </c>
      <c r="D458" t="s">
        <v>482</v>
      </c>
      <c r="E458" t="s">
        <v>1461</v>
      </c>
      <c r="F458" t="s">
        <v>939</v>
      </c>
      <c r="G458" t="s">
        <v>966</v>
      </c>
      <c r="H458">
        <v>0</v>
      </c>
      <c r="I458" s="5">
        <v>18967</v>
      </c>
      <c r="J458">
        <v>3</v>
      </c>
      <c r="K458" t="s">
        <v>1015</v>
      </c>
    </row>
    <row r="459" spans="1:11">
      <c r="A459">
        <v>458</v>
      </c>
      <c r="B459">
        <v>7</v>
      </c>
      <c r="C459" t="s">
        <v>1462</v>
      </c>
      <c r="D459" t="s">
        <v>483</v>
      </c>
      <c r="E459" t="s">
        <v>1463</v>
      </c>
      <c r="F459" t="s">
        <v>972</v>
      </c>
      <c r="G459" t="s">
        <v>999</v>
      </c>
      <c r="H459">
        <v>580</v>
      </c>
      <c r="I459" s="5">
        <v>115343</v>
      </c>
      <c r="J459">
        <v>17</v>
      </c>
      <c r="K459" t="s">
        <v>1000</v>
      </c>
    </row>
    <row r="460" spans="1:11">
      <c r="A460">
        <v>459</v>
      </c>
      <c r="B460">
        <v>7</v>
      </c>
      <c r="C460" t="s">
        <v>1462</v>
      </c>
      <c r="D460" t="s">
        <v>484</v>
      </c>
      <c r="E460" t="s">
        <v>1464</v>
      </c>
      <c r="F460" t="s">
        <v>939</v>
      </c>
      <c r="G460" t="s">
        <v>944</v>
      </c>
      <c r="H460">
        <v>33</v>
      </c>
      <c r="I460" s="5">
        <v>24257</v>
      </c>
      <c r="J460">
        <v>5</v>
      </c>
      <c r="K460" t="s">
        <v>945</v>
      </c>
    </row>
    <row r="461" spans="1:11">
      <c r="A461">
        <v>460</v>
      </c>
      <c r="B461">
        <v>7</v>
      </c>
      <c r="C461" t="s">
        <v>1462</v>
      </c>
      <c r="D461" t="s">
        <v>485</v>
      </c>
      <c r="E461" t="s">
        <v>1465</v>
      </c>
      <c r="F461" t="s">
        <v>939</v>
      </c>
      <c r="G461" t="s">
        <v>940</v>
      </c>
      <c r="H461">
        <v>96</v>
      </c>
      <c r="I461" s="5">
        <v>84745</v>
      </c>
      <c r="J461">
        <v>10</v>
      </c>
      <c r="K461" t="s">
        <v>941</v>
      </c>
    </row>
    <row r="462" spans="1:11">
      <c r="A462">
        <v>461</v>
      </c>
      <c r="B462">
        <v>7</v>
      </c>
      <c r="C462" t="s">
        <v>1462</v>
      </c>
      <c r="D462" t="s">
        <v>486</v>
      </c>
      <c r="E462" t="s">
        <v>1466</v>
      </c>
      <c r="F462" t="s">
        <v>939</v>
      </c>
      <c r="G462" t="s">
        <v>944</v>
      </c>
      <c r="H462">
        <v>60</v>
      </c>
      <c r="I462" s="5">
        <v>53064</v>
      </c>
      <c r="J462">
        <v>6</v>
      </c>
      <c r="K462" t="s">
        <v>950</v>
      </c>
    </row>
    <row r="463" spans="1:11">
      <c r="A463">
        <v>462</v>
      </c>
      <c r="B463">
        <v>7</v>
      </c>
      <c r="C463" t="s">
        <v>1462</v>
      </c>
      <c r="D463" t="s">
        <v>487</v>
      </c>
      <c r="E463" t="s">
        <v>1467</v>
      </c>
      <c r="F463" t="s">
        <v>939</v>
      </c>
      <c r="G463" t="s">
        <v>944</v>
      </c>
      <c r="H463">
        <v>52</v>
      </c>
      <c r="I463" s="5">
        <v>43803</v>
      </c>
      <c r="J463">
        <v>6</v>
      </c>
      <c r="K463" t="s">
        <v>950</v>
      </c>
    </row>
    <row r="464" spans="1:11">
      <c r="A464">
        <v>463</v>
      </c>
      <c r="B464">
        <v>7</v>
      </c>
      <c r="C464" t="s">
        <v>1462</v>
      </c>
      <c r="D464" t="s">
        <v>488</v>
      </c>
      <c r="E464" t="s">
        <v>1468</v>
      </c>
      <c r="F464" t="s">
        <v>939</v>
      </c>
      <c r="G464" t="s">
        <v>947</v>
      </c>
      <c r="H464">
        <v>95</v>
      </c>
      <c r="I464" s="5">
        <v>77312</v>
      </c>
      <c r="J464">
        <v>12</v>
      </c>
      <c r="K464" t="s">
        <v>952</v>
      </c>
    </row>
    <row r="465" spans="1:11">
      <c r="A465">
        <v>464</v>
      </c>
      <c r="B465">
        <v>7</v>
      </c>
      <c r="C465" t="s">
        <v>1462</v>
      </c>
      <c r="D465" t="s">
        <v>489</v>
      </c>
      <c r="E465" t="s">
        <v>1469</v>
      </c>
      <c r="F465" t="s">
        <v>939</v>
      </c>
      <c r="G465" t="s">
        <v>944</v>
      </c>
      <c r="H465">
        <v>38</v>
      </c>
      <c r="I465" s="5">
        <v>42418</v>
      </c>
      <c r="J465">
        <v>6</v>
      </c>
      <c r="K465" t="s">
        <v>950</v>
      </c>
    </row>
    <row r="466" spans="1:11">
      <c r="A466">
        <v>465</v>
      </c>
      <c r="B466">
        <v>7</v>
      </c>
      <c r="C466" t="s">
        <v>1462</v>
      </c>
      <c r="D466" t="s">
        <v>490</v>
      </c>
      <c r="E466" t="s">
        <v>1470</v>
      </c>
      <c r="F466" t="s">
        <v>939</v>
      </c>
      <c r="G466" t="s">
        <v>947</v>
      </c>
      <c r="H466">
        <v>102</v>
      </c>
      <c r="I466" s="5">
        <v>63876</v>
      </c>
      <c r="J466">
        <v>13</v>
      </c>
      <c r="K466" t="s">
        <v>948</v>
      </c>
    </row>
    <row r="467" spans="1:11">
      <c r="A467">
        <v>466</v>
      </c>
      <c r="B467">
        <v>7</v>
      </c>
      <c r="C467" t="s">
        <v>1462</v>
      </c>
      <c r="D467" t="s">
        <v>491</v>
      </c>
      <c r="E467" t="s">
        <v>1471</v>
      </c>
      <c r="F467" t="s">
        <v>939</v>
      </c>
      <c r="G467" t="s">
        <v>940</v>
      </c>
      <c r="H467">
        <v>125</v>
      </c>
      <c r="I467" s="5">
        <v>76630</v>
      </c>
      <c r="J467">
        <v>10</v>
      </c>
      <c r="K467" t="s">
        <v>941</v>
      </c>
    </row>
    <row r="468" spans="1:11">
      <c r="A468">
        <v>467</v>
      </c>
      <c r="B468">
        <v>7</v>
      </c>
      <c r="C468" t="s">
        <v>1462</v>
      </c>
      <c r="D468" t="s">
        <v>492</v>
      </c>
      <c r="E468" t="s">
        <v>1472</v>
      </c>
      <c r="F468" t="s">
        <v>939</v>
      </c>
      <c r="G468" t="s">
        <v>944</v>
      </c>
      <c r="H468">
        <v>30</v>
      </c>
      <c r="I468" s="5">
        <v>26790</v>
      </c>
      <c r="J468">
        <v>5</v>
      </c>
      <c r="K468" t="s">
        <v>945</v>
      </c>
    </row>
    <row r="469" spans="1:11">
      <c r="A469">
        <v>468</v>
      </c>
      <c r="B469">
        <v>7</v>
      </c>
      <c r="C469" t="s">
        <v>1462</v>
      </c>
      <c r="D469" t="s">
        <v>493</v>
      </c>
      <c r="E469" t="s">
        <v>1473</v>
      </c>
      <c r="F469" t="s">
        <v>939</v>
      </c>
      <c r="G469" t="s">
        <v>944</v>
      </c>
      <c r="H469">
        <v>32</v>
      </c>
      <c r="I469" s="5">
        <v>24849</v>
      </c>
      <c r="J469">
        <v>5</v>
      </c>
      <c r="K469" t="s">
        <v>945</v>
      </c>
    </row>
    <row r="470" spans="1:11">
      <c r="A470">
        <v>469</v>
      </c>
      <c r="B470">
        <v>7</v>
      </c>
      <c r="C470" t="s">
        <v>1462</v>
      </c>
      <c r="D470" t="s">
        <v>494</v>
      </c>
      <c r="E470" t="s">
        <v>1474</v>
      </c>
      <c r="F470" t="s">
        <v>939</v>
      </c>
      <c r="G470" t="s">
        <v>966</v>
      </c>
      <c r="H470">
        <v>0</v>
      </c>
      <c r="I470" s="5">
        <v>26944</v>
      </c>
      <c r="J470">
        <v>4</v>
      </c>
      <c r="K470" t="s">
        <v>1078</v>
      </c>
    </row>
    <row r="471" spans="1:11">
      <c r="A471">
        <v>470</v>
      </c>
      <c r="B471">
        <v>7</v>
      </c>
      <c r="C471" t="s">
        <v>1462</v>
      </c>
      <c r="D471" t="s">
        <v>495</v>
      </c>
      <c r="E471" t="s">
        <v>1475</v>
      </c>
      <c r="F471" t="s">
        <v>939</v>
      </c>
      <c r="G471" t="s">
        <v>966</v>
      </c>
      <c r="H471">
        <v>0</v>
      </c>
      <c r="I471" s="5">
        <v>17809</v>
      </c>
      <c r="J471">
        <v>3</v>
      </c>
      <c r="K471" t="s">
        <v>1015</v>
      </c>
    </row>
    <row r="472" spans="1:11">
      <c r="A472">
        <v>471</v>
      </c>
      <c r="B472">
        <v>7</v>
      </c>
      <c r="C472" t="s">
        <v>1476</v>
      </c>
      <c r="D472" t="s">
        <v>496</v>
      </c>
      <c r="E472" t="s">
        <v>1477</v>
      </c>
      <c r="F472" t="s">
        <v>935</v>
      </c>
      <c r="G472" t="s">
        <v>936</v>
      </c>
      <c r="H472">
        <v>820</v>
      </c>
      <c r="I472" s="5">
        <v>94786</v>
      </c>
      <c r="J472">
        <v>19</v>
      </c>
      <c r="K472" t="s">
        <v>937</v>
      </c>
    </row>
    <row r="473" spans="1:11">
      <c r="A473">
        <v>472</v>
      </c>
      <c r="B473">
        <v>7</v>
      </c>
      <c r="C473" t="s">
        <v>1476</v>
      </c>
      <c r="D473" t="s">
        <v>497</v>
      </c>
      <c r="E473" t="s">
        <v>1478</v>
      </c>
      <c r="F473" t="s">
        <v>939</v>
      </c>
      <c r="G473" t="s">
        <v>947</v>
      </c>
      <c r="H473">
        <v>96</v>
      </c>
      <c r="I473" s="5">
        <v>68589</v>
      </c>
      <c r="J473">
        <v>12</v>
      </c>
      <c r="K473" t="s">
        <v>952</v>
      </c>
    </row>
    <row r="474" spans="1:11">
      <c r="A474">
        <v>473</v>
      </c>
      <c r="B474">
        <v>7</v>
      </c>
      <c r="C474" t="s">
        <v>1476</v>
      </c>
      <c r="D474" t="s">
        <v>498</v>
      </c>
      <c r="E474" t="s">
        <v>1479</v>
      </c>
      <c r="F474" t="s">
        <v>939</v>
      </c>
      <c r="G474" t="s">
        <v>944</v>
      </c>
      <c r="H474">
        <v>34</v>
      </c>
      <c r="I474" s="5">
        <v>37674</v>
      </c>
      <c r="J474">
        <v>6</v>
      </c>
      <c r="K474" t="s">
        <v>950</v>
      </c>
    </row>
    <row r="475" spans="1:11">
      <c r="A475">
        <v>474</v>
      </c>
      <c r="B475">
        <v>7</v>
      </c>
      <c r="C475" t="s">
        <v>1476</v>
      </c>
      <c r="D475" t="s">
        <v>499</v>
      </c>
      <c r="E475" t="s">
        <v>1480</v>
      </c>
      <c r="F475" t="s">
        <v>939</v>
      </c>
      <c r="G475" t="s">
        <v>944</v>
      </c>
      <c r="H475">
        <v>90</v>
      </c>
      <c r="I475" s="5">
        <v>57612</v>
      </c>
      <c r="J475">
        <v>6</v>
      </c>
      <c r="K475" t="s">
        <v>950</v>
      </c>
    </row>
    <row r="476" spans="1:11">
      <c r="A476">
        <v>475</v>
      </c>
      <c r="B476">
        <v>7</v>
      </c>
      <c r="C476" t="s">
        <v>1476</v>
      </c>
      <c r="D476" t="s">
        <v>500</v>
      </c>
      <c r="E476" t="s">
        <v>1481</v>
      </c>
      <c r="F476" t="s">
        <v>939</v>
      </c>
      <c r="G476" t="s">
        <v>944</v>
      </c>
      <c r="H476">
        <v>30</v>
      </c>
      <c r="I476" s="5">
        <v>49504</v>
      </c>
      <c r="J476">
        <v>6</v>
      </c>
      <c r="K476" t="s">
        <v>950</v>
      </c>
    </row>
    <row r="477" spans="1:11">
      <c r="A477">
        <v>476</v>
      </c>
      <c r="B477">
        <v>7</v>
      </c>
      <c r="C477" t="s">
        <v>1476</v>
      </c>
      <c r="D477" t="s">
        <v>501</v>
      </c>
      <c r="E477" t="s">
        <v>1482</v>
      </c>
      <c r="F477" t="s">
        <v>939</v>
      </c>
      <c r="G477" t="s">
        <v>940</v>
      </c>
      <c r="H477">
        <v>46</v>
      </c>
      <c r="I477" s="5">
        <v>52000</v>
      </c>
      <c r="J477">
        <v>10</v>
      </c>
      <c r="K477" t="s">
        <v>941</v>
      </c>
    </row>
    <row r="478" spans="1:11">
      <c r="A478">
        <v>477</v>
      </c>
      <c r="B478">
        <v>7</v>
      </c>
      <c r="C478" t="s">
        <v>1476</v>
      </c>
      <c r="D478" t="s">
        <v>502</v>
      </c>
      <c r="E478" t="s">
        <v>1483</v>
      </c>
      <c r="F478" t="s">
        <v>939</v>
      </c>
      <c r="G478" t="s">
        <v>947</v>
      </c>
      <c r="H478">
        <v>150</v>
      </c>
      <c r="I478" s="5">
        <v>78584</v>
      </c>
      <c r="J478">
        <v>13</v>
      </c>
      <c r="K478" t="s">
        <v>948</v>
      </c>
    </row>
    <row r="479" spans="1:11">
      <c r="A479">
        <v>478</v>
      </c>
      <c r="B479">
        <v>7</v>
      </c>
      <c r="C479" t="s">
        <v>1476</v>
      </c>
      <c r="D479" t="s">
        <v>503</v>
      </c>
      <c r="E479" t="s">
        <v>1484</v>
      </c>
      <c r="F479" t="s">
        <v>939</v>
      </c>
      <c r="G479" t="s">
        <v>944</v>
      </c>
      <c r="H479">
        <v>39</v>
      </c>
      <c r="I479" s="5">
        <v>42738</v>
      </c>
      <c r="J479">
        <v>6</v>
      </c>
      <c r="K479" t="s">
        <v>950</v>
      </c>
    </row>
    <row r="480" spans="1:11">
      <c r="A480">
        <v>479</v>
      </c>
      <c r="B480">
        <v>7</v>
      </c>
      <c r="C480" t="s">
        <v>1476</v>
      </c>
      <c r="D480" t="s">
        <v>504</v>
      </c>
      <c r="E480" t="s">
        <v>1485</v>
      </c>
      <c r="F480" t="s">
        <v>939</v>
      </c>
      <c r="G480" t="s">
        <v>944</v>
      </c>
      <c r="H480">
        <v>56</v>
      </c>
      <c r="I480" s="5">
        <v>50231</v>
      </c>
      <c r="J480">
        <v>6</v>
      </c>
      <c r="K480" t="s">
        <v>950</v>
      </c>
    </row>
    <row r="481" spans="1:11">
      <c r="A481">
        <v>480</v>
      </c>
      <c r="B481">
        <v>7</v>
      </c>
      <c r="C481" t="s">
        <v>1476</v>
      </c>
      <c r="D481" t="s">
        <v>505</v>
      </c>
      <c r="E481" t="s">
        <v>1486</v>
      </c>
      <c r="F481" t="s">
        <v>939</v>
      </c>
      <c r="G481" t="s">
        <v>947</v>
      </c>
      <c r="H481">
        <v>120</v>
      </c>
      <c r="I481" s="5">
        <v>90026</v>
      </c>
      <c r="J481">
        <v>13</v>
      </c>
      <c r="K481" t="s">
        <v>948</v>
      </c>
    </row>
    <row r="482" spans="1:11">
      <c r="A482">
        <v>481</v>
      </c>
      <c r="B482">
        <v>7</v>
      </c>
      <c r="C482" t="s">
        <v>1476</v>
      </c>
      <c r="D482" t="s">
        <v>506</v>
      </c>
      <c r="E482" t="s">
        <v>1487</v>
      </c>
      <c r="F482" t="s">
        <v>939</v>
      </c>
      <c r="G482" t="s">
        <v>947</v>
      </c>
      <c r="H482">
        <v>120</v>
      </c>
      <c r="I482" s="5">
        <v>82337</v>
      </c>
      <c r="J482">
        <v>13</v>
      </c>
      <c r="K482" t="s">
        <v>948</v>
      </c>
    </row>
    <row r="483" spans="1:11">
      <c r="A483">
        <v>482</v>
      </c>
      <c r="B483">
        <v>7</v>
      </c>
      <c r="C483" t="s">
        <v>1476</v>
      </c>
      <c r="D483" t="s">
        <v>507</v>
      </c>
      <c r="E483" t="s">
        <v>1488</v>
      </c>
      <c r="F483" t="s">
        <v>939</v>
      </c>
      <c r="G483" t="s">
        <v>944</v>
      </c>
      <c r="H483">
        <v>35</v>
      </c>
      <c r="I483" s="5">
        <v>16176</v>
      </c>
      <c r="J483">
        <v>5</v>
      </c>
      <c r="K483" t="s">
        <v>945</v>
      </c>
    </row>
    <row r="484" spans="1:11">
      <c r="A484">
        <v>483</v>
      </c>
      <c r="B484">
        <v>7</v>
      </c>
      <c r="C484" t="s">
        <v>1476</v>
      </c>
      <c r="D484" t="s">
        <v>508</v>
      </c>
      <c r="E484" t="s">
        <v>1489</v>
      </c>
      <c r="F484" t="s">
        <v>939</v>
      </c>
      <c r="G484" t="s">
        <v>944</v>
      </c>
      <c r="H484">
        <v>30</v>
      </c>
      <c r="I484" s="5">
        <v>20708</v>
      </c>
      <c r="J484">
        <v>5</v>
      </c>
      <c r="K484" t="s">
        <v>945</v>
      </c>
    </row>
    <row r="485" spans="1:11">
      <c r="A485">
        <v>484</v>
      </c>
      <c r="B485">
        <v>7</v>
      </c>
      <c r="C485" t="s">
        <v>1476</v>
      </c>
      <c r="D485" t="s">
        <v>509</v>
      </c>
      <c r="E485" t="s">
        <v>1490</v>
      </c>
      <c r="F485" t="s">
        <v>939</v>
      </c>
      <c r="G485" t="s">
        <v>944</v>
      </c>
      <c r="H485">
        <v>38</v>
      </c>
      <c r="I485" s="5">
        <v>52227</v>
      </c>
      <c r="J485">
        <v>6</v>
      </c>
      <c r="K485" t="s">
        <v>950</v>
      </c>
    </row>
    <row r="486" spans="1:11">
      <c r="A486">
        <v>485</v>
      </c>
      <c r="B486">
        <v>7</v>
      </c>
      <c r="C486" t="s">
        <v>1476</v>
      </c>
      <c r="D486" t="s">
        <v>510</v>
      </c>
      <c r="E486" t="s">
        <v>1491</v>
      </c>
      <c r="F486" t="s">
        <v>939</v>
      </c>
      <c r="G486" t="s">
        <v>944</v>
      </c>
      <c r="H486">
        <v>28</v>
      </c>
      <c r="I486" s="5">
        <v>16313</v>
      </c>
      <c r="J486">
        <v>5</v>
      </c>
      <c r="K486" t="s">
        <v>945</v>
      </c>
    </row>
    <row r="487" spans="1:11">
      <c r="A487">
        <v>486</v>
      </c>
      <c r="B487">
        <v>7</v>
      </c>
      <c r="C487" t="s">
        <v>1476</v>
      </c>
      <c r="D487" t="s">
        <v>511</v>
      </c>
      <c r="E487" t="s">
        <v>1492</v>
      </c>
      <c r="F487" t="s">
        <v>939</v>
      </c>
      <c r="G487" t="s">
        <v>944</v>
      </c>
      <c r="H487">
        <v>35</v>
      </c>
      <c r="I487" s="5">
        <v>23179</v>
      </c>
      <c r="J487">
        <v>5</v>
      </c>
      <c r="K487" t="s">
        <v>945</v>
      </c>
    </row>
    <row r="488" spans="1:11">
      <c r="A488">
        <v>487</v>
      </c>
      <c r="B488">
        <v>7</v>
      </c>
      <c r="C488" t="s">
        <v>1476</v>
      </c>
      <c r="D488" t="s">
        <v>512</v>
      </c>
      <c r="E488" t="s">
        <v>1493</v>
      </c>
      <c r="F488" t="s">
        <v>939</v>
      </c>
      <c r="G488" t="s">
        <v>944</v>
      </c>
      <c r="H488">
        <v>34</v>
      </c>
      <c r="I488" s="5">
        <v>32036</v>
      </c>
      <c r="J488">
        <v>6</v>
      </c>
      <c r="K488" t="s">
        <v>950</v>
      </c>
    </row>
    <row r="489" spans="1:11">
      <c r="A489">
        <v>488</v>
      </c>
      <c r="B489">
        <v>7</v>
      </c>
      <c r="C489" t="s">
        <v>1476</v>
      </c>
      <c r="D489" t="s">
        <v>513</v>
      </c>
      <c r="E489" t="s">
        <v>1494</v>
      </c>
      <c r="F489" t="s">
        <v>939</v>
      </c>
      <c r="G489" t="s">
        <v>966</v>
      </c>
      <c r="H489">
        <v>10</v>
      </c>
      <c r="I489" s="5">
        <v>17177</v>
      </c>
      <c r="J489">
        <v>3</v>
      </c>
      <c r="K489" t="s">
        <v>1015</v>
      </c>
    </row>
    <row r="490" spans="1:11">
      <c r="A490">
        <v>489</v>
      </c>
      <c r="B490">
        <v>7</v>
      </c>
      <c r="C490" t="s">
        <v>1476</v>
      </c>
      <c r="D490" t="s">
        <v>514</v>
      </c>
      <c r="E490" t="s">
        <v>1495</v>
      </c>
      <c r="F490" t="s">
        <v>939</v>
      </c>
      <c r="G490" t="s">
        <v>966</v>
      </c>
      <c r="H490">
        <v>0</v>
      </c>
      <c r="I490" s="5">
        <v>19290</v>
      </c>
      <c r="J490">
        <v>3</v>
      </c>
      <c r="K490" t="s">
        <v>1015</v>
      </c>
    </row>
    <row r="491" spans="1:11">
      <c r="A491">
        <v>490</v>
      </c>
      <c r="B491">
        <v>7</v>
      </c>
      <c r="C491" t="s">
        <v>1476</v>
      </c>
      <c r="D491" t="s">
        <v>515</v>
      </c>
      <c r="E491" t="s">
        <v>1496</v>
      </c>
      <c r="F491" t="s">
        <v>939</v>
      </c>
      <c r="G491" t="s">
        <v>966</v>
      </c>
      <c r="H491">
        <v>0</v>
      </c>
      <c r="I491" s="5">
        <v>18169</v>
      </c>
      <c r="J491">
        <v>3</v>
      </c>
      <c r="K491" t="s">
        <v>1015</v>
      </c>
    </row>
    <row r="492" spans="1:11">
      <c r="A492">
        <v>491</v>
      </c>
      <c r="B492">
        <v>8</v>
      </c>
      <c r="C492" t="s">
        <v>1497</v>
      </c>
      <c r="D492" t="s">
        <v>516</v>
      </c>
      <c r="E492" t="s">
        <v>1498</v>
      </c>
      <c r="F492" t="s">
        <v>972</v>
      </c>
      <c r="G492" t="s">
        <v>999</v>
      </c>
      <c r="H492">
        <v>345</v>
      </c>
      <c r="I492" s="5">
        <v>107890</v>
      </c>
      <c r="J492">
        <v>16</v>
      </c>
      <c r="K492" t="s">
        <v>1038</v>
      </c>
    </row>
    <row r="493" spans="1:11">
      <c r="A493">
        <v>492</v>
      </c>
      <c r="B493">
        <v>8</v>
      </c>
      <c r="C493" t="s">
        <v>1497</v>
      </c>
      <c r="D493" t="s">
        <v>517</v>
      </c>
      <c r="E493" t="s">
        <v>1499</v>
      </c>
      <c r="F493" t="s">
        <v>939</v>
      </c>
      <c r="G493" t="s">
        <v>944</v>
      </c>
      <c r="H493">
        <v>50</v>
      </c>
      <c r="I493" s="5">
        <v>40384</v>
      </c>
      <c r="J493">
        <v>6</v>
      </c>
      <c r="K493" t="s">
        <v>950</v>
      </c>
    </row>
    <row r="494" spans="1:11">
      <c r="A494">
        <v>493</v>
      </c>
      <c r="B494">
        <v>8</v>
      </c>
      <c r="C494" t="s">
        <v>1497</v>
      </c>
      <c r="D494" t="s">
        <v>518</v>
      </c>
      <c r="E494" t="s">
        <v>1500</v>
      </c>
      <c r="F494" t="s">
        <v>939</v>
      </c>
      <c r="G494" t="s">
        <v>944</v>
      </c>
      <c r="H494">
        <v>40</v>
      </c>
      <c r="I494" s="5">
        <v>45587</v>
      </c>
      <c r="J494">
        <v>6</v>
      </c>
      <c r="K494" t="s">
        <v>950</v>
      </c>
    </row>
    <row r="495" spans="1:11">
      <c r="A495">
        <v>494</v>
      </c>
      <c r="B495">
        <v>8</v>
      </c>
      <c r="C495" t="s">
        <v>1497</v>
      </c>
      <c r="D495" t="s">
        <v>519</v>
      </c>
      <c r="E495" t="s">
        <v>1501</v>
      </c>
      <c r="F495" t="s">
        <v>939</v>
      </c>
      <c r="G495" t="s">
        <v>944</v>
      </c>
      <c r="H495">
        <v>43</v>
      </c>
      <c r="I495" s="5">
        <v>27118</v>
      </c>
      <c r="J495">
        <v>5</v>
      </c>
      <c r="K495" t="s">
        <v>945</v>
      </c>
    </row>
    <row r="496" spans="1:11">
      <c r="A496">
        <v>495</v>
      </c>
      <c r="B496">
        <v>8</v>
      </c>
      <c r="C496" t="s">
        <v>1497</v>
      </c>
      <c r="D496" t="s">
        <v>520</v>
      </c>
      <c r="E496" t="s">
        <v>1502</v>
      </c>
      <c r="F496" t="s">
        <v>939</v>
      </c>
      <c r="G496" t="s">
        <v>944</v>
      </c>
      <c r="H496">
        <v>30</v>
      </c>
      <c r="I496" s="5">
        <v>17727</v>
      </c>
      <c r="J496">
        <v>5</v>
      </c>
      <c r="K496" t="s">
        <v>945</v>
      </c>
    </row>
    <row r="497" spans="1:11">
      <c r="A497">
        <v>496</v>
      </c>
      <c r="B497">
        <v>8</v>
      </c>
      <c r="C497" t="s">
        <v>1497</v>
      </c>
      <c r="D497" t="s">
        <v>521</v>
      </c>
      <c r="E497" t="s">
        <v>1503</v>
      </c>
      <c r="F497" t="s">
        <v>939</v>
      </c>
      <c r="G497" t="s">
        <v>944</v>
      </c>
      <c r="H497">
        <v>46</v>
      </c>
      <c r="I497" s="5">
        <v>33904</v>
      </c>
      <c r="J497">
        <v>6</v>
      </c>
      <c r="K497" t="s">
        <v>950</v>
      </c>
    </row>
    <row r="498" spans="1:11">
      <c r="A498">
        <v>497</v>
      </c>
      <c r="B498">
        <v>8</v>
      </c>
      <c r="C498" t="s">
        <v>1497</v>
      </c>
      <c r="D498" t="s">
        <v>522</v>
      </c>
      <c r="E498" t="s">
        <v>1504</v>
      </c>
      <c r="F498" t="s">
        <v>939</v>
      </c>
      <c r="G498" t="s">
        <v>944</v>
      </c>
      <c r="H498">
        <v>59</v>
      </c>
      <c r="I498" s="5">
        <v>55485</v>
      </c>
      <c r="J498">
        <v>6</v>
      </c>
      <c r="K498" t="s">
        <v>950</v>
      </c>
    </row>
    <row r="499" spans="1:11">
      <c r="A499">
        <v>498</v>
      </c>
      <c r="B499">
        <v>8</v>
      </c>
      <c r="C499" t="s">
        <v>1497</v>
      </c>
      <c r="D499" t="s">
        <v>523</v>
      </c>
      <c r="E499" t="s">
        <v>1505</v>
      </c>
      <c r="F499" t="s">
        <v>939</v>
      </c>
      <c r="G499" t="s">
        <v>940</v>
      </c>
      <c r="H499">
        <v>80</v>
      </c>
      <c r="I499" s="5">
        <v>54188</v>
      </c>
      <c r="J499">
        <v>10</v>
      </c>
      <c r="K499" t="s">
        <v>941</v>
      </c>
    </row>
    <row r="500" spans="1:11">
      <c r="A500">
        <v>499</v>
      </c>
      <c r="B500">
        <v>8</v>
      </c>
      <c r="C500" t="s">
        <v>1497</v>
      </c>
      <c r="D500" t="s">
        <v>524</v>
      </c>
      <c r="E500" t="s">
        <v>1506</v>
      </c>
      <c r="F500" t="s">
        <v>939</v>
      </c>
      <c r="G500" t="s">
        <v>944</v>
      </c>
      <c r="H500">
        <v>29</v>
      </c>
      <c r="I500" s="5">
        <v>38676</v>
      </c>
      <c r="J500">
        <v>6</v>
      </c>
      <c r="K500" t="s">
        <v>950</v>
      </c>
    </row>
    <row r="501" spans="1:11">
      <c r="A501">
        <v>500</v>
      </c>
      <c r="B501">
        <v>8</v>
      </c>
      <c r="C501" t="s">
        <v>1497</v>
      </c>
      <c r="D501" t="s">
        <v>525</v>
      </c>
      <c r="E501" t="s">
        <v>1507</v>
      </c>
      <c r="F501" t="s">
        <v>939</v>
      </c>
      <c r="G501" t="s">
        <v>944</v>
      </c>
      <c r="H501">
        <v>40</v>
      </c>
      <c r="I501" s="5">
        <v>43883</v>
      </c>
      <c r="J501">
        <v>6</v>
      </c>
      <c r="K501" t="s">
        <v>950</v>
      </c>
    </row>
    <row r="502" spans="1:11">
      <c r="A502">
        <v>501</v>
      </c>
      <c r="B502">
        <v>8</v>
      </c>
      <c r="C502" t="s">
        <v>1497</v>
      </c>
      <c r="D502" t="s">
        <v>526</v>
      </c>
      <c r="E502" t="s">
        <v>1508</v>
      </c>
      <c r="F502" t="s">
        <v>939</v>
      </c>
      <c r="G502" t="s">
        <v>947</v>
      </c>
      <c r="H502">
        <v>108</v>
      </c>
      <c r="I502" s="5">
        <v>55985</v>
      </c>
      <c r="J502">
        <v>13</v>
      </c>
      <c r="K502" t="s">
        <v>948</v>
      </c>
    </row>
    <row r="503" spans="1:11">
      <c r="A503">
        <v>502</v>
      </c>
      <c r="B503">
        <v>8</v>
      </c>
      <c r="C503" t="s">
        <v>1497</v>
      </c>
      <c r="D503" t="s">
        <v>527</v>
      </c>
      <c r="E503" t="s">
        <v>1509</v>
      </c>
      <c r="F503" t="s">
        <v>939</v>
      </c>
      <c r="G503" t="s">
        <v>966</v>
      </c>
      <c r="H503">
        <v>10</v>
      </c>
      <c r="I503" s="5">
        <v>11272</v>
      </c>
      <c r="J503">
        <v>2</v>
      </c>
      <c r="K503" t="s">
        <v>967</v>
      </c>
    </row>
    <row r="504" spans="1:11">
      <c r="A504">
        <v>503</v>
      </c>
      <c r="B504">
        <v>8</v>
      </c>
      <c r="C504" t="s">
        <v>1510</v>
      </c>
      <c r="D504" t="s">
        <v>528</v>
      </c>
      <c r="E504" t="s">
        <v>1511</v>
      </c>
      <c r="F504" t="s">
        <v>972</v>
      </c>
      <c r="G504" t="s">
        <v>999</v>
      </c>
      <c r="H504">
        <v>200</v>
      </c>
      <c r="I504" s="5">
        <v>78299</v>
      </c>
      <c r="J504">
        <v>16</v>
      </c>
      <c r="K504" t="s">
        <v>1038</v>
      </c>
    </row>
    <row r="505" spans="1:11">
      <c r="A505">
        <v>504</v>
      </c>
      <c r="B505">
        <v>8</v>
      </c>
      <c r="C505" t="s">
        <v>1510</v>
      </c>
      <c r="D505" t="s">
        <v>529</v>
      </c>
      <c r="E505" t="s">
        <v>1512</v>
      </c>
      <c r="F505" t="s">
        <v>939</v>
      </c>
      <c r="G505" t="s">
        <v>944</v>
      </c>
      <c r="H505">
        <v>42</v>
      </c>
      <c r="I505" s="5">
        <v>42690</v>
      </c>
      <c r="J505">
        <v>6</v>
      </c>
      <c r="K505" t="s">
        <v>950</v>
      </c>
    </row>
    <row r="506" spans="1:11">
      <c r="A506">
        <v>505</v>
      </c>
      <c r="B506">
        <v>8</v>
      </c>
      <c r="C506" t="s">
        <v>1510</v>
      </c>
      <c r="D506" t="s">
        <v>530</v>
      </c>
      <c r="E506" t="s">
        <v>1513</v>
      </c>
      <c r="F506" t="s">
        <v>939</v>
      </c>
      <c r="G506" t="s">
        <v>944</v>
      </c>
      <c r="H506">
        <v>56</v>
      </c>
      <c r="I506" s="5">
        <v>48061</v>
      </c>
      <c r="J506">
        <v>6</v>
      </c>
      <c r="K506" t="s">
        <v>950</v>
      </c>
    </row>
    <row r="507" spans="1:11">
      <c r="A507">
        <v>506</v>
      </c>
      <c r="B507">
        <v>8</v>
      </c>
      <c r="C507" t="s">
        <v>1510</v>
      </c>
      <c r="D507" t="s">
        <v>531</v>
      </c>
      <c r="E507" t="s">
        <v>1514</v>
      </c>
      <c r="F507" t="s">
        <v>939</v>
      </c>
      <c r="G507" t="s">
        <v>940</v>
      </c>
      <c r="H507">
        <v>96</v>
      </c>
      <c r="I507" s="5">
        <v>55527</v>
      </c>
      <c r="J507">
        <v>10</v>
      </c>
      <c r="K507" t="s">
        <v>941</v>
      </c>
    </row>
    <row r="508" spans="1:11">
      <c r="A508">
        <v>507</v>
      </c>
      <c r="B508">
        <v>8</v>
      </c>
      <c r="C508" t="s">
        <v>1510</v>
      </c>
      <c r="D508" t="s">
        <v>532</v>
      </c>
      <c r="E508" t="s">
        <v>1515</v>
      </c>
      <c r="F508" t="s">
        <v>939</v>
      </c>
      <c r="G508" t="s">
        <v>944</v>
      </c>
      <c r="H508">
        <v>38</v>
      </c>
      <c r="I508" s="5">
        <v>31980</v>
      </c>
      <c r="J508">
        <v>6</v>
      </c>
      <c r="K508" t="s">
        <v>950</v>
      </c>
    </row>
    <row r="509" spans="1:11">
      <c r="A509">
        <v>508</v>
      </c>
      <c r="B509">
        <v>8</v>
      </c>
      <c r="C509" t="s">
        <v>1510</v>
      </c>
      <c r="D509" t="s">
        <v>533</v>
      </c>
      <c r="E509" t="s">
        <v>1516</v>
      </c>
      <c r="F509" t="s">
        <v>939</v>
      </c>
      <c r="G509" t="s">
        <v>944</v>
      </c>
      <c r="H509">
        <v>62</v>
      </c>
      <c r="I509" s="5">
        <v>30786</v>
      </c>
      <c r="J509">
        <v>6</v>
      </c>
      <c r="K509" t="s">
        <v>950</v>
      </c>
    </row>
    <row r="510" spans="1:11">
      <c r="A510">
        <v>509</v>
      </c>
      <c r="B510">
        <v>8</v>
      </c>
      <c r="C510" t="s">
        <v>1510</v>
      </c>
      <c r="D510" t="s">
        <v>534</v>
      </c>
      <c r="E510" t="s">
        <v>1517</v>
      </c>
      <c r="F510" t="s">
        <v>939</v>
      </c>
      <c r="G510" t="s">
        <v>944</v>
      </c>
      <c r="H510">
        <v>38</v>
      </c>
      <c r="I510" s="5">
        <v>32397</v>
      </c>
      <c r="J510">
        <v>6</v>
      </c>
      <c r="K510" t="s">
        <v>950</v>
      </c>
    </row>
    <row r="511" spans="1:11">
      <c r="A511">
        <v>510</v>
      </c>
      <c r="B511">
        <v>8</v>
      </c>
      <c r="C511" t="s">
        <v>1510</v>
      </c>
      <c r="D511" t="s">
        <v>535</v>
      </c>
      <c r="E511" t="s">
        <v>1518</v>
      </c>
      <c r="F511" t="s">
        <v>939</v>
      </c>
      <c r="G511" t="s">
        <v>966</v>
      </c>
      <c r="H511">
        <v>32</v>
      </c>
      <c r="I511" s="5">
        <v>11373</v>
      </c>
      <c r="J511">
        <v>2</v>
      </c>
      <c r="K511" t="s">
        <v>967</v>
      </c>
    </row>
    <row r="512" spans="1:11">
      <c r="A512">
        <v>511</v>
      </c>
      <c r="B512">
        <v>8</v>
      </c>
      <c r="C512" t="s">
        <v>1519</v>
      </c>
      <c r="D512" t="s">
        <v>536</v>
      </c>
      <c r="E512" t="s">
        <v>1520</v>
      </c>
      <c r="F512" t="s">
        <v>972</v>
      </c>
      <c r="G512" t="s">
        <v>999</v>
      </c>
      <c r="H512">
        <v>464</v>
      </c>
      <c r="I512" s="5">
        <v>92519</v>
      </c>
      <c r="J512">
        <v>17</v>
      </c>
      <c r="K512" t="s">
        <v>1000</v>
      </c>
    </row>
    <row r="513" spans="1:11">
      <c r="A513">
        <v>512</v>
      </c>
      <c r="B513">
        <v>8</v>
      </c>
      <c r="C513" t="s">
        <v>1519</v>
      </c>
      <c r="D513" t="s">
        <v>537</v>
      </c>
      <c r="E513" t="s">
        <v>1521</v>
      </c>
      <c r="F513" t="s">
        <v>939</v>
      </c>
      <c r="G513" t="s">
        <v>944</v>
      </c>
      <c r="H513">
        <v>31</v>
      </c>
      <c r="I513" s="5">
        <v>21587</v>
      </c>
      <c r="J513">
        <v>5</v>
      </c>
      <c r="K513" t="s">
        <v>945</v>
      </c>
    </row>
    <row r="514" spans="1:11">
      <c r="A514">
        <v>513</v>
      </c>
      <c r="B514">
        <v>8</v>
      </c>
      <c r="C514" t="s">
        <v>1519</v>
      </c>
      <c r="D514" t="s">
        <v>538</v>
      </c>
      <c r="E514" t="s">
        <v>1522</v>
      </c>
      <c r="F514" t="s">
        <v>939</v>
      </c>
      <c r="G514" t="s">
        <v>944</v>
      </c>
      <c r="H514">
        <v>60</v>
      </c>
      <c r="I514" s="5">
        <v>48188</v>
      </c>
      <c r="J514">
        <v>6</v>
      </c>
      <c r="K514" t="s">
        <v>950</v>
      </c>
    </row>
    <row r="515" spans="1:11">
      <c r="A515">
        <v>514</v>
      </c>
      <c r="B515">
        <v>8</v>
      </c>
      <c r="C515" t="s">
        <v>1519</v>
      </c>
      <c r="D515" t="s">
        <v>539</v>
      </c>
      <c r="E515" t="s">
        <v>1523</v>
      </c>
      <c r="F515" t="s">
        <v>939</v>
      </c>
      <c r="G515" t="s">
        <v>944</v>
      </c>
      <c r="H515">
        <v>41</v>
      </c>
      <c r="I515" s="5">
        <v>34442</v>
      </c>
      <c r="J515">
        <v>6</v>
      </c>
      <c r="K515" t="s">
        <v>950</v>
      </c>
    </row>
    <row r="516" spans="1:11">
      <c r="A516">
        <v>515</v>
      </c>
      <c r="B516">
        <v>8</v>
      </c>
      <c r="C516" t="s">
        <v>1519</v>
      </c>
      <c r="D516" t="s">
        <v>540</v>
      </c>
      <c r="E516" t="s">
        <v>1524</v>
      </c>
      <c r="F516" t="s">
        <v>939</v>
      </c>
      <c r="G516" t="s">
        <v>966</v>
      </c>
      <c r="H516">
        <v>26</v>
      </c>
      <c r="I516" s="5">
        <v>8983</v>
      </c>
      <c r="J516">
        <v>2</v>
      </c>
      <c r="K516" t="s">
        <v>967</v>
      </c>
    </row>
    <row r="517" spans="1:11">
      <c r="A517">
        <v>516</v>
      </c>
      <c r="B517">
        <v>8</v>
      </c>
      <c r="C517" t="s">
        <v>1519</v>
      </c>
      <c r="D517" t="s">
        <v>541</v>
      </c>
      <c r="E517" t="s">
        <v>1525</v>
      </c>
      <c r="F517" t="s">
        <v>939</v>
      </c>
      <c r="G517" t="s">
        <v>944</v>
      </c>
      <c r="H517">
        <v>34</v>
      </c>
      <c r="I517" s="5">
        <v>18073</v>
      </c>
      <c r="J517">
        <v>5</v>
      </c>
      <c r="K517" t="s">
        <v>945</v>
      </c>
    </row>
    <row r="518" spans="1:11">
      <c r="A518">
        <v>517</v>
      </c>
      <c r="B518">
        <v>8</v>
      </c>
      <c r="C518" t="s">
        <v>1519</v>
      </c>
      <c r="D518" t="s">
        <v>542</v>
      </c>
      <c r="E518" t="s">
        <v>1526</v>
      </c>
      <c r="F518" t="s">
        <v>939</v>
      </c>
      <c r="G518" t="s">
        <v>944</v>
      </c>
      <c r="H518">
        <v>64</v>
      </c>
      <c r="I518" s="5">
        <v>21818</v>
      </c>
      <c r="J518">
        <v>5</v>
      </c>
      <c r="K518" t="s">
        <v>945</v>
      </c>
    </row>
    <row r="519" spans="1:11">
      <c r="A519">
        <v>518</v>
      </c>
      <c r="B519">
        <v>8</v>
      </c>
      <c r="C519" t="s">
        <v>1519</v>
      </c>
      <c r="D519" t="s">
        <v>543</v>
      </c>
      <c r="E519" t="s">
        <v>1527</v>
      </c>
      <c r="F519" t="s">
        <v>939</v>
      </c>
      <c r="G519" t="s">
        <v>940</v>
      </c>
      <c r="H519">
        <v>113</v>
      </c>
      <c r="I519" s="5">
        <v>86952</v>
      </c>
      <c r="J519">
        <v>10</v>
      </c>
      <c r="K519" t="s">
        <v>941</v>
      </c>
    </row>
    <row r="520" spans="1:11">
      <c r="A520">
        <v>519</v>
      </c>
      <c r="B520">
        <v>8</v>
      </c>
      <c r="C520" t="s">
        <v>1519</v>
      </c>
      <c r="D520" t="s">
        <v>544</v>
      </c>
      <c r="E520" t="s">
        <v>1528</v>
      </c>
      <c r="F520" t="s">
        <v>939</v>
      </c>
      <c r="G520" t="s">
        <v>944</v>
      </c>
      <c r="H520">
        <v>51</v>
      </c>
      <c r="I520" s="5">
        <v>27651</v>
      </c>
      <c r="J520">
        <v>5</v>
      </c>
      <c r="K520" t="s">
        <v>945</v>
      </c>
    </row>
    <row r="521" spans="1:11">
      <c r="A521">
        <v>520</v>
      </c>
      <c r="B521">
        <v>8</v>
      </c>
      <c r="C521" t="s">
        <v>1519</v>
      </c>
      <c r="D521" t="s">
        <v>545</v>
      </c>
      <c r="E521" t="s">
        <v>1529</v>
      </c>
      <c r="F521" t="s">
        <v>939</v>
      </c>
      <c r="G521" t="s">
        <v>944</v>
      </c>
      <c r="H521">
        <v>30</v>
      </c>
      <c r="I521" s="5">
        <v>20022</v>
      </c>
      <c r="J521">
        <v>5</v>
      </c>
      <c r="K521" t="s">
        <v>945</v>
      </c>
    </row>
    <row r="522" spans="1:11">
      <c r="A522">
        <v>521</v>
      </c>
      <c r="B522">
        <v>8</v>
      </c>
      <c r="C522" t="s">
        <v>1519</v>
      </c>
      <c r="D522" t="s">
        <v>546</v>
      </c>
      <c r="E522" t="s">
        <v>1530</v>
      </c>
      <c r="F522" t="s">
        <v>939</v>
      </c>
      <c r="G522" t="s">
        <v>944</v>
      </c>
      <c r="H522">
        <v>44</v>
      </c>
      <c r="I522" s="5">
        <v>32996</v>
      </c>
      <c r="J522">
        <v>6</v>
      </c>
      <c r="K522" t="s">
        <v>950</v>
      </c>
    </row>
    <row r="523" spans="1:11">
      <c r="A523">
        <v>522</v>
      </c>
      <c r="B523">
        <v>8</v>
      </c>
      <c r="C523" t="s">
        <v>1519</v>
      </c>
      <c r="D523" t="s">
        <v>547</v>
      </c>
      <c r="E523" t="s">
        <v>1531</v>
      </c>
      <c r="F523" t="s">
        <v>939</v>
      </c>
      <c r="G523" t="s">
        <v>947</v>
      </c>
      <c r="H523">
        <v>60</v>
      </c>
      <c r="I523" s="5">
        <v>41779</v>
      </c>
      <c r="J523">
        <v>12</v>
      </c>
      <c r="K523" t="s">
        <v>952</v>
      </c>
    </row>
    <row r="524" spans="1:11">
      <c r="A524">
        <v>523</v>
      </c>
      <c r="B524">
        <v>8</v>
      </c>
      <c r="C524" t="s">
        <v>1519</v>
      </c>
      <c r="D524" t="s">
        <v>548</v>
      </c>
      <c r="E524" t="s">
        <v>1532</v>
      </c>
      <c r="F524" t="s">
        <v>939</v>
      </c>
      <c r="G524" t="s">
        <v>944</v>
      </c>
      <c r="H524">
        <v>36</v>
      </c>
      <c r="I524" s="5">
        <v>31698</v>
      </c>
      <c r="J524">
        <v>6</v>
      </c>
      <c r="K524" t="s">
        <v>950</v>
      </c>
    </row>
    <row r="525" spans="1:11">
      <c r="A525">
        <v>524</v>
      </c>
      <c r="B525">
        <v>8</v>
      </c>
      <c r="C525" t="s">
        <v>1519</v>
      </c>
      <c r="D525" t="s">
        <v>549</v>
      </c>
      <c r="E525" t="s">
        <v>1533</v>
      </c>
      <c r="F525" t="s">
        <v>939</v>
      </c>
      <c r="G525" t="s">
        <v>966</v>
      </c>
      <c r="H525">
        <v>20</v>
      </c>
      <c r="I525" s="5">
        <v>19561</v>
      </c>
      <c r="J525">
        <v>3</v>
      </c>
      <c r="K525" t="s">
        <v>1015</v>
      </c>
    </row>
    <row r="526" spans="1:11">
      <c r="A526">
        <v>525</v>
      </c>
      <c r="B526">
        <v>8</v>
      </c>
      <c r="C526" t="s">
        <v>1534</v>
      </c>
      <c r="D526" t="s">
        <v>550</v>
      </c>
      <c r="E526" t="s">
        <v>1535</v>
      </c>
      <c r="F526" t="s">
        <v>935</v>
      </c>
      <c r="G526" t="s">
        <v>936</v>
      </c>
      <c r="H526">
        <v>768</v>
      </c>
      <c r="I526" s="5">
        <v>141300</v>
      </c>
      <c r="J526">
        <v>19</v>
      </c>
      <c r="K526" t="s">
        <v>937</v>
      </c>
    </row>
    <row r="527" spans="1:11">
      <c r="A527">
        <v>526</v>
      </c>
      <c r="B527">
        <v>8</v>
      </c>
      <c r="C527" t="s">
        <v>1534</v>
      </c>
      <c r="D527" t="s">
        <v>551</v>
      </c>
      <c r="E527" t="s">
        <v>1536</v>
      </c>
      <c r="F527" t="s">
        <v>939</v>
      </c>
      <c r="G527" t="s">
        <v>944</v>
      </c>
      <c r="H527">
        <v>40</v>
      </c>
      <c r="I527" s="5">
        <v>35699</v>
      </c>
      <c r="J527">
        <v>6</v>
      </c>
      <c r="K527" t="s">
        <v>950</v>
      </c>
    </row>
    <row r="528" spans="1:11">
      <c r="A528">
        <v>527</v>
      </c>
      <c r="B528">
        <v>8</v>
      </c>
      <c r="C528" t="s">
        <v>1534</v>
      </c>
      <c r="D528" t="s">
        <v>552</v>
      </c>
      <c r="E528" t="s">
        <v>1537</v>
      </c>
      <c r="F528" t="s">
        <v>939</v>
      </c>
      <c r="G528" t="s">
        <v>944</v>
      </c>
      <c r="H528">
        <v>41</v>
      </c>
      <c r="I528" s="5">
        <v>24320</v>
      </c>
      <c r="J528">
        <v>5</v>
      </c>
      <c r="K528" t="s">
        <v>945</v>
      </c>
    </row>
    <row r="529" spans="1:11">
      <c r="A529">
        <v>528</v>
      </c>
      <c r="B529">
        <v>8</v>
      </c>
      <c r="C529" t="s">
        <v>1534</v>
      </c>
      <c r="D529" t="s">
        <v>553</v>
      </c>
      <c r="E529" t="s">
        <v>1538</v>
      </c>
      <c r="F529" t="s">
        <v>939</v>
      </c>
      <c r="G529" t="s">
        <v>944</v>
      </c>
      <c r="H529">
        <v>116</v>
      </c>
      <c r="I529" s="5">
        <v>57209</v>
      </c>
      <c r="J529">
        <v>6</v>
      </c>
      <c r="K529" t="s">
        <v>950</v>
      </c>
    </row>
    <row r="530" spans="1:11">
      <c r="A530">
        <v>529</v>
      </c>
      <c r="B530">
        <v>8</v>
      </c>
      <c r="C530" t="s">
        <v>1534</v>
      </c>
      <c r="D530" t="s">
        <v>554</v>
      </c>
      <c r="E530" t="s">
        <v>1539</v>
      </c>
      <c r="F530" t="s">
        <v>939</v>
      </c>
      <c r="G530" t="s">
        <v>940</v>
      </c>
      <c r="H530">
        <v>85</v>
      </c>
      <c r="I530" s="5">
        <v>39421</v>
      </c>
      <c r="J530">
        <v>9</v>
      </c>
      <c r="K530" t="s">
        <v>963</v>
      </c>
    </row>
    <row r="531" spans="1:11">
      <c r="A531">
        <v>530</v>
      </c>
      <c r="B531">
        <v>8</v>
      </c>
      <c r="C531" t="s">
        <v>1534</v>
      </c>
      <c r="D531" t="s">
        <v>555</v>
      </c>
      <c r="E531" t="s">
        <v>1540</v>
      </c>
      <c r="F531" t="s">
        <v>939</v>
      </c>
      <c r="G531" t="s">
        <v>944</v>
      </c>
      <c r="H531">
        <v>36</v>
      </c>
      <c r="I531" s="5">
        <v>38703</v>
      </c>
      <c r="J531">
        <v>6</v>
      </c>
      <c r="K531" t="s">
        <v>950</v>
      </c>
    </row>
    <row r="532" spans="1:11">
      <c r="A532">
        <v>531</v>
      </c>
      <c r="B532">
        <v>8</v>
      </c>
      <c r="C532" t="s">
        <v>1534</v>
      </c>
      <c r="D532" t="s">
        <v>556</v>
      </c>
      <c r="E532" t="s">
        <v>1541</v>
      </c>
      <c r="F532" t="s">
        <v>939</v>
      </c>
      <c r="G532" t="s">
        <v>966</v>
      </c>
      <c r="H532">
        <v>17</v>
      </c>
      <c r="I532" s="5">
        <v>10852</v>
      </c>
      <c r="J532">
        <v>2</v>
      </c>
      <c r="K532" t="s">
        <v>967</v>
      </c>
    </row>
    <row r="533" spans="1:11">
      <c r="A533">
        <v>532</v>
      </c>
      <c r="B533">
        <v>8</v>
      </c>
      <c r="C533" t="s">
        <v>1534</v>
      </c>
      <c r="D533" t="s">
        <v>557</v>
      </c>
      <c r="E533" t="s">
        <v>1542</v>
      </c>
      <c r="F533" t="s">
        <v>939</v>
      </c>
      <c r="G533" t="s">
        <v>973</v>
      </c>
      <c r="H533">
        <v>169</v>
      </c>
      <c r="I533" s="5">
        <v>94075</v>
      </c>
      <c r="J533">
        <v>14</v>
      </c>
      <c r="K533" t="s">
        <v>1206</v>
      </c>
    </row>
    <row r="534" spans="1:11">
      <c r="A534">
        <v>533</v>
      </c>
      <c r="B534">
        <v>8</v>
      </c>
      <c r="C534" t="s">
        <v>1534</v>
      </c>
      <c r="D534" t="s">
        <v>558</v>
      </c>
      <c r="E534" t="s">
        <v>1543</v>
      </c>
      <c r="F534" t="s">
        <v>939</v>
      </c>
      <c r="G534" t="s">
        <v>944</v>
      </c>
      <c r="H534">
        <v>40</v>
      </c>
      <c r="I534" s="5">
        <v>30502</v>
      </c>
      <c r="J534">
        <v>6</v>
      </c>
      <c r="K534" t="s">
        <v>950</v>
      </c>
    </row>
    <row r="535" spans="1:11">
      <c r="A535">
        <v>534</v>
      </c>
      <c r="B535">
        <v>8</v>
      </c>
      <c r="C535" t="s">
        <v>1534</v>
      </c>
      <c r="D535" t="s">
        <v>559</v>
      </c>
      <c r="E535" t="s">
        <v>1544</v>
      </c>
      <c r="F535" t="s">
        <v>939</v>
      </c>
      <c r="G535" t="s">
        <v>940</v>
      </c>
      <c r="H535">
        <v>78</v>
      </c>
      <c r="I535" s="5">
        <v>53535</v>
      </c>
      <c r="J535">
        <v>10</v>
      </c>
      <c r="K535" t="s">
        <v>941</v>
      </c>
    </row>
    <row r="536" spans="1:11">
      <c r="A536">
        <v>535</v>
      </c>
      <c r="B536">
        <v>8</v>
      </c>
      <c r="C536" t="s">
        <v>1534</v>
      </c>
      <c r="D536" t="s">
        <v>560</v>
      </c>
      <c r="E536" t="s">
        <v>1545</v>
      </c>
      <c r="F536" t="s">
        <v>939</v>
      </c>
      <c r="G536" t="s">
        <v>940</v>
      </c>
      <c r="H536">
        <v>90</v>
      </c>
      <c r="I536" s="5">
        <v>53987</v>
      </c>
      <c r="J536">
        <v>10</v>
      </c>
      <c r="K536" t="s">
        <v>941</v>
      </c>
    </row>
    <row r="537" spans="1:11">
      <c r="A537">
        <v>536</v>
      </c>
      <c r="B537">
        <v>8</v>
      </c>
      <c r="C537" t="s">
        <v>1534</v>
      </c>
      <c r="D537" t="s">
        <v>561</v>
      </c>
      <c r="E537" t="s">
        <v>1546</v>
      </c>
      <c r="F537" t="s">
        <v>939</v>
      </c>
      <c r="G537" t="s">
        <v>944</v>
      </c>
      <c r="H537">
        <v>41</v>
      </c>
      <c r="I537" s="5">
        <v>26336</v>
      </c>
      <c r="J537">
        <v>5</v>
      </c>
      <c r="K537" t="s">
        <v>945</v>
      </c>
    </row>
    <row r="538" spans="1:11">
      <c r="A538">
        <v>537</v>
      </c>
      <c r="B538">
        <v>8</v>
      </c>
      <c r="C538" t="s">
        <v>1534</v>
      </c>
      <c r="D538" t="s">
        <v>562</v>
      </c>
      <c r="E538" t="s">
        <v>1547</v>
      </c>
      <c r="F538" t="s">
        <v>939</v>
      </c>
      <c r="G538" t="s">
        <v>944</v>
      </c>
      <c r="H538">
        <v>30</v>
      </c>
      <c r="I538" s="5">
        <v>18072</v>
      </c>
      <c r="J538">
        <v>5</v>
      </c>
      <c r="K538" t="s">
        <v>945</v>
      </c>
    </row>
    <row r="539" spans="1:11">
      <c r="A539">
        <v>538</v>
      </c>
      <c r="B539">
        <v>8</v>
      </c>
      <c r="C539" t="s">
        <v>1534</v>
      </c>
      <c r="D539" t="s">
        <v>563</v>
      </c>
      <c r="E539" t="s">
        <v>1548</v>
      </c>
      <c r="F539" t="s">
        <v>939</v>
      </c>
      <c r="G539" t="s">
        <v>944</v>
      </c>
      <c r="H539">
        <v>54</v>
      </c>
      <c r="I539" s="5">
        <v>25424</v>
      </c>
      <c r="J539">
        <v>5</v>
      </c>
      <c r="K539" t="s">
        <v>945</v>
      </c>
    </row>
    <row r="540" spans="1:11">
      <c r="A540">
        <v>539</v>
      </c>
      <c r="B540">
        <v>8</v>
      </c>
      <c r="C540" t="s">
        <v>1534</v>
      </c>
      <c r="D540" t="s">
        <v>564</v>
      </c>
      <c r="E540" t="s">
        <v>1549</v>
      </c>
      <c r="F540" t="s">
        <v>939</v>
      </c>
      <c r="G540" t="s">
        <v>944</v>
      </c>
      <c r="H540">
        <v>40</v>
      </c>
      <c r="I540" s="5">
        <v>33419</v>
      </c>
      <c r="J540">
        <v>6</v>
      </c>
      <c r="K540" t="s">
        <v>950</v>
      </c>
    </row>
    <row r="541" spans="1:11">
      <c r="A541">
        <v>540</v>
      </c>
      <c r="B541">
        <v>8</v>
      </c>
      <c r="C541" t="s">
        <v>1534</v>
      </c>
      <c r="D541" t="s">
        <v>565</v>
      </c>
      <c r="E541" t="s">
        <v>1550</v>
      </c>
      <c r="F541" t="s">
        <v>939</v>
      </c>
      <c r="G541" t="s">
        <v>944</v>
      </c>
      <c r="H541">
        <v>41</v>
      </c>
      <c r="I541" s="5">
        <v>28698</v>
      </c>
      <c r="J541">
        <v>5</v>
      </c>
      <c r="K541" t="s">
        <v>945</v>
      </c>
    </row>
    <row r="542" spans="1:11">
      <c r="A542">
        <v>541</v>
      </c>
      <c r="B542">
        <v>8</v>
      </c>
      <c r="C542" t="s">
        <v>1534</v>
      </c>
      <c r="D542" t="s">
        <v>566</v>
      </c>
      <c r="E542" t="s">
        <v>1551</v>
      </c>
      <c r="F542" t="s">
        <v>972</v>
      </c>
      <c r="G542" t="s">
        <v>973</v>
      </c>
      <c r="H542">
        <v>240</v>
      </c>
      <c r="I542" s="5">
        <v>115471</v>
      </c>
      <c r="J542">
        <v>15</v>
      </c>
      <c r="K542" t="s">
        <v>974</v>
      </c>
    </row>
    <row r="543" spans="1:11">
      <c r="A543">
        <v>542</v>
      </c>
      <c r="B543">
        <v>8</v>
      </c>
      <c r="C543" t="s">
        <v>1534</v>
      </c>
      <c r="D543" t="s">
        <v>567</v>
      </c>
      <c r="E543" t="s">
        <v>1552</v>
      </c>
      <c r="F543" t="s">
        <v>939</v>
      </c>
      <c r="G543" t="s">
        <v>944</v>
      </c>
      <c r="H543">
        <v>57</v>
      </c>
      <c r="I543" s="5">
        <v>29111</v>
      </c>
      <c r="J543">
        <v>5</v>
      </c>
      <c r="K543" t="s">
        <v>945</v>
      </c>
    </row>
    <row r="544" spans="1:11">
      <c r="A544">
        <v>543</v>
      </c>
      <c r="B544">
        <v>8</v>
      </c>
      <c r="C544" t="s">
        <v>1553</v>
      </c>
      <c r="D544" t="s">
        <v>568</v>
      </c>
      <c r="E544" t="s">
        <v>1554</v>
      </c>
      <c r="F544" t="s">
        <v>972</v>
      </c>
      <c r="G544" t="s">
        <v>999</v>
      </c>
      <c r="H544">
        <v>349</v>
      </c>
      <c r="I544" s="5">
        <v>114643</v>
      </c>
      <c r="J544">
        <v>16</v>
      </c>
      <c r="K544" t="s">
        <v>1038</v>
      </c>
    </row>
    <row r="545" spans="1:11">
      <c r="A545">
        <v>544</v>
      </c>
      <c r="B545">
        <v>8</v>
      </c>
      <c r="C545" t="s">
        <v>1553</v>
      </c>
      <c r="D545" t="s">
        <v>569</v>
      </c>
      <c r="E545" t="s">
        <v>1555</v>
      </c>
      <c r="F545" t="s">
        <v>939</v>
      </c>
      <c r="G545" t="s">
        <v>940</v>
      </c>
      <c r="H545">
        <v>76</v>
      </c>
      <c r="I545" s="5">
        <v>58461</v>
      </c>
      <c r="J545">
        <v>10</v>
      </c>
      <c r="K545" t="s">
        <v>941</v>
      </c>
    </row>
    <row r="546" spans="1:11">
      <c r="A546">
        <v>545</v>
      </c>
      <c r="B546">
        <v>8</v>
      </c>
      <c r="C546" t="s">
        <v>1553</v>
      </c>
      <c r="D546" t="s">
        <v>570</v>
      </c>
      <c r="E546" t="s">
        <v>1556</v>
      </c>
      <c r="F546" t="s">
        <v>939</v>
      </c>
      <c r="G546" t="s">
        <v>944</v>
      </c>
      <c r="H546">
        <v>30</v>
      </c>
      <c r="I546" s="5">
        <v>23941</v>
      </c>
      <c r="J546">
        <v>5</v>
      </c>
      <c r="K546" t="s">
        <v>945</v>
      </c>
    </row>
    <row r="547" spans="1:11">
      <c r="A547">
        <v>546</v>
      </c>
      <c r="B547">
        <v>8</v>
      </c>
      <c r="C547" t="s">
        <v>1553</v>
      </c>
      <c r="D547" t="s">
        <v>571</v>
      </c>
      <c r="E547" t="s">
        <v>1557</v>
      </c>
      <c r="F547" t="s">
        <v>939</v>
      </c>
      <c r="G547" t="s">
        <v>944</v>
      </c>
      <c r="H547">
        <v>36</v>
      </c>
      <c r="I547" s="5">
        <v>20306</v>
      </c>
      <c r="J547">
        <v>5</v>
      </c>
      <c r="K547" t="s">
        <v>945</v>
      </c>
    </row>
    <row r="548" spans="1:11">
      <c r="A548">
        <v>547</v>
      </c>
      <c r="B548">
        <v>8</v>
      </c>
      <c r="C548" t="s">
        <v>1553</v>
      </c>
      <c r="D548" t="s">
        <v>572</v>
      </c>
      <c r="E548" t="s">
        <v>1558</v>
      </c>
      <c r="F548" t="s">
        <v>939</v>
      </c>
      <c r="G548" t="s">
        <v>947</v>
      </c>
      <c r="H548">
        <v>200</v>
      </c>
      <c r="I548" s="5">
        <v>65171</v>
      </c>
      <c r="J548">
        <v>13</v>
      </c>
      <c r="K548" t="s">
        <v>948</v>
      </c>
    </row>
    <row r="549" spans="1:11">
      <c r="A549">
        <v>548</v>
      </c>
      <c r="B549">
        <v>8</v>
      </c>
      <c r="C549" t="s">
        <v>1553</v>
      </c>
      <c r="D549" t="s">
        <v>573</v>
      </c>
      <c r="E549" t="s">
        <v>1559</v>
      </c>
      <c r="F549" t="s">
        <v>939</v>
      </c>
      <c r="G549" t="s">
        <v>966</v>
      </c>
      <c r="H549">
        <v>30</v>
      </c>
      <c r="I549" s="5">
        <v>20422</v>
      </c>
      <c r="J549">
        <v>3</v>
      </c>
      <c r="K549" t="s">
        <v>1015</v>
      </c>
    </row>
    <row r="550" spans="1:11">
      <c r="A550">
        <v>549</v>
      </c>
      <c r="B550">
        <v>8</v>
      </c>
      <c r="C550" t="s">
        <v>1553</v>
      </c>
      <c r="D550" t="s">
        <v>574</v>
      </c>
      <c r="E550" t="s">
        <v>1560</v>
      </c>
      <c r="F550" t="s">
        <v>939</v>
      </c>
      <c r="G550" t="s">
        <v>966</v>
      </c>
      <c r="H550">
        <v>0</v>
      </c>
      <c r="I550" s="5">
        <v>12091</v>
      </c>
      <c r="J550">
        <v>2</v>
      </c>
      <c r="K550" t="s">
        <v>967</v>
      </c>
    </row>
    <row r="551" spans="1:11">
      <c r="A551">
        <v>550</v>
      </c>
      <c r="B551">
        <v>8</v>
      </c>
      <c r="C551" t="s">
        <v>1553</v>
      </c>
      <c r="D551" t="s">
        <v>575</v>
      </c>
      <c r="E551" t="s">
        <v>1561</v>
      </c>
      <c r="F551" t="s">
        <v>939</v>
      </c>
      <c r="G551" t="s">
        <v>966</v>
      </c>
      <c r="H551">
        <v>30</v>
      </c>
      <c r="I551" s="5">
        <v>36183</v>
      </c>
      <c r="J551">
        <v>4</v>
      </c>
      <c r="K551" t="s">
        <v>1078</v>
      </c>
    </row>
    <row r="552" spans="1:11">
      <c r="A552">
        <v>551</v>
      </c>
      <c r="B552">
        <v>8</v>
      </c>
      <c r="C552" t="s">
        <v>1553</v>
      </c>
      <c r="D552" t="s">
        <v>576</v>
      </c>
      <c r="E552" t="s">
        <v>1562</v>
      </c>
      <c r="F552" t="s">
        <v>939</v>
      </c>
      <c r="G552" t="s">
        <v>966</v>
      </c>
      <c r="H552">
        <v>0</v>
      </c>
      <c r="I552" s="5">
        <v>29269</v>
      </c>
      <c r="J552">
        <v>4</v>
      </c>
      <c r="K552" t="s">
        <v>1078</v>
      </c>
    </row>
    <row r="553" spans="1:11">
      <c r="A553">
        <v>552</v>
      </c>
      <c r="B553">
        <v>8</v>
      </c>
      <c r="C553" t="s">
        <v>1563</v>
      </c>
      <c r="D553" t="s">
        <v>577</v>
      </c>
      <c r="E553" t="s">
        <v>1564</v>
      </c>
      <c r="F553" t="s">
        <v>972</v>
      </c>
      <c r="G553" t="s">
        <v>999</v>
      </c>
      <c r="H553">
        <v>323</v>
      </c>
      <c r="I553" s="5">
        <v>100365</v>
      </c>
      <c r="J553">
        <v>16</v>
      </c>
      <c r="K553" t="s">
        <v>1038</v>
      </c>
    </row>
    <row r="554" spans="1:11">
      <c r="A554">
        <v>553</v>
      </c>
      <c r="B554">
        <v>8</v>
      </c>
      <c r="C554" t="s">
        <v>1563</v>
      </c>
      <c r="D554" t="s">
        <v>578</v>
      </c>
      <c r="E554" t="s">
        <v>1565</v>
      </c>
      <c r="F554" t="s">
        <v>939</v>
      </c>
      <c r="G554" t="s">
        <v>940</v>
      </c>
      <c r="H554">
        <v>80</v>
      </c>
      <c r="I554" s="5">
        <v>70977</v>
      </c>
      <c r="J554">
        <v>10</v>
      </c>
      <c r="K554" t="s">
        <v>941</v>
      </c>
    </row>
    <row r="555" spans="1:11">
      <c r="A555">
        <v>554</v>
      </c>
      <c r="B555">
        <v>8</v>
      </c>
      <c r="C555" t="s">
        <v>1563</v>
      </c>
      <c r="D555" t="s">
        <v>579</v>
      </c>
      <c r="E555" t="s">
        <v>1566</v>
      </c>
      <c r="F555" t="s">
        <v>939</v>
      </c>
      <c r="G555" t="s">
        <v>944</v>
      </c>
      <c r="H555">
        <v>35</v>
      </c>
      <c r="I555" s="5">
        <v>47716</v>
      </c>
      <c r="J555">
        <v>6</v>
      </c>
      <c r="K555" t="s">
        <v>950</v>
      </c>
    </row>
    <row r="556" spans="1:11">
      <c r="A556">
        <v>555</v>
      </c>
      <c r="B556">
        <v>8</v>
      </c>
      <c r="C556" t="s">
        <v>1563</v>
      </c>
      <c r="D556" t="s">
        <v>580</v>
      </c>
      <c r="E556" t="s">
        <v>1567</v>
      </c>
      <c r="F556" t="s">
        <v>939</v>
      </c>
      <c r="G556" t="s">
        <v>940</v>
      </c>
      <c r="H556">
        <v>90</v>
      </c>
      <c r="I556" s="5">
        <v>84907</v>
      </c>
      <c r="J556">
        <v>10</v>
      </c>
      <c r="K556" t="s">
        <v>941</v>
      </c>
    </row>
    <row r="557" spans="1:11">
      <c r="A557">
        <v>556</v>
      </c>
      <c r="B557">
        <v>8</v>
      </c>
      <c r="C557" t="s">
        <v>1563</v>
      </c>
      <c r="D557" t="s">
        <v>581</v>
      </c>
      <c r="E557" t="s">
        <v>1568</v>
      </c>
      <c r="F557" t="s">
        <v>939</v>
      </c>
      <c r="G557" t="s">
        <v>944</v>
      </c>
      <c r="H557">
        <v>51</v>
      </c>
      <c r="I557" s="5">
        <v>53812</v>
      </c>
      <c r="J557">
        <v>6</v>
      </c>
      <c r="K557" t="s">
        <v>950</v>
      </c>
    </row>
    <row r="558" spans="1:11">
      <c r="A558">
        <v>557</v>
      </c>
      <c r="B558">
        <v>8</v>
      </c>
      <c r="C558" t="s">
        <v>1563</v>
      </c>
      <c r="D558" t="s">
        <v>582</v>
      </c>
      <c r="E558" t="s">
        <v>1569</v>
      </c>
      <c r="F558" t="s">
        <v>939</v>
      </c>
      <c r="G558" t="s">
        <v>944</v>
      </c>
      <c r="H558">
        <v>40</v>
      </c>
      <c r="I558" s="5">
        <v>29545</v>
      </c>
      <c r="J558">
        <v>5</v>
      </c>
      <c r="K558" t="s">
        <v>945</v>
      </c>
    </row>
    <row r="559" spans="1:11">
      <c r="A559">
        <v>558</v>
      </c>
      <c r="B559">
        <v>8</v>
      </c>
      <c r="C559" t="s">
        <v>1570</v>
      </c>
      <c r="D559" t="s">
        <v>583</v>
      </c>
      <c r="E559" t="s">
        <v>1571</v>
      </c>
      <c r="F559" t="s">
        <v>935</v>
      </c>
      <c r="G559" t="s">
        <v>936</v>
      </c>
      <c r="H559">
        <v>1022</v>
      </c>
      <c r="I559" s="5">
        <v>254736</v>
      </c>
      <c r="J559">
        <v>20</v>
      </c>
      <c r="K559" t="s">
        <v>1081</v>
      </c>
    </row>
    <row r="560" spans="1:11">
      <c r="A560">
        <v>559</v>
      </c>
      <c r="B560">
        <v>8</v>
      </c>
      <c r="C560" t="s">
        <v>1570</v>
      </c>
      <c r="D560" t="s">
        <v>584</v>
      </c>
      <c r="E560" t="s">
        <v>1572</v>
      </c>
      <c r="F560" t="s">
        <v>939</v>
      </c>
      <c r="G560" t="s">
        <v>944</v>
      </c>
      <c r="H560">
        <v>35</v>
      </c>
      <c r="I560" s="5">
        <v>51630</v>
      </c>
      <c r="J560">
        <v>6</v>
      </c>
      <c r="K560" t="s">
        <v>950</v>
      </c>
    </row>
    <row r="561" spans="1:11">
      <c r="A561">
        <v>560</v>
      </c>
      <c r="B561">
        <v>8</v>
      </c>
      <c r="C561" t="s">
        <v>1570</v>
      </c>
      <c r="D561" t="s">
        <v>585</v>
      </c>
      <c r="E561" t="s">
        <v>1573</v>
      </c>
      <c r="F561" t="s">
        <v>939</v>
      </c>
      <c r="G561" t="s">
        <v>944</v>
      </c>
      <c r="H561">
        <v>42</v>
      </c>
      <c r="I561" s="5">
        <v>50073</v>
      </c>
      <c r="J561">
        <v>6</v>
      </c>
      <c r="K561" t="s">
        <v>950</v>
      </c>
    </row>
    <row r="562" spans="1:11">
      <c r="A562">
        <v>561</v>
      </c>
      <c r="B562">
        <v>8</v>
      </c>
      <c r="C562" t="s">
        <v>1570</v>
      </c>
      <c r="D562" t="s">
        <v>586</v>
      </c>
      <c r="E562" t="s">
        <v>1574</v>
      </c>
      <c r="F562" t="s">
        <v>972</v>
      </c>
      <c r="G562" t="s">
        <v>973</v>
      </c>
      <c r="H562">
        <v>180</v>
      </c>
      <c r="I562" s="5">
        <v>85389</v>
      </c>
      <c r="J562">
        <v>14</v>
      </c>
      <c r="K562" t="s">
        <v>1206</v>
      </c>
    </row>
    <row r="563" spans="1:11">
      <c r="A563">
        <v>562</v>
      </c>
      <c r="B563">
        <v>8</v>
      </c>
      <c r="C563" t="s">
        <v>1570</v>
      </c>
      <c r="D563" t="s">
        <v>587</v>
      </c>
      <c r="E563" t="s">
        <v>1575</v>
      </c>
      <c r="F563" t="s">
        <v>939</v>
      </c>
      <c r="G563" t="s">
        <v>966</v>
      </c>
      <c r="H563">
        <v>10</v>
      </c>
      <c r="I563" s="5">
        <v>3773</v>
      </c>
      <c r="J563">
        <v>2</v>
      </c>
      <c r="K563" t="s">
        <v>967</v>
      </c>
    </row>
    <row r="564" spans="1:11">
      <c r="A564">
        <v>563</v>
      </c>
      <c r="B564">
        <v>8</v>
      </c>
      <c r="C564" t="s">
        <v>1570</v>
      </c>
      <c r="D564" t="s">
        <v>588</v>
      </c>
      <c r="E564" t="s">
        <v>1576</v>
      </c>
      <c r="F564" t="s">
        <v>939</v>
      </c>
      <c r="G564" t="s">
        <v>944</v>
      </c>
      <c r="H564">
        <v>36</v>
      </c>
      <c r="I564" s="5">
        <v>38089</v>
      </c>
      <c r="J564">
        <v>6</v>
      </c>
      <c r="K564" t="s">
        <v>950</v>
      </c>
    </row>
    <row r="565" spans="1:11">
      <c r="A565">
        <v>564</v>
      </c>
      <c r="B565">
        <v>8</v>
      </c>
      <c r="C565" t="s">
        <v>1570</v>
      </c>
      <c r="D565" t="s">
        <v>589</v>
      </c>
      <c r="E565" t="s">
        <v>1577</v>
      </c>
      <c r="F565" t="s">
        <v>939</v>
      </c>
      <c r="G565" t="s">
        <v>947</v>
      </c>
      <c r="H565">
        <v>113</v>
      </c>
      <c r="I565" s="5">
        <v>91849</v>
      </c>
      <c r="J565">
        <v>13</v>
      </c>
      <c r="K565" t="s">
        <v>948</v>
      </c>
    </row>
    <row r="566" spans="1:11">
      <c r="A566">
        <v>565</v>
      </c>
      <c r="B566">
        <v>8</v>
      </c>
      <c r="C566" t="s">
        <v>1570</v>
      </c>
      <c r="D566" t="s">
        <v>590</v>
      </c>
      <c r="E566" t="s">
        <v>1578</v>
      </c>
      <c r="F566" t="s">
        <v>939</v>
      </c>
      <c r="G566" t="s">
        <v>944</v>
      </c>
      <c r="H566">
        <v>30</v>
      </c>
      <c r="I566" s="5">
        <v>25366</v>
      </c>
      <c r="J566">
        <v>5</v>
      </c>
      <c r="K566" t="s">
        <v>945</v>
      </c>
    </row>
    <row r="567" spans="1:11">
      <c r="A567">
        <v>566</v>
      </c>
      <c r="B567">
        <v>8</v>
      </c>
      <c r="C567" t="s">
        <v>1570</v>
      </c>
      <c r="D567" t="s">
        <v>591</v>
      </c>
      <c r="E567" t="s">
        <v>1579</v>
      </c>
      <c r="F567" t="s">
        <v>939</v>
      </c>
      <c r="G567" t="s">
        <v>944</v>
      </c>
      <c r="H567">
        <v>30</v>
      </c>
      <c r="I567" s="5">
        <v>30421</v>
      </c>
      <c r="J567">
        <v>6</v>
      </c>
      <c r="K567" t="s">
        <v>950</v>
      </c>
    </row>
    <row r="568" spans="1:11">
      <c r="A568">
        <v>567</v>
      </c>
      <c r="B568">
        <v>8</v>
      </c>
      <c r="C568" t="s">
        <v>1570</v>
      </c>
      <c r="D568" t="s">
        <v>592</v>
      </c>
      <c r="E568" t="s">
        <v>1580</v>
      </c>
      <c r="F568" t="s">
        <v>939</v>
      </c>
      <c r="G568" t="s">
        <v>944</v>
      </c>
      <c r="H568">
        <v>30</v>
      </c>
      <c r="I568" s="5">
        <v>37737</v>
      </c>
      <c r="J568">
        <v>6</v>
      </c>
      <c r="K568" t="s">
        <v>950</v>
      </c>
    </row>
    <row r="569" spans="1:11">
      <c r="A569">
        <v>568</v>
      </c>
      <c r="B569">
        <v>8</v>
      </c>
      <c r="C569" t="s">
        <v>1570</v>
      </c>
      <c r="D569" t="s">
        <v>593</v>
      </c>
      <c r="E569" t="s">
        <v>1581</v>
      </c>
      <c r="F569" t="s">
        <v>939</v>
      </c>
      <c r="G569" t="s">
        <v>944</v>
      </c>
      <c r="H569">
        <v>55</v>
      </c>
      <c r="I569" s="5">
        <v>45226</v>
      </c>
      <c r="J569">
        <v>6</v>
      </c>
      <c r="K569" t="s">
        <v>950</v>
      </c>
    </row>
    <row r="570" spans="1:11">
      <c r="A570">
        <v>569</v>
      </c>
      <c r="B570">
        <v>8</v>
      </c>
      <c r="C570" t="s">
        <v>1570</v>
      </c>
      <c r="D570" t="s">
        <v>594</v>
      </c>
      <c r="E570" t="s">
        <v>1582</v>
      </c>
      <c r="F570" t="s">
        <v>939</v>
      </c>
      <c r="G570" t="s">
        <v>947</v>
      </c>
      <c r="H570">
        <v>134</v>
      </c>
      <c r="I570" s="5">
        <v>88762</v>
      </c>
      <c r="J570">
        <v>13</v>
      </c>
      <c r="K570" t="s">
        <v>948</v>
      </c>
    </row>
    <row r="571" spans="1:11">
      <c r="A571">
        <v>570</v>
      </c>
      <c r="B571">
        <v>8</v>
      </c>
      <c r="C571" t="s">
        <v>1570</v>
      </c>
      <c r="D571" t="s">
        <v>595</v>
      </c>
      <c r="E571" t="s">
        <v>1583</v>
      </c>
      <c r="F571" t="s">
        <v>939</v>
      </c>
      <c r="G571" t="s">
        <v>940</v>
      </c>
      <c r="H571">
        <v>70</v>
      </c>
      <c r="I571" s="5">
        <v>47881</v>
      </c>
      <c r="J571">
        <v>9</v>
      </c>
      <c r="K571" t="s">
        <v>963</v>
      </c>
    </row>
    <row r="572" spans="1:11">
      <c r="A572">
        <v>571</v>
      </c>
      <c r="B572">
        <v>8</v>
      </c>
      <c r="C572" t="s">
        <v>1570</v>
      </c>
      <c r="D572" t="s">
        <v>596</v>
      </c>
      <c r="E572" t="s">
        <v>1584</v>
      </c>
      <c r="F572" t="s">
        <v>939</v>
      </c>
      <c r="G572" t="s">
        <v>940</v>
      </c>
      <c r="H572">
        <v>120</v>
      </c>
      <c r="I572" s="5">
        <v>89624</v>
      </c>
      <c r="J572">
        <v>10</v>
      </c>
      <c r="K572" t="s">
        <v>941</v>
      </c>
    </row>
    <row r="573" spans="1:11">
      <c r="A573">
        <v>572</v>
      </c>
      <c r="B573">
        <v>8</v>
      </c>
      <c r="C573" t="s">
        <v>1570</v>
      </c>
      <c r="D573" t="s">
        <v>597</v>
      </c>
      <c r="E573" t="s">
        <v>1585</v>
      </c>
      <c r="F573" t="s">
        <v>939</v>
      </c>
      <c r="G573" t="s">
        <v>944</v>
      </c>
      <c r="H573">
        <v>30</v>
      </c>
      <c r="I573" s="5">
        <v>22687</v>
      </c>
      <c r="J573">
        <v>5</v>
      </c>
      <c r="K573" t="s">
        <v>945</v>
      </c>
    </row>
    <row r="574" spans="1:11">
      <c r="A574">
        <v>573</v>
      </c>
      <c r="B574">
        <v>8</v>
      </c>
      <c r="C574" t="s">
        <v>1570</v>
      </c>
      <c r="D574" t="s">
        <v>598</v>
      </c>
      <c r="E574" t="s">
        <v>1586</v>
      </c>
      <c r="F574" t="s">
        <v>939</v>
      </c>
      <c r="G574" t="s">
        <v>944</v>
      </c>
      <c r="H574">
        <v>34</v>
      </c>
      <c r="I574" s="5">
        <v>21267</v>
      </c>
      <c r="J574">
        <v>5</v>
      </c>
      <c r="K574" t="s">
        <v>945</v>
      </c>
    </row>
    <row r="575" spans="1:11">
      <c r="A575">
        <v>574</v>
      </c>
      <c r="B575">
        <v>8</v>
      </c>
      <c r="C575" t="s">
        <v>1570</v>
      </c>
      <c r="D575" t="s">
        <v>599</v>
      </c>
      <c r="E575" t="s">
        <v>1587</v>
      </c>
      <c r="F575" t="s">
        <v>939</v>
      </c>
      <c r="G575" t="s">
        <v>944</v>
      </c>
      <c r="H575">
        <v>30</v>
      </c>
      <c r="I575" s="5">
        <v>24265</v>
      </c>
      <c r="J575">
        <v>5</v>
      </c>
      <c r="K575" t="s">
        <v>945</v>
      </c>
    </row>
    <row r="576" spans="1:11">
      <c r="A576">
        <v>575</v>
      </c>
      <c r="B576">
        <v>8</v>
      </c>
      <c r="C576" t="s">
        <v>1570</v>
      </c>
      <c r="D576" t="s">
        <v>600</v>
      </c>
      <c r="E576" t="s">
        <v>1588</v>
      </c>
      <c r="F576" t="s">
        <v>939</v>
      </c>
      <c r="G576" t="s">
        <v>944</v>
      </c>
      <c r="H576">
        <v>30</v>
      </c>
      <c r="I576" s="5">
        <v>19394</v>
      </c>
      <c r="J576">
        <v>5</v>
      </c>
      <c r="K576" t="s">
        <v>945</v>
      </c>
    </row>
    <row r="577" spans="1:11">
      <c r="A577">
        <v>576</v>
      </c>
      <c r="B577">
        <v>8</v>
      </c>
      <c r="C577" t="s">
        <v>1570</v>
      </c>
      <c r="D577" t="s">
        <v>601</v>
      </c>
      <c r="E577" t="s">
        <v>1589</v>
      </c>
      <c r="F577" t="s">
        <v>939</v>
      </c>
      <c r="G577" t="s">
        <v>940</v>
      </c>
      <c r="H577">
        <v>120</v>
      </c>
      <c r="I577" s="5">
        <v>99181</v>
      </c>
      <c r="J577">
        <v>10</v>
      </c>
      <c r="K577" t="s">
        <v>941</v>
      </c>
    </row>
    <row r="578" spans="1:11">
      <c r="A578">
        <v>577</v>
      </c>
      <c r="B578">
        <v>8</v>
      </c>
      <c r="C578" t="s">
        <v>1570</v>
      </c>
      <c r="D578" t="s">
        <v>602</v>
      </c>
      <c r="E578" t="s">
        <v>1590</v>
      </c>
      <c r="F578" t="s">
        <v>939</v>
      </c>
      <c r="G578" t="s">
        <v>966</v>
      </c>
      <c r="H578">
        <v>10</v>
      </c>
      <c r="I578" s="5">
        <v>18114</v>
      </c>
      <c r="J578">
        <v>3</v>
      </c>
      <c r="K578" t="s">
        <v>1015</v>
      </c>
    </row>
    <row r="579" spans="1:11">
      <c r="A579">
        <v>578</v>
      </c>
      <c r="B579">
        <v>8</v>
      </c>
      <c r="C579" t="s">
        <v>1570</v>
      </c>
      <c r="D579" t="s">
        <v>603</v>
      </c>
      <c r="E579" t="s">
        <v>1591</v>
      </c>
      <c r="F579" t="s">
        <v>939</v>
      </c>
      <c r="G579" t="s">
        <v>966</v>
      </c>
      <c r="H579">
        <v>10</v>
      </c>
      <c r="I579" s="5">
        <v>18885</v>
      </c>
      <c r="J579">
        <v>3</v>
      </c>
      <c r="K579" t="s">
        <v>1015</v>
      </c>
    </row>
    <row r="580" spans="1:11">
      <c r="A580">
        <v>579</v>
      </c>
      <c r="B580">
        <v>9</v>
      </c>
      <c r="C580" t="s">
        <v>1592</v>
      </c>
      <c r="D580" t="s">
        <v>604</v>
      </c>
      <c r="E580" t="s">
        <v>1593</v>
      </c>
      <c r="F580" t="s">
        <v>939</v>
      </c>
      <c r="G580" t="s">
        <v>966</v>
      </c>
      <c r="H580">
        <v>10</v>
      </c>
      <c r="I580" s="5">
        <v>11640</v>
      </c>
      <c r="J580">
        <v>2</v>
      </c>
      <c r="K580" t="s">
        <v>967</v>
      </c>
    </row>
    <row r="581" spans="1:11">
      <c r="A581">
        <v>580</v>
      </c>
      <c r="B581">
        <v>9</v>
      </c>
      <c r="C581" t="s">
        <v>1592</v>
      </c>
      <c r="D581" t="s">
        <v>605</v>
      </c>
      <c r="E581" t="s">
        <v>1594</v>
      </c>
      <c r="F581" t="s">
        <v>972</v>
      </c>
      <c r="G581" t="s">
        <v>999</v>
      </c>
      <c r="H581">
        <v>626</v>
      </c>
      <c r="I581" s="5">
        <v>120204</v>
      </c>
      <c r="J581">
        <v>17</v>
      </c>
      <c r="K581" t="s">
        <v>1000</v>
      </c>
    </row>
    <row r="582" spans="1:11">
      <c r="A582">
        <v>581</v>
      </c>
      <c r="B582">
        <v>9</v>
      </c>
      <c r="C582" t="s">
        <v>1592</v>
      </c>
      <c r="D582" t="s">
        <v>606</v>
      </c>
      <c r="E582" t="s">
        <v>1595</v>
      </c>
      <c r="F582" t="s">
        <v>939</v>
      </c>
      <c r="G582" t="s">
        <v>944</v>
      </c>
      <c r="H582">
        <v>50</v>
      </c>
      <c r="I582" s="5">
        <v>36617</v>
      </c>
      <c r="J582">
        <v>6</v>
      </c>
      <c r="K582" t="s">
        <v>950</v>
      </c>
    </row>
    <row r="583" spans="1:11">
      <c r="A583">
        <v>582</v>
      </c>
      <c r="B583">
        <v>9</v>
      </c>
      <c r="C583" t="s">
        <v>1592</v>
      </c>
      <c r="D583" t="s">
        <v>607</v>
      </c>
      <c r="E583" t="s">
        <v>1596</v>
      </c>
      <c r="F583" t="s">
        <v>939</v>
      </c>
      <c r="G583" t="s">
        <v>944</v>
      </c>
      <c r="H583">
        <v>45</v>
      </c>
      <c r="I583" s="5">
        <v>37263</v>
      </c>
      <c r="J583">
        <v>6</v>
      </c>
      <c r="K583" t="s">
        <v>950</v>
      </c>
    </row>
    <row r="584" spans="1:11">
      <c r="A584">
        <v>583</v>
      </c>
      <c r="B584">
        <v>9</v>
      </c>
      <c r="C584" t="s">
        <v>1592</v>
      </c>
      <c r="D584" t="s">
        <v>608</v>
      </c>
      <c r="E584" t="s">
        <v>1597</v>
      </c>
      <c r="F584" t="s">
        <v>939</v>
      </c>
      <c r="G584" t="s">
        <v>944</v>
      </c>
      <c r="H584">
        <v>77</v>
      </c>
      <c r="I584" s="5">
        <v>80414</v>
      </c>
      <c r="J584">
        <v>7</v>
      </c>
      <c r="K584" t="s">
        <v>954</v>
      </c>
    </row>
    <row r="585" spans="1:11">
      <c r="A585">
        <v>584</v>
      </c>
      <c r="B585">
        <v>9</v>
      </c>
      <c r="C585" t="s">
        <v>1592</v>
      </c>
      <c r="D585" t="s">
        <v>609</v>
      </c>
      <c r="E585" t="s">
        <v>1598</v>
      </c>
      <c r="F585" t="s">
        <v>939</v>
      </c>
      <c r="G585" t="s">
        <v>947</v>
      </c>
      <c r="H585">
        <v>90</v>
      </c>
      <c r="I585" s="5">
        <v>79288</v>
      </c>
      <c r="J585">
        <v>12</v>
      </c>
      <c r="K585" t="s">
        <v>952</v>
      </c>
    </row>
    <row r="586" spans="1:11">
      <c r="A586">
        <v>585</v>
      </c>
      <c r="B586">
        <v>9</v>
      </c>
      <c r="C586" t="s">
        <v>1592</v>
      </c>
      <c r="D586" t="s">
        <v>610</v>
      </c>
      <c r="E586" t="s">
        <v>1599</v>
      </c>
      <c r="F586" t="s">
        <v>939</v>
      </c>
      <c r="G586" t="s">
        <v>940</v>
      </c>
      <c r="H586">
        <v>60</v>
      </c>
      <c r="I586" s="5">
        <v>53831</v>
      </c>
      <c r="J586">
        <v>10</v>
      </c>
      <c r="K586" t="s">
        <v>941</v>
      </c>
    </row>
    <row r="587" spans="1:11">
      <c r="A587">
        <v>586</v>
      </c>
      <c r="B587">
        <v>9</v>
      </c>
      <c r="C587" t="s">
        <v>1592</v>
      </c>
      <c r="D587" t="s">
        <v>611</v>
      </c>
      <c r="E587" t="s">
        <v>1600</v>
      </c>
      <c r="F587" t="s">
        <v>939</v>
      </c>
      <c r="G587" t="s">
        <v>940</v>
      </c>
      <c r="H587">
        <v>75</v>
      </c>
      <c r="I587" s="5">
        <v>39389</v>
      </c>
      <c r="J587">
        <v>9</v>
      </c>
      <c r="K587" t="s">
        <v>963</v>
      </c>
    </row>
    <row r="588" spans="1:11">
      <c r="A588">
        <v>587</v>
      </c>
      <c r="B588">
        <v>9</v>
      </c>
      <c r="C588" t="s">
        <v>1592</v>
      </c>
      <c r="D588" t="s">
        <v>612</v>
      </c>
      <c r="E588" t="s">
        <v>1601</v>
      </c>
      <c r="F588" t="s">
        <v>939</v>
      </c>
      <c r="G588" t="s">
        <v>944</v>
      </c>
      <c r="H588">
        <v>30</v>
      </c>
      <c r="I588" s="5">
        <v>29292</v>
      </c>
      <c r="J588">
        <v>5</v>
      </c>
      <c r="K588" t="s">
        <v>945</v>
      </c>
    </row>
    <row r="589" spans="1:11">
      <c r="A589">
        <v>588</v>
      </c>
      <c r="B589">
        <v>9</v>
      </c>
      <c r="C589" t="s">
        <v>1592</v>
      </c>
      <c r="D589" t="s">
        <v>613</v>
      </c>
      <c r="E589" t="s">
        <v>1602</v>
      </c>
      <c r="F589" t="s">
        <v>939</v>
      </c>
      <c r="G589" t="s">
        <v>944</v>
      </c>
      <c r="H589">
        <v>30</v>
      </c>
      <c r="I589" s="5">
        <v>54895</v>
      </c>
      <c r="J589">
        <v>6</v>
      </c>
      <c r="K589" t="s">
        <v>950</v>
      </c>
    </row>
    <row r="590" spans="1:11">
      <c r="A590">
        <v>589</v>
      </c>
      <c r="B590">
        <v>9</v>
      </c>
      <c r="C590" t="s">
        <v>1592</v>
      </c>
      <c r="D590" t="s">
        <v>614</v>
      </c>
      <c r="E590" t="s">
        <v>1603</v>
      </c>
      <c r="F590" t="s">
        <v>939</v>
      </c>
      <c r="G590" t="s">
        <v>973</v>
      </c>
      <c r="H590">
        <v>277</v>
      </c>
      <c r="I590" s="5">
        <v>93644</v>
      </c>
      <c r="J590">
        <v>15</v>
      </c>
      <c r="K590" t="s">
        <v>974</v>
      </c>
    </row>
    <row r="591" spans="1:11">
      <c r="A591">
        <v>590</v>
      </c>
      <c r="B591">
        <v>9</v>
      </c>
      <c r="C591" t="s">
        <v>1592</v>
      </c>
      <c r="D591" t="s">
        <v>615</v>
      </c>
      <c r="E591" t="s">
        <v>1604</v>
      </c>
      <c r="F591" t="s">
        <v>939</v>
      </c>
      <c r="G591" t="s">
        <v>944</v>
      </c>
      <c r="H591">
        <v>30</v>
      </c>
      <c r="I591" s="5">
        <v>34509</v>
      </c>
      <c r="J591">
        <v>6</v>
      </c>
      <c r="K591" t="s">
        <v>950</v>
      </c>
    </row>
    <row r="592" spans="1:11">
      <c r="A592">
        <v>591</v>
      </c>
      <c r="B592">
        <v>9</v>
      </c>
      <c r="C592" t="s">
        <v>1592</v>
      </c>
      <c r="D592" t="s">
        <v>616</v>
      </c>
      <c r="E592" t="s">
        <v>1605</v>
      </c>
      <c r="F592" t="s">
        <v>939</v>
      </c>
      <c r="G592" t="s">
        <v>947</v>
      </c>
      <c r="H592">
        <v>121</v>
      </c>
      <c r="I592" s="5">
        <v>70128</v>
      </c>
      <c r="J592">
        <v>13</v>
      </c>
      <c r="K592" t="s">
        <v>948</v>
      </c>
    </row>
    <row r="593" spans="1:11">
      <c r="A593">
        <v>592</v>
      </c>
      <c r="B593">
        <v>9</v>
      </c>
      <c r="C593" t="s">
        <v>1592</v>
      </c>
      <c r="D593" t="s">
        <v>617</v>
      </c>
      <c r="E593" t="s">
        <v>1606</v>
      </c>
      <c r="F593" t="s">
        <v>939</v>
      </c>
      <c r="G593" t="s">
        <v>944</v>
      </c>
      <c r="H593">
        <v>60</v>
      </c>
      <c r="I593" s="5">
        <v>47085</v>
      </c>
      <c r="J593">
        <v>6</v>
      </c>
      <c r="K593" t="s">
        <v>950</v>
      </c>
    </row>
    <row r="594" spans="1:11">
      <c r="A594">
        <v>593</v>
      </c>
      <c r="B594">
        <v>9</v>
      </c>
      <c r="C594" t="s">
        <v>1592</v>
      </c>
      <c r="D594" t="s">
        <v>618</v>
      </c>
      <c r="E594" t="s">
        <v>1607</v>
      </c>
      <c r="F594" t="s">
        <v>939</v>
      </c>
      <c r="G594" t="s">
        <v>944</v>
      </c>
      <c r="H594">
        <v>30</v>
      </c>
      <c r="I594" s="5">
        <v>24265</v>
      </c>
      <c r="J594">
        <v>5</v>
      </c>
      <c r="K594" t="s">
        <v>945</v>
      </c>
    </row>
    <row r="595" spans="1:11">
      <c r="A595">
        <v>594</v>
      </c>
      <c r="B595">
        <v>9</v>
      </c>
      <c r="C595" t="s">
        <v>1592</v>
      </c>
      <c r="D595" t="s">
        <v>619</v>
      </c>
      <c r="E595" t="s">
        <v>1608</v>
      </c>
      <c r="F595" t="s">
        <v>939</v>
      </c>
      <c r="G595" t="s">
        <v>944</v>
      </c>
      <c r="H595">
        <v>30</v>
      </c>
      <c r="I595" s="5">
        <v>19645</v>
      </c>
      <c r="J595">
        <v>5</v>
      </c>
      <c r="K595" t="s">
        <v>945</v>
      </c>
    </row>
    <row r="596" spans="1:11">
      <c r="A596">
        <v>595</v>
      </c>
      <c r="B596">
        <v>9</v>
      </c>
      <c r="C596" t="s">
        <v>1609</v>
      </c>
      <c r="D596" t="s">
        <v>620</v>
      </c>
      <c r="E596" t="s">
        <v>1610</v>
      </c>
      <c r="F596" t="s">
        <v>935</v>
      </c>
      <c r="G596" t="s">
        <v>936</v>
      </c>
      <c r="H596">
        <v>1278</v>
      </c>
      <c r="I596" s="5">
        <v>0</v>
      </c>
      <c r="J596">
        <v>20</v>
      </c>
      <c r="K596" t="s">
        <v>1081</v>
      </c>
    </row>
    <row r="597" spans="1:11">
      <c r="A597">
        <v>596</v>
      </c>
      <c r="B597">
        <v>9</v>
      </c>
      <c r="C597" t="s">
        <v>1609</v>
      </c>
      <c r="D597" t="s">
        <v>621</v>
      </c>
      <c r="E597" t="s">
        <v>1611</v>
      </c>
      <c r="F597" t="s">
        <v>939</v>
      </c>
      <c r="G597" t="s">
        <v>947</v>
      </c>
      <c r="H597">
        <v>120</v>
      </c>
      <c r="I597" s="5">
        <v>72375</v>
      </c>
      <c r="J597">
        <v>13</v>
      </c>
      <c r="K597" t="s">
        <v>948</v>
      </c>
    </row>
    <row r="598" spans="1:11">
      <c r="A598">
        <v>597</v>
      </c>
      <c r="B598">
        <v>9</v>
      </c>
      <c r="C598" t="s">
        <v>1609</v>
      </c>
      <c r="D598" t="s">
        <v>622</v>
      </c>
      <c r="E598" t="s">
        <v>1612</v>
      </c>
      <c r="F598" t="s">
        <v>939</v>
      </c>
      <c r="G598" t="s">
        <v>944</v>
      </c>
      <c r="H598">
        <v>55</v>
      </c>
      <c r="I598" s="5">
        <v>54903</v>
      </c>
      <c r="J598">
        <v>6</v>
      </c>
      <c r="K598" t="s">
        <v>950</v>
      </c>
    </row>
    <row r="599" spans="1:11">
      <c r="A599">
        <v>598</v>
      </c>
      <c r="B599">
        <v>9</v>
      </c>
      <c r="C599" t="s">
        <v>1609</v>
      </c>
      <c r="D599" t="s">
        <v>623</v>
      </c>
      <c r="E599" t="s">
        <v>1613</v>
      </c>
      <c r="F599" t="s">
        <v>939</v>
      </c>
      <c r="G599" t="s">
        <v>944</v>
      </c>
      <c r="H599">
        <v>60</v>
      </c>
      <c r="I599" s="5">
        <v>57176</v>
      </c>
      <c r="J599">
        <v>6</v>
      </c>
      <c r="K599" t="s">
        <v>950</v>
      </c>
    </row>
    <row r="600" spans="1:11">
      <c r="A600">
        <v>599</v>
      </c>
      <c r="B600">
        <v>9</v>
      </c>
      <c r="C600" t="s">
        <v>1609</v>
      </c>
      <c r="D600" t="s">
        <v>624</v>
      </c>
      <c r="E600" t="s">
        <v>1614</v>
      </c>
      <c r="F600" t="s">
        <v>939</v>
      </c>
      <c r="G600" t="s">
        <v>944</v>
      </c>
      <c r="H600">
        <v>35</v>
      </c>
      <c r="I600" s="5">
        <v>17619</v>
      </c>
      <c r="J600">
        <v>5</v>
      </c>
      <c r="K600" t="s">
        <v>945</v>
      </c>
    </row>
    <row r="601" spans="1:11">
      <c r="A601">
        <v>600</v>
      </c>
      <c r="B601">
        <v>9</v>
      </c>
      <c r="C601" t="s">
        <v>1609</v>
      </c>
      <c r="D601" t="s">
        <v>625</v>
      </c>
      <c r="E601" t="s">
        <v>1615</v>
      </c>
      <c r="F601" t="s">
        <v>939</v>
      </c>
      <c r="G601" t="s">
        <v>940</v>
      </c>
      <c r="H601">
        <v>64</v>
      </c>
      <c r="I601" s="5">
        <v>53995</v>
      </c>
      <c r="J601">
        <v>10</v>
      </c>
      <c r="K601" t="s">
        <v>941</v>
      </c>
    </row>
    <row r="602" spans="1:11">
      <c r="A602">
        <v>601</v>
      </c>
      <c r="B602">
        <v>9</v>
      </c>
      <c r="C602" t="s">
        <v>1609</v>
      </c>
      <c r="D602" t="s">
        <v>626</v>
      </c>
      <c r="E602" t="s">
        <v>1616</v>
      </c>
      <c r="F602" t="s">
        <v>939</v>
      </c>
      <c r="G602" t="s">
        <v>947</v>
      </c>
      <c r="H602">
        <v>91</v>
      </c>
      <c r="I602" s="5">
        <v>57754</v>
      </c>
      <c r="J602">
        <v>12</v>
      </c>
      <c r="K602" t="s">
        <v>952</v>
      </c>
    </row>
    <row r="603" spans="1:11">
      <c r="A603">
        <v>602</v>
      </c>
      <c r="B603">
        <v>9</v>
      </c>
      <c r="C603" t="s">
        <v>1609</v>
      </c>
      <c r="D603" t="s">
        <v>627</v>
      </c>
      <c r="E603" t="s">
        <v>1617</v>
      </c>
      <c r="F603" t="s">
        <v>939</v>
      </c>
      <c r="G603" t="s">
        <v>947</v>
      </c>
      <c r="H603">
        <v>125</v>
      </c>
      <c r="I603" s="5">
        <v>97150</v>
      </c>
      <c r="J603">
        <v>13</v>
      </c>
      <c r="K603" t="s">
        <v>948</v>
      </c>
    </row>
    <row r="604" spans="1:11">
      <c r="A604">
        <v>603</v>
      </c>
      <c r="B604">
        <v>9</v>
      </c>
      <c r="C604" t="s">
        <v>1609</v>
      </c>
      <c r="D604" t="s">
        <v>628</v>
      </c>
      <c r="E604" t="s">
        <v>1618</v>
      </c>
      <c r="F604" t="s">
        <v>939</v>
      </c>
      <c r="G604" t="s">
        <v>944</v>
      </c>
      <c r="H604">
        <v>66</v>
      </c>
      <c r="I604" s="5">
        <v>52415</v>
      </c>
      <c r="J604">
        <v>6</v>
      </c>
      <c r="K604" t="s">
        <v>950</v>
      </c>
    </row>
    <row r="605" spans="1:11">
      <c r="A605">
        <v>604</v>
      </c>
      <c r="B605">
        <v>9</v>
      </c>
      <c r="C605" t="s">
        <v>1609</v>
      </c>
      <c r="D605" t="s">
        <v>629</v>
      </c>
      <c r="E605" t="s">
        <v>1619</v>
      </c>
      <c r="F605" t="s">
        <v>939</v>
      </c>
      <c r="G605" t="s">
        <v>944</v>
      </c>
      <c r="H605">
        <v>77</v>
      </c>
      <c r="I605" s="5">
        <v>84403</v>
      </c>
      <c r="J605">
        <v>7</v>
      </c>
      <c r="K605" t="s">
        <v>954</v>
      </c>
    </row>
    <row r="606" spans="1:11">
      <c r="A606">
        <v>605</v>
      </c>
      <c r="B606">
        <v>9</v>
      </c>
      <c r="C606" t="s">
        <v>1609</v>
      </c>
      <c r="D606" t="s">
        <v>630</v>
      </c>
      <c r="E606" t="s">
        <v>1620</v>
      </c>
      <c r="F606" t="s">
        <v>939</v>
      </c>
      <c r="G606" t="s">
        <v>944</v>
      </c>
      <c r="H606">
        <v>54</v>
      </c>
      <c r="I606" s="5">
        <v>30920</v>
      </c>
      <c r="J606">
        <v>6</v>
      </c>
      <c r="K606" t="s">
        <v>950</v>
      </c>
    </row>
    <row r="607" spans="1:11">
      <c r="A607">
        <v>606</v>
      </c>
      <c r="B607">
        <v>9</v>
      </c>
      <c r="C607" t="s">
        <v>1609</v>
      </c>
      <c r="D607" t="s">
        <v>631</v>
      </c>
      <c r="E607" t="s">
        <v>1621</v>
      </c>
      <c r="F607" t="s">
        <v>939</v>
      </c>
      <c r="G607" t="s">
        <v>947</v>
      </c>
      <c r="H607">
        <v>152</v>
      </c>
      <c r="I607" s="5">
        <v>63157</v>
      </c>
      <c r="J607">
        <v>13</v>
      </c>
      <c r="K607" t="s">
        <v>948</v>
      </c>
    </row>
    <row r="608" spans="1:11">
      <c r="A608">
        <v>607</v>
      </c>
      <c r="B608">
        <v>9</v>
      </c>
      <c r="C608" t="s">
        <v>1609</v>
      </c>
      <c r="D608" t="s">
        <v>632</v>
      </c>
      <c r="E608" t="s">
        <v>1622</v>
      </c>
      <c r="F608" t="s">
        <v>939</v>
      </c>
      <c r="G608" t="s">
        <v>940</v>
      </c>
      <c r="H608">
        <v>65</v>
      </c>
      <c r="I608" s="5">
        <v>57226</v>
      </c>
      <c r="J608">
        <v>10</v>
      </c>
      <c r="K608" t="s">
        <v>941</v>
      </c>
    </row>
    <row r="609" spans="1:11">
      <c r="A609">
        <v>608</v>
      </c>
      <c r="B609">
        <v>9</v>
      </c>
      <c r="C609" t="s">
        <v>1609</v>
      </c>
      <c r="D609" t="s">
        <v>633</v>
      </c>
      <c r="E609" t="s">
        <v>1623</v>
      </c>
      <c r="F609" t="s">
        <v>939</v>
      </c>
      <c r="G609" t="s">
        <v>940</v>
      </c>
      <c r="H609">
        <v>90</v>
      </c>
      <c r="I609" s="5">
        <v>81488</v>
      </c>
      <c r="J609">
        <v>10</v>
      </c>
      <c r="K609" t="s">
        <v>941</v>
      </c>
    </row>
    <row r="610" spans="1:11">
      <c r="A610">
        <v>609</v>
      </c>
      <c r="B610">
        <v>9</v>
      </c>
      <c r="C610" t="s">
        <v>1609</v>
      </c>
      <c r="D610" t="s">
        <v>634</v>
      </c>
      <c r="E610" t="s">
        <v>1624</v>
      </c>
      <c r="F610" t="s">
        <v>939</v>
      </c>
      <c r="G610" t="s">
        <v>947</v>
      </c>
      <c r="H610">
        <v>209</v>
      </c>
      <c r="I610" s="5">
        <v>93563</v>
      </c>
      <c r="J610">
        <v>13</v>
      </c>
      <c r="K610" t="s">
        <v>948</v>
      </c>
    </row>
    <row r="611" spans="1:11">
      <c r="A611">
        <v>610</v>
      </c>
      <c r="B611">
        <v>9</v>
      </c>
      <c r="C611" t="s">
        <v>1609</v>
      </c>
      <c r="D611" t="s">
        <v>635</v>
      </c>
      <c r="E611" t="s">
        <v>1625</v>
      </c>
      <c r="F611" t="s">
        <v>939</v>
      </c>
      <c r="G611" t="s">
        <v>944</v>
      </c>
      <c r="H611">
        <v>60</v>
      </c>
      <c r="I611" s="5">
        <v>57180</v>
      </c>
      <c r="J611">
        <v>6</v>
      </c>
      <c r="K611" t="s">
        <v>950</v>
      </c>
    </row>
    <row r="612" spans="1:11">
      <c r="A612">
        <v>611</v>
      </c>
      <c r="B612">
        <v>9</v>
      </c>
      <c r="C612" t="s">
        <v>1609</v>
      </c>
      <c r="D612" t="s">
        <v>636</v>
      </c>
      <c r="E612" t="s">
        <v>1626</v>
      </c>
      <c r="F612" t="s">
        <v>939</v>
      </c>
      <c r="G612" t="s">
        <v>940</v>
      </c>
      <c r="H612">
        <v>89</v>
      </c>
      <c r="I612" s="5">
        <v>60919</v>
      </c>
      <c r="J612">
        <v>10</v>
      </c>
      <c r="K612" t="s">
        <v>941</v>
      </c>
    </row>
    <row r="613" spans="1:11">
      <c r="A613">
        <v>612</v>
      </c>
      <c r="B613">
        <v>9</v>
      </c>
      <c r="C613" t="s">
        <v>1609</v>
      </c>
      <c r="D613" t="s">
        <v>637</v>
      </c>
      <c r="E613" t="s">
        <v>1627</v>
      </c>
      <c r="F613" t="s">
        <v>939</v>
      </c>
      <c r="G613" t="s">
        <v>940</v>
      </c>
      <c r="H613">
        <v>121</v>
      </c>
      <c r="I613" s="5">
        <v>58425</v>
      </c>
      <c r="J613">
        <v>10</v>
      </c>
      <c r="K613" t="s">
        <v>941</v>
      </c>
    </row>
    <row r="614" spans="1:11">
      <c r="A614">
        <v>613</v>
      </c>
      <c r="B614">
        <v>9</v>
      </c>
      <c r="C614" t="s">
        <v>1609</v>
      </c>
      <c r="D614" t="s">
        <v>638</v>
      </c>
      <c r="E614" t="s">
        <v>1628</v>
      </c>
      <c r="F614" t="s">
        <v>939</v>
      </c>
      <c r="G614" t="s">
        <v>944</v>
      </c>
      <c r="H614">
        <v>34</v>
      </c>
      <c r="I614" s="5">
        <v>21399</v>
      </c>
      <c r="J614">
        <v>5</v>
      </c>
      <c r="K614" t="s">
        <v>945</v>
      </c>
    </row>
    <row r="615" spans="1:11">
      <c r="A615">
        <v>614</v>
      </c>
      <c r="B615">
        <v>9</v>
      </c>
      <c r="C615" t="s">
        <v>1609</v>
      </c>
      <c r="D615" t="s">
        <v>639</v>
      </c>
      <c r="E615" t="s">
        <v>1629</v>
      </c>
      <c r="F615" t="s">
        <v>939</v>
      </c>
      <c r="G615" t="s">
        <v>940</v>
      </c>
      <c r="H615">
        <v>135</v>
      </c>
      <c r="I615" s="5">
        <v>97103</v>
      </c>
      <c r="J615">
        <v>10</v>
      </c>
      <c r="K615" t="s">
        <v>941</v>
      </c>
    </row>
    <row r="616" spans="1:11">
      <c r="A616">
        <v>615</v>
      </c>
      <c r="B616">
        <v>9</v>
      </c>
      <c r="C616" t="s">
        <v>1609</v>
      </c>
      <c r="D616" t="s">
        <v>640</v>
      </c>
      <c r="E616" t="s">
        <v>1630</v>
      </c>
      <c r="F616" t="s">
        <v>972</v>
      </c>
      <c r="G616" t="s">
        <v>973</v>
      </c>
      <c r="H616">
        <v>239</v>
      </c>
      <c r="I616" s="5">
        <v>148311</v>
      </c>
      <c r="J616">
        <v>15</v>
      </c>
      <c r="K616" t="s">
        <v>974</v>
      </c>
    </row>
    <row r="617" spans="1:11">
      <c r="A617">
        <v>616</v>
      </c>
      <c r="B617">
        <v>9</v>
      </c>
      <c r="C617" t="s">
        <v>1609</v>
      </c>
      <c r="D617" t="s">
        <v>641</v>
      </c>
      <c r="E617" t="s">
        <v>1631</v>
      </c>
      <c r="F617" t="s">
        <v>939</v>
      </c>
      <c r="G617" t="s">
        <v>944</v>
      </c>
      <c r="H617">
        <v>60</v>
      </c>
      <c r="I617" s="5">
        <v>46639</v>
      </c>
      <c r="J617">
        <v>6</v>
      </c>
      <c r="K617" t="s">
        <v>950</v>
      </c>
    </row>
    <row r="618" spans="1:11">
      <c r="A618">
        <v>617</v>
      </c>
      <c r="B618">
        <v>9</v>
      </c>
      <c r="C618" t="s">
        <v>1609</v>
      </c>
      <c r="D618" t="s">
        <v>642</v>
      </c>
      <c r="E618" t="s">
        <v>1632</v>
      </c>
      <c r="F618" t="s">
        <v>939</v>
      </c>
      <c r="G618" t="s">
        <v>944</v>
      </c>
      <c r="H618">
        <v>30</v>
      </c>
      <c r="I618" s="5">
        <v>27579</v>
      </c>
      <c r="J618">
        <v>5</v>
      </c>
      <c r="K618" t="s">
        <v>945</v>
      </c>
    </row>
    <row r="619" spans="1:11">
      <c r="A619">
        <v>618</v>
      </c>
      <c r="B619">
        <v>9</v>
      </c>
      <c r="C619" t="s">
        <v>1609</v>
      </c>
      <c r="D619" t="s">
        <v>643</v>
      </c>
      <c r="E619" t="s">
        <v>1633</v>
      </c>
      <c r="F619" t="s">
        <v>939</v>
      </c>
      <c r="G619" t="s">
        <v>944</v>
      </c>
      <c r="H619">
        <v>49</v>
      </c>
      <c r="I619" s="5">
        <v>17666</v>
      </c>
      <c r="J619">
        <v>5</v>
      </c>
      <c r="K619" t="s">
        <v>945</v>
      </c>
    </row>
    <row r="620" spans="1:11">
      <c r="A620">
        <v>619</v>
      </c>
      <c r="B620">
        <v>9</v>
      </c>
      <c r="C620" t="s">
        <v>1609</v>
      </c>
      <c r="D620" t="s">
        <v>644</v>
      </c>
      <c r="E620" t="s">
        <v>1634</v>
      </c>
      <c r="F620" t="s">
        <v>939</v>
      </c>
      <c r="G620" t="s">
        <v>944</v>
      </c>
      <c r="H620">
        <v>60</v>
      </c>
      <c r="I620" s="5">
        <v>35748</v>
      </c>
      <c r="J620">
        <v>6</v>
      </c>
      <c r="K620" t="s">
        <v>950</v>
      </c>
    </row>
    <row r="621" spans="1:11">
      <c r="A621">
        <v>620</v>
      </c>
      <c r="B621">
        <v>9</v>
      </c>
      <c r="C621" t="s">
        <v>1609</v>
      </c>
      <c r="D621" t="s">
        <v>645</v>
      </c>
      <c r="E621" t="s">
        <v>1635</v>
      </c>
      <c r="F621" t="s">
        <v>939</v>
      </c>
      <c r="G621" t="s">
        <v>944</v>
      </c>
      <c r="H621">
        <v>30</v>
      </c>
      <c r="I621" s="5">
        <v>20779</v>
      </c>
      <c r="J621">
        <v>5</v>
      </c>
      <c r="K621" t="s">
        <v>945</v>
      </c>
    </row>
    <row r="622" spans="1:11">
      <c r="A622">
        <v>621</v>
      </c>
      <c r="B622">
        <v>9</v>
      </c>
      <c r="C622" t="s">
        <v>1609</v>
      </c>
      <c r="D622" t="s">
        <v>646</v>
      </c>
      <c r="E622" t="s">
        <v>1636</v>
      </c>
      <c r="F622" t="s">
        <v>939</v>
      </c>
      <c r="G622" t="s">
        <v>944</v>
      </c>
      <c r="H622">
        <v>34</v>
      </c>
      <c r="I622" s="5">
        <v>24418</v>
      </c>
      <c r="J622">
        <v>5</v>
      </c>
      <c r="K622" t="s">
        <v>945</v>
      </c>
    </row>
    <row r="623" spans="1:11">
      <c r="A623">
        <v>622</v>
      </c>
      <c r="B623">
        <v>9</v>
      </c>
      <c r="C623" t="s">
        <v>1609</v>
      </c>
      <c r="D623" t="s">
        <v>647</v>
      </c>
      <c r="E623" t="s">
        <v>1637</v>
      </c>
      <c r="F623" t="s">
        <v>939</v>
      </c>
      <c r="G623" t="s">
        <v>944</v>
      </c>
      <c r="H623">
        <v>30</v>
      </c>
      <c r="I623" s="5">
        <v>33213</v>
      </c>
      <c r="J623">
        <v>6</v>
      </c>
      <c r="K623" t="s">
        <v>950</v>
      </c>
    </row>
    <row r="624" spans="1:11">
      <c r="A624">
        <v>623</v>
      </c>
      <c r="B624">
        <v>9</v>
      </c>
      <c r="C624" t="s">
        <v>1609</v>
      </c>
      <c r="D624" t="s">
        <v>648</v>
      </c>
      <c r="E624" t="s">
        <v>1638</v>
      </c>
      <c r="F624" t="s">
        <v>972</v>
      </c>
      <c r="G624" t="s">
        <v>973</v>
      </c>
      <c r="H624">
        <v>200</v>
      </c>
      <c r="I624" s="5">
        <v>83651</v>
      </c>
      <c r="J624">
        <v>15</v>
      </c>
      <c r="K624" t="s">
        <v>974</v>
      </c>
    </row>
    <row r="625" spans="1:11">
      <c r="A625">
        <v>624</v>
      </c>
      <c r="B625">
        <v>9</v>
      </c>
      <c r="C625" t="s">
        <v>1609</v>
      </c>
      <c r="D625" t="s">
        <v>649</v>
      </c>
      <c r="E625" t="s">
        <v>1639</v>
      </c>
      <c r="F625" t="s">
        <v>939</v>
      </c>
      <c r="G625" t="s">
        <v>966</v>
      </c>
      <c r="H625">
        <v>30</v>
      </c>
      <c r="I625" s="5">
        <v>25465</v>
      </c>
      <c r="J625">
        <v>4</v>
      </c>
      <c r="K625" t="s">
        <v>1078</v>
      </c>
    </row>
    <row r="626" spans="1:11">
      <c r="A626">
        <v>625</v>
      </c>
      <c r="B626">
        <v>9</v>
      </c>
      <c r="C626" t="s">
        <v>1609</v>
      </c>
      <c r="D626" t="s">
        <v>650</v>
      </c>
      <c r="E626" t="s">
        <v>1640</v>
      </c>
      <c r="F626" t="s">
        <v>939</v>
      </c>
      <c r="G626" t="s">
        <v>966</v>
      </c>
      <c r="H626">
        <v>30</v>
      </c>
      <c r="I626" s="5">
        <v>18122</v>
      </c>
      <c r="J626">
        <v>3</v>
      </c>
      <c r="K626" t="s">
        <v>1015</v>
      </c>
    </row>
    <row r="627" spans="1:11">
      <c r="A627">
        <v>626</v>
      </c>
      <c r="B627">
        <v>9</v>
      </c>
      <c r="C627" t="s">
        <v>1609</v>
      </c>
      <c r="D627" t="s">
        <v>651</v>
      </c>
      <c r="E627" t="s">
        <v>1641</v>
      </c>
      <c r="F627" t="s">
        <v>939</v>
      </c>
      <c r="G627" t="s">
        <v>966</v>
      </c>
      <c r="H627">
        <v>30</v>
      </c>
      <c r="I627" s="5">
        <v>16782</v>
      </c>
      <c r="J627">
        <v>3</v>
      </c>
      <c r="K627" t="s">
        <v>1015</v>
      </c>
    </row>
    <row r="628" spans="1:11">
      <c r="A628">
        <v>627</v>
      </c>
      <c r="B628">
        <v>9</v>
      </c>
      <c r="C628" t="s">
        <v>1609</v>
      </c>
      <c r="D628" t="s">
        <v>652</v>
      </c>
      <c r="E628" t="s">
        <v>1642</v>
      </c>
      <c r="F628" t="s">
        <v>939</v>
      </c>
      <c r="G628" t="s">
        <v>966</v>
      </c>
      <c r="H628">
        <v>30</v>
      </c>
      <c r="I628" s="5">
        <v>18636</v>
      </c>
      <c r="J628">
        <v>3</v>
      </c>
      <c r="K628" t="s">
        <v>1015</v>
      </c>
    </row>
    <row r="629" spans="1:11">
      <c r="A629">
        <v>628</v>
      </c>
      <c r="B629">
        <v>9</v>
      </c>
      <c r="C629" t="s">
        <v>1643</v>
      </c>
      <c r="D629" t="s">
        <v>653</v>
      </c>
      <c r="E629" t="s">
        <v>1644</v>
      </c>
      <c r="F629" t="s">
        <v>935</v>
      </c>
      <c r="G629" t="s">
        <v>936</v>
      </c>
      <c r="H629">
        <v>887</v>
      </c>
      <c r="I629" s="5">
        <v>42585</v>
      </c>
      <c r="J629">
        <v>19</v>
      </c>
      <c r="K629" t="s">
        <v>937</v>
      </c>
    </row>
    <row r="630" spans="1:11">
      <c r="A630">
        <v>629</v>
      </c>
      <c r="B630">
        <v>9</v>
      </c>
      <c r="C630" t="s">
        <v>1643</v>
      </c>
      <c r="D630" t="s">
        <v>654</v>
      </c>
      <c r="E630" t="s">
        <v>1645</v>
      </c>
      <c r="F630" t="s">
        <v>939</v>
      </c>
      <c r="G630" t="s">
        <v>940</v>
      </c>
      <c r="H630">
        <v>80</v>
      </c>
      <c r="I630" s="5">
        <v>48909</v>
      </c>
      <c r="J630">
        <v>9</v>
      </c>
      <c r="K630" t="s">
        <v>963</v>
      </c>
    </row>
    <row r="631" spans="1:11">
      <c r="A631">
        <v>630</v>
      </c>
      <c r="B631">
        <v>9</v>
      </c>
      <c r="C631" t="s">
        <v>1643</v>
      </c>
      <c r="D631" t="s">
        <v>655</v>
      </c>
      <c r="E631" t="s">
        <v>1646</v>
      </c>
      <c r="F631" t="s">
        <v>939</v>
      </c>
      <c r="G631" t="s">
        <v>944</v>
      </c>
      <c r="H631">
        <v>88</v>
      </c>
      <c r="I631" s="5">
        <v>79513</v>
      </c>
      <c r="J631">
        <v>7</v>
      </c>
      <c r="K631" t="s">
        <v>954</v>
      </c>
    </row>
    <row r="632" spans="1:11">
      <c r="A632">
        <v>631</v>
      </c>
      <c r="B632">
        <v>9</v>
      </c>
      <c r="C632" t="s">
        <v>1643</v>
      </c>
      <c r="D632" t="s">
        <v>656</v>
      </c>
      <c r="E632" t="s">
        <v>1647</v>
      </c>
      <c r="F632" t="s">
        <v>972</v>
      </c>
      <c r="G632" t="s">
        <v>999</v>
      </c>
      <c r="H632">
        <v>362</v>
      </c>
      <c r="I632" s="5">
        <v>82297</v>
      </c>
      <c r="J632">
        <v>16</v>
      </c>
      <c r="K632" t="s">
        <v>1038</v>
      </c>
    </row>
    <row r="633" spans="1:11">
      <c r="A633">
        <v>632</v>
      </c>
      <c r="B633">
        <v>9</v>
      </c>
      <c r="C633" t="s">
        <v>1643</v>
      </c>
      <c r="D633" t="s">
        <v>657</v>
      </c>
      <c r="E633" t="s">
        <v>1648</v>
      </c>
      <c r="F633" t="s">
        <v>939</v>
      </c>
      <c r="G633" t="s">
        <v>944</v>
      </c>
      <c r="H633">
        <v>70</v>
      </c>
      <c r="I633" s="5">
        <v>53495</v>
      </c>
      <c r="J633">
        <v>6</v>
      </c>
      <c r="K633" t="s">
        <v>950</v>
      </c>
    </row>
    <row r="634" spans="1:11">
      <c r="A634">
        <v>633</v>
      </c>
      <c r="B634">
        <v>9</v>
      </c>
      <c r="C634" t="s">
        <v>1643</v>
      </c>
      <c r="D634" t="s">
        <v>658</v>
      </c>
      <c r="E634" t="s">
        <v>1649</v>
      </c>
      <c r="F634" t="s">
        <v>939</v>
      </c>
      <c r="G634" t="s">
        <v>940</v>
      </c>
      <c r="H634">
        <v>111</v>
      </c>
      <c r="I634" s="5">
        <v>56427</v>
      </c>
      <c r="J634">
        <v>10</v>
      </c>
      <c r="K634" t="s">
        <v>941</v>
      </c>
    </row>
    <row r="635" spans="1:11">
      <c r="A635">
        <v>634</v>
      </c>
      <c r="B635">
        <v>9</v>
      </c>
      <c r="C635" t="s">
        <v>1643</v>
      </c>
      <c r="D635" t="s">
        <v>659</v>
      </c>
      <c r="E635" t="s">
        <v>1650</v>
      </c>
      <c r="F635" t="s">
        <v>939</v>
      </c>
      <c r="G635" t="s">
        <v>947</v>
      </c>
      <c r="H635">
        <v>121</v>
      </c>
      <c r="I635" s="5">
        <v>98138</v>
      </c>
      <c r="J635">
        <v>13</v>
      </c>
      <c r="K635" t="s">
        <v>948</v>
      </c>
    </row>
    <row r="636" spans="1:11">
      <c r="A636">
        <v>635</v>
      </c>
      <c r="B636">
        <v>9</v>
      </c>
      <c r="C636" t="s">
        <v>1643</v>
      </c>
      <c r="D636" t="s">
        <v>660</v>
      </c>
      <c r="E636" t="s">
        <v>1651</v>
      </c>
      <c r="F636" t="s">
        <v>939</v>
      </c>
      <c r="G636" t="s">
        <v>944</v>
      </c>
      <c r="H636">
        <v>60</v>
      </c>
      <c r="I636" s="5">
        <v>58189</v>
      </c>
      <c r="J636">
        <v>6</v>
      </c>
      <c r="K636" t="s">
        <v>950</v>
      </c>
    </row>
    <row r="637" spans="1:11">
      <c r="A637">
        <v>636</v>
      </c>
      <c r="B637">
        <v>9</v>
      </c>
      <c r="C637" t="s">
        <v>1643</v>
      </c>
      <c r="D637" t="s">
        <v>661</v>
      </c>
      <c r="E637" t="s">
        <v>1652</v>
      </c>
      <c r="F637" t="s">
        <v>939</v>
      </c>
      <c r="G637" t="s">
        <v>940</v>
      </c>
      <c r="H637">
        <v>61</v>
      </c>
      <c r="I637" s="5">
        <v>34210</v>
      </c>
      <c r="J637">
        <v>9</v>
      </c>
      <c r="K637" t="s">
        <v>963</v>
      </c>
    </row>
    <row r="638" spans="1:11">
      <c r="A638">
        <v>637</v>
      </c>
      <c r="B638">
        <v>9</v>
      </c>
      <c r="C638" t="s">
        <v>1643</v>
      </c>
      <c r="D638" t="s">
        <v>662</v>
      </c>
      <c r="E638" t="s">
        <v>1653</v>
      </c>
      <c r="F638" t="s">
        <v>939</v>
      </c>
      <c r="G638" t="s">
        <v>947</v>
      </c>
      <c r="H638">
        <v>163</v>
      </c>
      <c r="I638" s="5">
        <v>95425</v>
      </c>
      <c r="J638">
        <v>13</v>
      </c>
      <c r="K638" t="s">
        <v>948</v>
      </c>
    </row>
    <row r="639" spans="1:11">
      <c r="A639">
        <v>638</v>
      </c>
      <c r="B639">
        <v>9</v>
      </c>
      <c r="C639" t="s">
        <v>1643</v>
      </c>
      <c r="D639" t="s">
        <v>663</v>
      </c>
      <c r="E639" t="s">
        <v>1654</v>
      </c>
      <c r="F639" t="s">
        <v>939</v>
      </c>
      <c r="G639" t="s">
        <v>947</v>
      </c>
      <c r="H639">
        <v>113</v>
      </c>
      <c r="I639" s="5">
        <v>82340</v>
      </c>
      <c r="J639">
        <v>13</v>
      </c>
      <c r="K639" t="s">
        <v>948</v>
      </c>
    </row>
    <row r="640" spans="1:11">
      <c r="A640">
        <v>639</v>
      </c>
      <c r="B640">
        <v>9</v>
      </c>
      <c r="C640" t="s">
        <v>1643</v>
      </c>
      <c r="D640" t="s">
        <v>664</v>
      </c>
      <c r="E640" t="s">
        <v>1655</v>
      </c>
      <c r="F640" t="s">
        <v>939</v>
      </c>
      <c r="G640" t="s">
        <v>944</v>
      </c>
      <c r="H640">
        <v>44</v>
      </c>
      <c r="I640" s="5">
        <v>35239</v>
      </c>
      <c r="J640">
        <v>6</v>
      </c>
      <c r="K640" t="s">
        <v>950</v>
      </c>
    </row>
    <row r="641" spans="1:11">
      <c r="A641">
        <v>640</v>
      </c>
      <c r="B641">
        <v>9</v>
      </c>
      <c r="C641" t="s">
        <v>1643</v>
      </c>
      <c r="D641" t="s">
        <v>665</v>
      </c>
      <c r="E641" t="s">
        <v>1656</v>
      </c>
      <c r="F641" t="s">
        <v>939</v>
      </c>
      <c r="G641" t="s">
        <v>944</v>
      </c>
      <c r="H641">
        <v>47</v>
      </c>
      <c r="I641" s="5">
        <v>22999</v>
      </c>
      <c r="J641">
        <v>5</v>
      </c>
      <c r="K641" t="s">
        <v>945</v>
      </c>
    </row>
    <row r="642" spans="1:11">
      <c r="A642">
        <v>641</v>
      </c>
      <c r="B642">
        <v>9</v>
      </c>
      <c r="C642" t="s">
        <v>1643</v>
      </c>
      <c r="D642" t="s">
        <v>666</v>
      </c>
      <c r="E642" t="s">
        <v>1657</v>
      </c>
      <c r="F642" t="s">
        <v>939</v>
      </c>
      <c r="G642" t="s">
        <v>944</v>
      </c>
      <c r="H642">
        <v>40</v>
      </c>
      <c r="I642" s="5">
        <v>35976</v>
      </c>
      <c r="J642">
        <v>6</v>
      </c>
      <c r="K642" t="s">
        <v>950</v>
      </c>
    </row>
    <row r="643" spans="1:11">
      <c r="A643">
        <v>642</v>
      </c>
      <c r="B643">
        <v>9</v>
      </c>
      <c r="C643" t="s">
        <v>1643</v>
      </c>
      <c r="D643" t="s">
        <v>667</v>
      </c>
      <c r="E643" t="s">
        <v>1658</v>
      </c>
      <c r="F643" t="s">
        <v>939</v>
      </c>
      <c r="G643" t="s">
        <v>944</v>
      </c>
      <c r="H643">
        <v>35</v>
      </c>
      <c r="I643" s="5">
        <v>33680</v>
      </c>
      <c r="J643">
        <v>6</v>
      </c>
      <c r="K643" t="s">
        <v>950</v>
      </c>
    </row>
    <row r="644" spans="1:11">
      <c r="A644">
        <v>643</v>
      </c>
      <c r="B644">
        <v>9</v>
      </c>
      <c r="C644" t="s">
        <v>1643</v>
      </c>
      <c r="D644" t="s">
        <v>668</v>
      </c>
      <c r="E644" t="s">
        <v>1659</v>
      </c>
      <c r="F644" t="s">
        <v>939</v>
      </c>
      <c r="G644" t="s">
        <v>944</v>
      </c>
      <c r="H644">
        <v>43</v>
      </c>
      <c r="I644" s="5">
        <v>27618</v>
      </c>
      <c r="J644">
        <v>5</v>
      </c>
      <c r="K644" t="s">
        <v>945</v>
      </c>
    </row>
    <row r="645" spans="1:11">
      <c r="A645">
        <v>644</v>
      </c>
      <c r="B645">
        <v>9</v>
      </c>
      <c r="C645" t="s">
        <v>1643</v>
      </c>
      <c r="D645" t="s">
        <v>669</v>
      </c>
      <c r="E645" t="s">
        <v>1660</v>
      </c>
      <c r="F645" t="s">
        <v>939</v>
      </c>
      <c r="G645" t="s">
        <v>944</v>
      </c>
      <c r="H645">
        <v>36</v>
      </c>
      <c r="I645" s="5">
        <v>19233</v>
      </c>
      <c r="J645">
        <v>5</v>
      </c>
      <c r="K645" t="s">
        <v>945</v>
      </c>
    </row>
    <row r="646" spans="1:11">
      <c r="A646">
        <v>645</v>
      </c>
      <c r="B646">
        <v>9</v>
      </c>
      <c r="C646" t="s">
        <v>1643</v>
      </c>
      <c r="D646" t="s">
        <v>670</v>
      </c>
      <c r="E646" t="s">
        <v>1661</v>
      </c>
      <c r="F646" t="s">
        <v>939</v>
      </c>
      <c r="G646" t="s">
        <v>944</v>
      </c>
      <c r="H646">
        <v>32</v>
      </c>
      <c r="I646" s="5">
        <v>26204</v>
      </c>
      <c r="J646">
        <v>5</v>
      </c>
      <c r="K646" t="s">
        <v>945</v>
      </c>
    </row>
    <row r="647" spans="1:11">
      <c r="A647">
        <v>646</v>
      </c>
      <c r="B647">
        <v>9</v>
      </c>
      <c r="C647" t="s">
        <v>1643</v>
      </c>
      <c r="D647" t="s">
        <v>671</v>
      </c>
      <c r="E647" t="s">
        <v>1662</v>
      </c>
      <c r="F647" t="s">
        <v>939</v>
      </c>
      <c r="G647" t="s">
        <v>944</v>
      </c>
      <c r="H647">
        <v>58</v>
      </c>
      <c r="I647" s="5">
        <v>20006</v>
      </c>
      <c r="J647">
        <v>5</v>
      </c>
      <c r="K647" t="s">
        <v>945</v>
      </c>
    </row>
    <row r="648" spans="1:11">
      <c r="A648">
        <v>647</v>
      </c>
      <c r="B648">
        <v>9</v>
      </c>
      <c r="C648" t="s">
        <v>1643</v>
      </c>
      <c r="D648" t="s">
        <v>672</v>
      </c>
      <c r="E648" t="s">
        <v>1663</v>
      </c>
      <c r="F648" t="s">
        <v>939</v>
      </c>
      <c r="G648" t="s">
        <v>944</v>
      </c>
      <c r="H648">
        <v>34</v>
      </c>
      <c r="I648" s="5">
        <v>21725</v>
      </c>
      <c r="J648">
        <v>5</v>
      </c>
      <c r="K648" t="s">
        <v>945</v>
      </c>
    </row>
    <row r="649" spans="1:11">
      <c r="A649">
        <v>648</v>
      </c>
      <c r="B649">
        <v>9</v>
      </c>
      <c r="C649" t="s">
        <v>1643</v>
      </c>
      <c r="D649" t="s">
        <v>673</v>
      </c>
      <c r="E649" t="s">
        <v>1664</v>
      </c>
      <c r="F649" t="s">
        <v>939</v>
      </c>
      <c r="G649" t="s">
        <v>944</v>
      </c>
      <c r="H649">
        <v>37</v>
      </c>
      <c r="I649" s="5">
        <v>28460</v>
      </c>
      <c r="J649">
        <v>5</v>
      </c>
      <c r="K649" t="s">
        <v>945</v>
      </c>
    </row>
    <row r="650" spans="1:11">
      <c r="A650">
        <v>649</v>
      </c>
      <c r="B650">
        <v>9</v>
      </c>
      <c r="C650" t="s">
        <v>1643</v>
      </c>
      <c r="D650" t="s">
        <v>674</v>
      </c>
      <c r="E650" t="s">
        <v>1665</v>
      </c>
      <c r="F650" t="s">
        <v>939</v>
      </c>
      <c r="G650" t="s">
        <v>966</v>
      </c>
      <c r="H650">
        <v>31</v>
      </c>
      <c r="I650" s="5">
        <v>25144</v>
      </c>
      <c r="J650">
        <v>4</v>
      </c>
      <c r="K650" t="s">
        <v>1078</v>
      </c>
    </row>
    <row r="651" spans="1:11">
      <c r="A651">
        <v>650</v>
      </c>
      <c r="B651">
        <v>9</v>
      </c>
      <c r="C651" t="s">
        <v>1643</v>
      </c>
      <c r="D651" t="s">
        <v>675</v>
      </c>
      <c r="E651" t="s">
        <v>1666</v>
      </c>
      <c r="F651" t="s">
        <v>939</v>
      </c>
      <c r="G651" t="s">
        <v>966</v>
      </c>
      <c r="H651">
        <v>22</v>
      </c>
      <c r="I651" s="5">
        <v>7889</v>
      </c>
      <c r="J651">
        <v>2</v>
      </c>
      <c r="K651" t="s">
        <v>967</v>
      </c>
    </row>
    <row r="652" spans="1:11">
      <c r="A652">
        <v>651</v>
      </c>
      <c r="B652">
        <v>9</v>
      </c>
      <c r="C652" t="s">
        <v>1667</v>
      </c>
      <c r="D652" t="s">
        <v>676</v>
      </c>
      <c r="E652" t="s">
        <v>1668</v>
      </c>
      <c r="F652" t="s">
        <v>935</v>
      </c>
      <c r="G652" t="s">
        <v>936</v>
      </c>
      <c r="H652">
        <v>914</v>
      </c>
      <c r="I652" s="5">
        <v>188034</v>
      </c>
      <c r="J652">
        <v>19</v>
      </c>
      <c r="K652" t="s">
        <v>937</v>
      </c>
    </row>
    <row r="653" spans="1:11">
      <c r="A653">
        <v>652</v>
      </c>
      <c r="B653">
        <v>9</v>
      </c>
      <c r="C653" t="s">
        <v>1667</v>
      </c>
      <c r="D653" t="s">
        <v>677</v>
      </c>
      <c r="E653" t="s">
        <v>1669</v>
      </c>
      <c r="F653" t="s">
        <v>939</v>
      </c>
      <c r="G653" t="s">
        <v>944</v>
      </c>
      <c r="H653">
        <v>66</v>
      </c>
      <c r="I653" s="5">
        <v>46330</v>
      </c>
      <c r="J653">
        <v>6</v>
      </c>
      <c r="K653" t="s">
        <v>950</v>
      </c>
    </row>
    <row r="654" spans="1:11">
      <c r="A654">
        <v>653</v>
      </c>
      <c r="B654">
        <v>9</v>
      </c>
      <c r="C654" t="s">
        <v>1667</v>
      </c>
      <c r="D654" t="s">
        <v>678</v>
      </c>
      <c r="E654" t="s">
        <v>1670</v>
      </c>
      <c r="F654" t="s">
        <v>939</v>
      </c>
      <c r="G654" t="s">
        <v>940</v>
      </c>
      <c r="H654">
        <v>140</v>
      </c>
      <c r="I654" s="5">
        <v>77163</v>
      </c>
      <c r="J654">
        <v>10</v>
      </c>
      <c r="K654" t="s">
        <v>941</v>
      </c>
    </row>
    <row r="655" spans="1:11">
      <c r="A655">
        <v>654</v>
      </c>
      <c r="B655">
        <v>9</v>
      </c>
      <c r="C655" t="s">
        <v>1667</v>
      </c>
      <c r="D655" t="s">
        <v>679</v>
      </c>
      <c r="E655" t="s">
        <v>1671</v>
      </c>
      <c r="F655" t="s">
        <v>939</v>
      </c>
      <c r="G655" t="s">
        <v>944</v>
      </c>
      <c r="H655">
        <v>50</v>
      </c>
      <c r="I655" s="5">
        <v>42135</v>
      </c>
      <c r="J655">
        <v>6</v>
      </c>
      <c r="K655" t="s">
        <v>950</v>
      </c>
    </row>
    <row r="656" spans="1:11">
      <c r="A656">
        <v>655</v>
      </c>
      <c r="B656">
        <v>9</v>
      </c>
      <c r="C656" t="s">
        <v>1667</v>
      </c>
      <c r="D656" t="s">
        <v>680</v>
      </c>
      <c r="E656" t="s">
        <v>1672</v>
      </c>
      <c r="F656" t="s">
        <v>972</v>
      </c>
      <c r="G656" t="s">
        <v>973</v>
      </c>
      <c r="H656">
        <v>183</v>
      </c>
      <c r="I656" s="5">
        <v>118195</v>
      </c>
      <c r="J656">
        <v>14</v>
      </c>
      <c r="K656" t="s">
        <v>1206</v>
      </c>
    </row>
    <row r="657" spans="1:11">
      <c r="A657">
        <v>656</v>
      </c>
      <c r="B657">
        <v>9</v>
      </c>
      <c r="C657" t="s">
        <v>1667</v>
      </c>
      <c r="D657" t="s">
        <v>681</v>
      </c>
      <c r="E657" t="s">
        <v>1673</v>
      </c>
      <c r="F657" t="s">
        <v>939</v>
      </c>
      <c r="G657" t="s">
        <v>944</v>
      </c>
      <c r="H657">
        <v>85</v>
      </c>
      <c r="I657" s="5">
        <v>47218</v>
      </c>
      <c r="J657">
        <v>6</v>
      </c>
      <c r="K657" t="s">
        <v>950</v>
      </c>
    </row>
    <row r="658" spans="1:11">
      <c r="A658">
        <v>657</v>
      </c>
      <c r="B658">
        <v>9</v>
      </c>
      <c r="C658" t="s">
        <v>1667</v>
      </c>
      <c r="D658" t="s">
        <v>682</v>
      </c>
      <c r="E658" t="s">
        <v>1674</v>
      </c>
      <c r="F658" t="s">
        <v>939</v>
      </c>
      <c r="G658" t="s">
        <v>947</v>
      </c>
      <c r="H658">
        <v>125</v>
      </c>
      <c r="I658" s="5">
        <v>67464</v>
      </c>
      <c r="J658">
        <v>13</v>
      </c>
      <c r="K658" t="s">
        <v>948</v>
      </c>
    </row>
    <row r="659" spans="1:11">
      <c r="A659">
        <v>658</v>
      </c>
      <c r="B659">
        <v>9</v>
      </c>
      <c r="C659" t="s">
        <v>1667</v>
      </c>
      <c r="D659" t="s">
        <v>683</v>
      </c>
      <c r="E659" t="s">
        <v>1675</v>
      </c>
      <c r="F659" t="s">
        <v>939</v>
      </c>
      <c r="G659" t="s">
        <v>944</v>
      </c>
      <c r="H659">
        <v>44</v>
      </c>
      <c r="I659" s="5">
        <v>29568</v>
      </c>
      <c r="J659">
        <v>5</v>
      </c>
      <c r="K659" t="s">
        <v>945</v>
      </c>
    </row>
    <row r="660" spans="1:11">
      <c r="A660">
        <v>659</v>
      </c>
      <c r="B660">
        <v>9</v>
      </c>
      <c r="C660" t="s">
        <v>1667</v>
      </c>
      <c r="D660" t="s">
        <v>684</v>
      </c>
      <c r="E660" t="s">
        <v>1676</v>
      </c>
      <c r="F660" t="s">
        <v>939</v>
      </c>
      <c r="G660" t="s">
        <v>947</v>
      </c>
      <c r="H660">
        <v>150</v>
      </c>
      <c r="I660" s="5">
        <v>93937</v>
      </c>
      <c r="J660">
        <v>13</v>
      </c>
      <c r="K660" t="s">
        <v>948</v>
      </c>
    </row>
    <row r="661" spans="1:11">
      <c r="A661">
        <v>660</v>
      </c>
      <c r="B661">
        <v>9</v>
      </c>
      <c r="C661" t="s">
        <v>1667</v>
      </c>
      <c r="D661" t="s">
        <v>685</v>
      </c>
      <c r="E661" t="s">
        <v>1677</v>
      </c>
      <c r="F661" t="s">
        <v>939</v>
      </c>
      <c r="G661" t="s">
        <v>947</v>
      </c>
      <c r="H661">
        <v>176</v>
      </c>
      <c r="I661" s="5">
        <v>88290</v>
      </c>
      <c r="J661">
        <v>13</v>
      </c>
      <c r="K661" t="s">
        <v>948</v>
      </c>
    </row>
    <row r="662" spans="1:11">
      <c r="A662">
        <v>661</v>
      </c>
      <c r="B662">
        <v>9</v>
      </c>
      <c r="C662" t="s">
        <v>1667</v>
      </c>
      <c r="D662" t="s">
        <v>686</v>
      </c>
      <c r="E662" t="s">
        <v>1678</v>
      </c>
      <c r="F662" t="s">
        <v>939</v>
      </c>
      <c r="G662" t="s">
        <v>944</v>
      </c>
      <c r="H662">
        <v>115</v>
      </c>
      <c r="I662" s="5">
        <v>40037</v>
      </c>
      <c r="J662">
        <v>6</v>
      </c>
      <c r="K662" t="s">
        <v>950</v>
      </c>
    </row>
    <row r="663" spans="1:11">
      <c r="A663">
        <v>662</v>
      </c>
      <c r="B663">
        <v>9</v>
      </c>
      <c r="C663" t="s">
        <v>1667</v>
      </c>
      <c r="D663" t="s">
        <v>687</v>
      </c>
      <c r="E663" t="s">
        <v>1679</v>
      </c>
      <c r="F663" t="s">
        <v>939</v>
      </c>
      <c r="G663" t="s">
        <v>944</v>
      </c>
      <c r="H663">
        <v>48</v>
      </c>
      <c r="I663" s="5">
        <v>39809</v>
      </c>
      <c r="J663">
        <v>6</v>
      </c>
      <c r="K663" t="s">
        <v>950</v>
      </c>
    </row>
    <row r="664" spans="1:11">
      <c r="A664">
        <v>663</v>
      </c>
      <c r="B664">
        <v>9</v>
      </c>
      <c r="C664" t="s">
        <v>1667</v>
      </c>
      <c r="D664" t="s">
        <v>688</v>
      </c>
      <c r="E664" t="s">
        <v>1680</v>
      </c>
      <c r="F664" t="s">
        <v>939</v>
      </c>
      <c r="G664" t="s">
        <v>944</v>
      </c>
      <c r="H664">
        <v>43</v>
      </c>
      <c r="I664" s="5">
        <v>31852</v>
      </c>
      <c r="J664">
        <v>6</v>
      </c>
      <c r="K664" t="s">
        <v>950</v>
      </c>
    </row>
    <row r="665" spans="1:11">
      <c r="A665">
        <v>664</v>
      </c>
      <c r="B665">
        <v>9</v>
      </c>
      <c r="C665" t="s">
        <v>1667</v>
      </c>
      <c r="D665" t="s">
        <v>689</v>
      </c>
      <c r="E665" t="s">
        <v>1681</v>
      </c>
      <c r="F665" t="s">
        <v>939</v>
      </c>
      <c r="G665" t="s">
        <v>944</v>
      </c>
      <c r="H665">
        <v>38</v>
      </c>
      <c r="I665" s="5">
        <v>28732</v>
      </c>
      <c r="J665">
        <v>5</v>
      </c>
      <c r="K665" t="s">
        <v>945</v>
      </c>
    </row>
    <row r="666" spans="1:11">
      <c r="A666">
        <v>665</v>
      </c>
      <c r="B666">
        <v>9</v>
      </c>
      <c r="C666" t="s">
        <v>1667</v>
      </c>
      <c r="D666" t="s">
        <v>690</v>
      </c>
      <c r="E666" t="s">
        <v>1682</v>
      </c>
      <c r="F666" t="s">
        <v>939</v>
      </c>
      <c r="G666" t="s">
        <v>966</v>
      </c>
      <c r="H666">
        <v>30</v>
      </c>
      <c r="I666" s="5">
        <v>24615</v>
      </c>
      <c r="J666">
        <v>3</v>
      </c>
      <c r="K666" t="s">
        <v>1015</v>
      </c>
    </row>
    <row r="667" spans="1:11">
      <c r="A667">
        <v>666</v>
      </c>
      <c r="B667">
        <v>9</v>
      </c>
      <c r="C667" t="s">
        <v>1667</v>
      </c>
      <c r="D667" t="s">
        <v>691</v>
      </c>
      <c r="E667" t="s">
        <v>1683</v>
      </c>
      <c r="F667" t="s">
        <v>939</v>
      </c>
      <c r="G667" t="s">
        <v>944</v>
      </c>
      <c r="H667">
        <v>30</v>
      </c>
      <c r="I667" s="5">
        <v>31240</v>
      </c>
      <c r="J667">
        <v>6</v>
      </c>
      <c r="K667" t="s">
        <v>950</v>
      </c>
    </row>
    <row r="668" spans="1:11">
      <c r="A668">
        <v>667</v>
      </c>
      <c r="B668">
        <v>9</v>
      </c>
      <c r="C668" t="s">
        <v>1667</v>
      </c>
      <c r="D668" t="s">
        <v>692</v>
      </c>
      <c r="E668" t="s">
        <v>1684</v>
      </c>
      <c r="F668" t="s">
        <v>939</v>
      </c>
      <c r="G668" t="s">
        <v>966</v>
      </c>
      <c r="H668">
        <v>25</v>
      </c>
      <c r="I668" s="5">
        <v>23602</v>
      </c>
      <c r="J668">
        <v>3</v>
      </c>
      <c r="K668" t="s">
        <v>1015</v>
      </c>
    </row>
    <row r="669" spans="1:11">
      <c r="A669">
        <v>668</v>
      </c>
      <c r="B669">
        <v>10</v>
      </c>
      <c r="C669" t="s">
        <v>1685</v>
      </c>
      <c r="D669" t="s">
        <v>693</v>
      </c>
      <c r="E669" t="s">
        <v>1686</v>
      </c>
      <c r="F669" t="s">
        <v>972</v>
      </c>
      <c r="G669" t="s">
        <v>999</v>
      </c>
      <c r="H669">
        <v>301</v>
      </c>
      <c r="I669" s="5">
        <v>104426</v>
      </c>
      <c r="J669">
        <v>16</v>
      </c>
      <c r="K669" t="s">
        <v>1038</v>
      </c>
    </row>
    <row r="670" spans="1:11">
      <c r="A670">
        <v>669</v>
      </c>
      <c r="B670">
        <v>10</v>
      </c>
      <c r="C670" t="s">
        <v>1685</v>
      </c>
      <c r="D670" t="s">
        <v>694</v>
      </c>
      <c r="E670" t="s">
        <v>1687</v>
      </c>
      <c r="F670" t="s">
        <v>939</v>
      </c>
      <c r="G670" t="s">
        <v>944</v>
      </c>
      <c r="H670">
        <v>30</v>
      </c>
      <c r="I670" s="5">
        <v>35184</v>
      </c>
      <c r="J670">
        <v>6</v>
      </c>
      <c r="K670" t="s">
        <v>950</v>
      </c>
    </row>
    <row r="671" spans="1:11">
      <c r="A671">
        <v>670</v>
      </c>
      <c r="B671">
        <v>10</v>
      </c>
      <c r="C671" t="s">
        <v>1685</v>
      </c>
      <c r="D671" t="s">
        <v>695</v>
      </c>
      <c r="E671" t="s">
        <v>1688</v>
      </c>
      <c r="F671" t="s">
        <v>939</v>
      </c>
      <c r="G671" t="s">
        <v>944</v>
      </c>
      <c r="H671">
        <v>30</v>
      </c>
      <c r="I671" s="5">
        <v>33679</v>
      </c>
      <c r="J671">
        <v>6</v>
      </c>
      <c r="K671" t="s">
        <v>950</v>
      </c>
    </row>
    <row r="672" spans="1:11">
      <c r="A672">
        <v>671</v>
      </c>
      <c r="B672">
        <v>10</v>
      </c>
      <c r="C672" t="s">
        <v>1685</v>
      </c>
      <c r="D672" t="s">
        <v>696</v>
      </c>
      <c r="E672" t="s">
        <v>1689</v>
      </c>
      <c r="F672" t="s">
        <v>939</v>
      </c>
      <c r="G672" t="s">
        <v>944</v>
      </c>
      <c r="H672">
        <v>30</v>
      </c>
      <c r="I672" s="5">
        <v>31398</v>
      </c>
      <c r="J672">
        <v>6</v>
      </c>
      <c r="K672" t="s">
        <v>950</v>
      </c>
    </row>
    <row r="673" spans="1:11">
      <c r="A673">
        <v>672</v>
      </c>
      <c r="B673">
        <v>10</v>
      </c>
      <c r="C673" t="s">
        <v>1685</v>
      </c>
      <c r="D673" t="s">
        <v>697</v>
      </c>
      <c r="E673" t="s">
        <v>1690</v>
      </c>
      <c r="F673" t="s">
        <v>939</v>
      </c>
      <c r="G673" t="s">
        <v>944</v>
      </c>
      <c r="H673">
        <v>30</v>
      </c>
      <c r="I673" s="5">
        <v>33468</v>
      </c>
      <c r="J673">
        <v>6</v>
      </c>
      <c r="K673" t="s">
        <v>950</v>
      </c>
    </row>
    <row r="674" spans="1:11">
      <c r="A674">
        <v>673</v>
      </c>
      <c r="B674">
        <v>10</v>
      </c>
      <c r="C674" t="s">
        <v>1685</v>
      </c>
      <c r="D674" t="s">
        <v>698</v>
      </c>
      <c r="E674" t="s">
        <v>1691</v>
      </c>
      <c r="F674" t="s">
        <v>939</v>
      </c>
      <c r="G674" t="s">
        <v>944</v>
      </c>
      <c r="H674">
        <v>30</v>
      </c>
      <c r="I674" s="5">
        <v>14328</v>
      </c>
      <c r="J674">
        <v>5</v>
      </c>
      <c r="K674" t="s">
        <v>945</v>
      </c>
    </row>
    <row r="675" spans="1:11">
      <c r="A675">
        <v>674</v>
      </c>
      <c r="B675">
        <v>10</v>
      </c>
      <c r="C675" t="s">
        <v>1685</v>
      </c>
      <c r="D675" t="s">
        <v>699</v>
      </c>
      <c r="E675" t="s">
        <v>1692</v>
      </c>
      <c r="F675" t="s">
        <v>939</v>
      </c>
      <c r="G675" t="s">
        <v>944</v>
      </c>
      <c r="H675">
        <v>30</v>
      </c>
      <c r="I675" s="5">
        <v>14111</v>
      </c>
      <c r="J675">
        <v>5</v>
      </c>
      <c r="K675" t="s">
        <v>945</v>
      </c>
    </row>
    <row r="676" spans="1:11">
      <c r="A676">
        <v>675</v>
      </c>
      <c r="B676">
        <v>10</v>
      </c>
      <c r="C676" t="s">
        <v>1693</v>
      </c>
      <c r="D676" t="s">
        <v>700</v>
      </c>
      <c r="E676" t="s">
        <v>1694</v>
      </c>
      <c r="F676" t="s">
        <v>972</v>
      </c>
      <c r="G676" t="s">
        <v>999</v>
      </c>
      <c r="H676">
        <v>370</v>
      </c>
      <c r="I676" s="5">
        <v>93614</v>
      </c>
      <c r="J676">
        <v>16</v>
      </c>
      <c r="K676" t="s">
        <v>1038</v>
      </c>
    </row>
    <row r="677" spans="1:11">
      <c r="A677">
        <v>676</v>
      </c>
      <c r="B677">
        <v>10</v>
      </c>
      <c r="C677" t="s">
        <v>1693</v>
      </c>
      <c r="D677" t="s">
        <v>701</v>
      </c>
      <c r="E677" t="s">
        <v>1695</v>
      </c>
      <c r="F677" t="s">
        <v>939</v>
      </c>
      <c r="G677" t="s">
        <v>944</v>
      </c>
      <c r="H677">
        <v>30</v>
      </c>
      <c r="I677" s="5">
        <v>22406</v>
      </c>
      <c r="J677">
        <v>5</v>
      </c>
      <c r="K677" t="s">
        <v>945</v>
      </c>
    </row>
    <row r="678" spans="1:11">
      <c r="A678">
        <v>677</v>
      </c>
      <c r="B678">
        <v>10</v>
      </c>
      <c r="C678" t="s">
        <v>1693</v>
      </c>
      <c r="D678" t="s">
        <v>702</v>
      </c>
      <c r="E678" t="s">
        <v>1696</v>
      </c>
      <c r="F678" t="s">
        <v>939</v>
      </c>
      <c r="G678" t="s">
        <v>944</v>
      </c>
      <c r="H678">
        <v>46</v>
      </c>
      <c r="I678" s="5">
        <v>48162</v>
      </c>
      <c r="J678">
        <v>6</v>
      </c>
      <c r="K678" t="s">
        <v>950</v>
      </c>
    </row>
    <row r="679" spans="1:11">
      <c r="A679">
        <v>678</v>
      </c>
      <c r="B679">
        <v>10</v>
      </c>
      <c r="C679" t="s">
        <v>1693</v>
      </c>
      <c r="D679" t="s">
        <v>703</v>
      </c>
      <c r="E679" t="s">
        <v>1697</v>
      </c>
      <c r="F679" t="s">
        <v>939</v>
      </c>
      <c r="G679" t="s">
        <v>944</v>
      </c>
      <c r="H679">
        <v>30</v>
      </c>
      <c r="I679" s="5">
        <v>48023</v>
      </c>
      <c r="J679">
        <v>6</v>
      </c>
      <c r="K679" t="s">
        <v>950</v>
      </c>
    </row>
    <row r="680" spans="1:11">
      <c r="A680">
        <v>679</v>
      </c>
      <c r="B680">
        <v>10</v>
      </c>
      <c r="C680" t="s">
        <v>1693</v>
      </c>
      <c r="D680" t="s">
        <v>704</v>
      </c>
      <c r="E680" t="s">
        <v>1698</v>
      </c>
      <c r="F680" t="s">
        <v>939</v>
      </c>
      <c r="G680" t="s">
        <v>944</v>
      </c>
      <c r="H680">
        <v>36</v>
      </c>
      <c r="I680" s="5">
        <v>26110</v>
      </c>
      <c r="J680">
        <v>5</v>
      </c>
      <c r="K680" t="s">
        <v>945</v>
      </c>
    </row>
    <row r="681" spans="1:11">
      <c r="A681">
        <v>680</v>
      </c>
      <c r="B681">
        <v>10</v>
      </c>
      <c r="C681" t="s">
        <v>1693</v>
      </c>
      <c r="D681" t="s">
        <v>705</v>
      </c>
      <c r="E681" t="s">
        <v>1699</v>
      </c>
      <c r="F681" t="s">
        <v>939</v>
      </c>
      <c r="G681" t="s">
        <v>944</v>
      </c>
      <c r="H681">
        <v>36</v>
      </c>
      <c r="I681" s="5">
        <v>41617</v>
      </c>
      <c r="J681">
        <v>6</v>
      </c>
      <c r="K681" t="s">
        <v>950</v>
      </c>
    </row>
    <row r="682" spans="1:11">
      <c r="A682">
        <v>681</v>
      </c>
      <c r="B682">
        <v>10</v>
      </c>
      <c r="C682" t="s">
        <v>1693</v>
      </c>
      <c r="D682" t="s">
        <v>706</v>
      </c>
      <c r="E682" t="s">
        <v>1700</v>
      </c>
      <c r="F682" t="s">
        <v>939</v>
      </c>
      <c r="G682" t="s">
        <v>944</v>
      </c>
      <c r="H682">
        <v>34</v>
      </c>
      <c r="I682" s="5">
        <v>18228</v>
      </c>
      <c r="J682">
        <v>5</v>
      </c>
      <c r="K682" t="s">
        <v>945</v>
      </c>
    </row>
    <row r="683" spans="1:11">
      <c r="A683">
        <v>682</v>
      </c>
      <c r="B683">
        <v>10</v>
      </c>
      <c r="C683" t="s">
        <v>1693</v>
      </c>
      <c r="D683" t="s">
        <v>707</v>
      </c>
      <c r="E683" t="s">
        <v>1701</v>
      </c>
      <c r="F683" t="s">
        <v>939</v>
      </c>
      <c r="G683" t="s">
        <v>966</v>
      </c>
      <c r="H683">
        <v>13</v>
      </c>
      <c r="I683" s="5">
        <v>22284</v>
      </c>
      <c r="J683">
        <v>3</v>
      </c>
      <c r="K683" t="s">
        <v>1015</v>
      </c>
    </row>
    <row r="684" spans="1:11">
      <c r="A684">
        <v>683</v>
      </c>
      <c r="B684">
        <v>10</v>
      </c>
      <c r="C684" t="s">
        <v>1693</v>
      </c>
      <c r="D684" t="s">
        <v>708</v>
      </c>
      <c r="E684" t="s">
        <v>1702</v>
      </c>
      <c r="F684" t="s">
        <v>939</v>
      </c>
      <c r="G684" t="s">
        <v>940</v>
      </c>
      <c r="H684">
        <v>100</v>
      </c>
      <c r="I684" s="5">
        <v>72365</v>
      </c>
      <c r="J684">
        <v>10</v>
      </c>
      <c r="K684" t="s">
        <v>941</v>
      </c>
    </row>
    <row r="685" spans="1:11">
      <c r="A685">
        <v>684</v>
      </c>
      <c r="B685">
        <v>10</v>
      </c>
      <c r="C685" t="s">
        <v>1703</v>
      </c>
      <c r="D685" t="s">
        <v>709</v>
      </c>
      <c r="E685" t="s">
        <v>1704</v>
      </c>
      <c r="F685" t="s">
        <v>972</v>
      </c>
      <c r="G685" t="s">
        <v>936</v>
      </c>
      <c r="H685">
        <v>710</v>
      </c>
      <c r="I685" s="5">
        <v>99305</v>
      </c>
      <c r="J685">
        <v>19</v>
      </c>
      <c r="K685" t="s">
        <v>937</v>
      </c>
    </row>
    <row r="686" spans="1:11">
      <c r="A686">
        <v>685</v>
      </c>
      <c r="B686">
        <v>10</v>
      </c>
      <c r="C686" t="s">
        <v>1703</v>
      </c>
      <c r="D686" t="s">
        <v>710</v>
      </c>
      <c r="E686" t="s">
        <v>1705</v>
      </c>
      <c r="F686" t="s">
        <v>939</v>
      </c>
      <c r="G686" t="s">
        <v>944</v>
      </c>
      <c r="H686">
        <v>30</v>
      </c>
      <c r="I686" s="5">
        <v>27358</v>
      </c>
      <c r="J686">
        <v>5</v>
      </c>
      <c r="K686" t="s">
        <v>945</v>
      </c>
    </row>
    <row r="687" spans="1:11">
      <c r="A687">
        <v>686</v>
      </c>
      <c r="B687">
        <v>10</v>
      </c>
      <c r="C687" t="s">
        <v>1703</v>
      </c>
      <c r="D687" t="s">
        <v>711</v>
      </c>
      <c r="E687" t="s">
        <v>1706</v>
      </c>
      <c r="F687" t="s">
        <v>939</v>
      </c>
      <c r="G687" t="s">
        <v>940</v>
      </c>
      <c r="H687">
        <v>94</v>
      </c>
      <c r="I687" s="5">
        <v>72296</v>
      </c>
      <c r="J687">
        <v>10</v>
      </c>
      <c r="K687" t="s">
        <v>941</v>
      </c>
    </row>
    <row r="688" spans="1:11">
      <c r="A688">
        <v>687</v>
      </c>
      <c r="B688">
        <v>10</v>
      </c>
      <c r="C688" t="s">
        <v>1703</v>
      </c>
      <c r="D688" t="s">
        <v>712</v>
      </c>
      <c r="E688" t="s">
        <v>1707</v>
      </c>
      <c r="F688" t="s">
        <v>939</v>
      </c>
      <c r="G688" t="s">
        <v>973</v>
      </c>
      <c r="H688">
        <v>215</v>
      </c>
      <c r="I688" s="5">
        <v>156277</v>
      </c>
      <c r="J688">
        <v>15</v>
      </c>
      <c r="K688" t="s">
        <v>974</v>
      </c>
    </row>
    <row r="689" spans="1:11">
      <c r="A689">
        <v>688</v>
      </c>
      <c r="B689">
        <v>10</v>
      </c>
      <c r="C689" t="s">
        <v>1703</v>
      </c>
      <c r="D689" t="s">
        <v>713</v>
      </c>
      <c r="E689" t="s">
        <v>1708</v>
      </c>
      <c r="F689" t="s">
        <v>939</v>
      </c>
      <c r="G689" t="s">
        <v>947</v>
      </c>
      <c r="H689">
        <v>145</v>
      </c>
      <c r="I689" s="5">
        <v>111987</v>
      </c>
      <c r="J689">
        <v>13</v>
      </c>
      <c r="K689" t="s">
        <v>948</v>
      </c>
    </row>
    <row r="690" spans="1:11">
      <c r="A690">
        <v>689</v>
      </c>
      <c r="B690">
        <v>10</v>
      </c>
      <c r="C690" t="s">
        <v>1703</v>
      </c>
      <c r="D690" t="s">
        <v>714</v>
      </c>
      <c r="E690" t="s">
        <v>1709</v>
      </c>
      <c r="F690" t="s">
        <v>939</v>
      </c>
      <c r="G690" t="s">
        <v>944</v>
      </c>
      <c r="H690">
        <v>39</v>
      </c>
      <c r="I690" s="5">
        <v>36360</v>
      </c>
      <c r="J690">
        <v>6</v>
      </c>
      <c r="K690" t="s">
        <v>950</v>
      </c>
    </row>
    <row r="691" spans="1:11">
      <c r="A691">
        <v>690</v>
      </c>
      <c r="B691">
        <v>10</v>
      </c>
      <c r="C691" t="s">
        <v>1703</v>
      </c>
      <c r="D691" t="s">
        <v>715</v>
      </c>
      <c r="E691" t="s">
        <v>1710</v>
      </c>
      <c r="F691" t="s">
        <v>939</v>
      </c>
      <c r="G691" t="s">
        <v>944</v>
      </c>
      <c r="H691">
        <v>60</v>
      </c>
      <c r="I691" s="5">
        <v>49580</v>
      </c>
      <c r="J691">
        <v>6</v>
      </c>
      <c r="K691" t="s">
        <v>950</v>
      </c>
    </row>
    <row r="692" spans="1:11">
      <c r="A692">
        <v>691</v>
      </c>
      <c r="B692">
        <v>10</v>
      </c>
      <c r="C692" t="s">
        <v>1703</v>
      </c>
      <c r="D692" t="s">
        <v>716</v>
      </c>
      <c r="E692" t="s">
        <v>1711</v>
      </c>
      <c r="F692" t="s">
        <v>939</v>
      </c>
      <c r="G692" t="s">
        <v>940</v>
      </c>
      <c r="H692">
        <v>92</v>
      </c>
      <c r="I692" s="5">
        <v>72396</v>
      </c>
      <c r="J692">
        <v>10</v>
      </c>
      <c r="K692" t="s">
        <v>941</v>
      </c>
    </row>
    <row r="693" spans="1:11">
      <c r="A693">
        <v>692</v>
      </c>
      <c r="B693">
        <v>10</v>
      </c>
      <c r="C693" t="s">
        <v>1703</v>
      </c>
      <c r="D693" t="s">
        <v>717</v>
      </c>
      <c r="E693" t="s">
        <v>1712</v>
      </c>
      <c r="F693" t="s">
        <v>939</v>
      </c>
      <c r="G693" t="s">
        <v>940</v>
      </c>
      <c r="H693">
        <v>94</v>
      </c>
      <c r="I693" s="5">
        <v>59800</v>
      </c>
      <c r="J693">
        <v>10</v>
      </c>
      <c r="K693" t="s">
        <v>941</v>
      </c>
    </row>
    <row r="694" spans="1:11">
      <c r="A694">
        <v>693</v>
      </c>
      <c r="B694">
        <v>10</v>
      </c>
      <c r="C694" t="s">
        <v>1703</v>
      </c>
      <c r="D694" t="s">
        <v>718</v>
      </c>
      <c r="E694" t="s">
        <v>1713</v>
      </c>
      <c r="F694" t="s">
        <v>939</v>
      </c>
      <c r="G694" t="s">
        <v>947</v>
      </c>
      <c r="H694">
        <v>137</v>
      </c>
      <c r="I694" s="5">
        <v>75905</v>
      </c>
      <c r="J694">
        <v>13</v>
      </c>
      <c r="K694" t="s">
        <v>948</v>
      </c>
    </row>
    <row r="695" spans="1:11">
      <c r="A695">
        <v>694</v>
      </c>
      <c r="B695">
        <v>10</v>
      </c>
      <c r="C695" t="s">
        <v>1703</v>
      </c>
      <c r="D695" t="s">
        <v>719</v>
      </c>
      <c r="E695" t="s">
        <v>1714</v>
      </c>
      <c r="F695" t="s">
        <v>939</v>
      </c>
      <c r="G695" t="s">
        <v>944</v>
      </c>
      <c r="H695">
        <v>33</v>
      </c>
      <c r="I695" s="5">
        <v>7228</v>
      </c>
      <c r="J695">
        <v>5</v>
      </c>
      <c r="K695" t="s">
        <v>945</v>
      </c>
    </row>
    <row r="696" spans="1:11">
      <c r="A696">
        <v>695</v>
      </c>
      <c r="B696">
        <v>10</v>
      </c>
      <c r="C696" t="s">
        <v>1703</v>
      </c>
      <c r="D696" t="s">
        <v>720</v>
      </c>
      <c r="E696" t="s">
        <v>1715</v>
      </c>
      <c r="F696" t="s">
        <v>939</v>
      </c>
      <c r="G696" t="s">
        <v>944</v>
      </c>
      <c r="H696">
        <v>33</v>
      </c>
      <c r="I696" s="5">
        <v>31935</v>
      </c>
      <c r="J696">
        <v>6</v>
      </c>
      <c r="K696" t="s">
        <v>950</v>
      </c>
    </row>
    <row r="697" spans="1:11">
      <c r="A697">
        <v>696</v>
      </c>
      <c r="B697">
        <v>10</v>
      </c>
      <c r="C697" t="s">
        <v>1703</v>
      </c>
      <c r="D697" t="s">
        <v>721</v>
      </c>
      <c r="E697" t="s">
        <v>1716</v>
      </c>
      <c r="F697" t="s">
        <v>939</v>
      </c>
      <c r="G697" t="s">
        <v>944</v>
      </c>
      <c r="H697">
        <v>41</v>
      </c>
      <c r="I697" s="5">
        <v>30101</v>
      </c>
      <c r="J697">
        <v>6</v>
      </c>
      <c r="K697" t="s">
        <v>950</v>
      </c>
    </row>
    <row r="698" spans="1:11">
      <c r="A698">
        <v>697</v>
      </c>
      <c r="B698">
        <v>10</v>
      </c>
      <c r="C698" t="s">
        <v>1703</v>
      </c>
      <c r="D698" t="s">
        <v>722</v>
      </c>
      <c r="E698" t="s">
        <v>1717</v>
      </c>
      <c r="F698" t="s">
        <v>939</v>
      </c>
      <c r="G698" t="s">
        <v>944</v>
      </c>
      <c r="H698">
        <v>57</v>
      </c>
      <c r="I698" s="5">
        <v>40410</v>
      </c>
      <c r="J698">
        <v>6</v>
      </c>
      <c r="K698" t="s">
        <v>950</v>
      </c>
    </row>
    <row r="699" spans="1:11">
      <c r="A699">
        <v>698</v>
      </c>
      <c r="B699">
        <v>10</v>
      </c>
      <c r="C699" t="s">
        <v>1703</v>
      </c>
      <c r="D699" t="s">
        <v>723</v>
      </c>
      <c r="E699" t="s">
        <v>1718</v>
      </c>
      <c r="F699" t="s">
        <v>939</v>
      </c>
      <c r="G699" t="s">
        <v>944</v>
      </c>
      <c r="H699">
        <v>33</v>
      </c>
      <c r="I699" s="5">
        <v>36627</v>
      </c>
      <c r="J699">
        <v>6</v>
      </c>
      <c r="K699" t="s">
        <v>950</v>
      </c>
    </row>
    <row r="700" spans="1:11">
      <c r="A700">
        <v>699</v>
      </c>
      <c r="B700">
        <v>10</v>
      </c>
      <c r="C700" t="s">
        <v>1703</v>
      </c>
      <c r="D700" t="s">
        <v>724</v>
      </c>
      <c r="E700" t="s">
        <v>1719</v>
      </c>
      <c r="F700" t="s">
        <v>939</v>
      </c>
      <c r="G700" t="s">
        <v>944</v>
      </c>
      <c r="H700">
        <v>32</v>
      </c>
      <c r="I700" s="5">
        <v>36024</v>
      </c>
      <c r="J700">
        <v>6</v>
      </c>
      <c r="K700" t="s">
        <v>950</v>
      </c>
    </row>
    <row r="701" spans="1:11">
      <c r="A701">
        <v>700</v>
      </c>
      <c r="B701">
        <v>10</v>
      </c>
      <c r="C701" t="s">
        <v>1703</v>
      </c>
      <c r="D701" t="s">
        <v>725</v>
      </c>
      <c r="E701" t="s">
        <v>1720</v>
      </c>
      <c r="F701" t="s">
        <v>939</v>
      </c>
      <c r="G701" t="s">
        <v>944</v>
      </c>
      <c r="H701">
        <v>34</v>
      </c>
      <c r="I701" s="5">
        <v>42568</v>
      </c>
      <c r="J701">
        <v>6</v>
      </c>
      <c r="K701" t="s">
        <v>950</v>
      </c>
    </row>
    <row r="702" spans="1:11">
      <c r="A702">
        <v>701</v>
      </c>
      <c r="B702">
        <v>10</v>
      </c>
      <c r="C702" t="s">
        <v>1703</v>
      </c>
      <c r="D702" t="s">
        <v>726</v>
      </c>
      <c r="E702" t="s">
        <v>1721</v>
      </c>
      <c r="F702" t="s">
        <v>939</v>
      </c>
      <c r="G702" t="s">
        <v>944</v>
      </c>
      <c r="H702">
        <v>42</v>
      </c>
      <c r="I702" s="5">
        <v>12902</v>
      </c>
      <c r="J702">
        <v>5</v>
      </c>
      <c r="K702" t="s">
        <v>945</v>
      </c>
    </row>
    <row r="703" spans="1:11">
      <c r="A703">
        <v>702</v>
      </c>
      <c r="B703">
        <v>10</v>
      </c>
      <c r="C703" t="s">
        <v>1703</v>
      </c>
      <c r="D703" t="s">
        <v>727</v>
      </c>
      <c r="E703" t="s">
        <v>1722</v>
      </c>
      <c r="F703" t="s">
        <v>939</v>
      </c>
      <c r="G703" t="s">
        <v>944</v>
      </c>
      <c r="H703">
        <v>29</v>
      </c>
      <c r="I703" s="5">
        <v>28374</v>
      </c>
      <c r="J703">
        <v>5</v>
      </c>
      <c r="K703" t="s">
        <v>945</v>
      </c>
    </row>
    <row r="704" spans="1:11">
      <c r="A704">
        <v>703</v>
      </c>
      <c r="B704">
        <v>10</v>
      </c>
      <c r="C704" t="s">
        <v>1703</v>
      </c>
      <c r="D704" t="s">
        <v>728</v>
      </c>
      <c r="E704" t="s">
        <v>1723</v>
      </c>
      <c r="F704" t="s">
        <v>939</v>
      </c>
      <c r="G704" t="s">
        <v>966</v>
      </c>
      <c r="H704">
        <v>10</v>
      </c>
      <c r="I704" s="5">
        <v>26318</v>
      </c>
      <c r="J704">
        <v>4</v>
      </c>
      <c r="K704" t="s">
        <v>1078</v>
      </c>
    </row>
    <row r="705" spans="1:11">
      <c r="A705">
        <v>704</v>
      </c>
      <c r="B705">
        <v>10</v>
      </c>
      <c r="C705" t="s">
        <v>1703</v>
      </c>
      <c r="D705" t="s">
        <v>729</v>
      </c>
      <c r="E705" t="s">
        <v>1724</v>
      </c>
      <c r="F705" t="s">
        <v>939</v>
      </c>
      <c r="G705" t="s">
        <v>944</v>
      </c>
      <c r="H705">
        <v>30</v>
      </c>
      <c r="I705" s="5">
        <v>16897</v>
      </c>
      <c r="J705">
        <v>5</v>
      </c>
      <c r="K705" t="s">
        <v>945</v>
      </c>
    </row>
    <row r="706" spans="1:11">
      <c r="A706">
        <v>705</v>
      </c>
      <c r="B706">
        <v>10</v>
      </c>
      <c r="C706" t="s">
        <v>1703</v>
      </c>
      <c r="D706" t="s">
        <v>730</v>
      </c>
      <c r="E706" t="s">
        <v>1725</v>
      </c>
      <c r="F706" t="s">
        <v>939</v>
      </c>
      <c r="G706" t="s">
        <v>966</v>
      </c>
      <c r="H706">
        <v>10</v>
      </c>
      <c r="I706" s="5">
        <v>14783</v>
      </c>
      <c r="J706">
        <v>2</v>
      </c>
      <c r="K706" t="s">
        <v>967</v>
      </c>
    </row>
    <row r="707" spans="1:11">
      <c r="A707">
        <v>706</v>
      </c>
      <c r="B707">
        <v>10</v>
      </c>
      <c r="C707" t="s">
        <v>1726</v>
      </c>
      <c r="D707" t="s">
        <v>731</v>
      </c>
      <c r="E707" t="s">
        <v>1727</v>
      </c>
      <c r="F707" t="s">
        <v>972</v>
      </c>
      <c r="G707" t="s">
        <v>999</v>
      </c>
      <c r="H707">
        <v>349</v>
      </c>
      <c r="I707" s="5">
        <v>99722</v>
      </c>
      <c r="J707">
        <v>16</v>
      </c>
      <c r="K707" t="s">
        <v>1038</v>
      </c>
    </row>
    <row r="708" spans="1:11">
      <c r="A708">
        <v>707</v>
      </c>
      <c r="B708">
        <v>10</v>
      </c>
      <c r="C708" t="s">
        <v>1726</v>
      </c>
      <c r="D708" t="s">
        <v>732</v>
      </c>
      <c r="E708" t="s">
        <v>1728</v>
      </c>
      <c r="F708" t="s">
        <v>939</v>
      </c>
      <c r="G708" t="s">
        <v>944</v>
      </c>
      <c r="H708">
        <v>38</v>
      </c>
      <c r="I708" s="5">
        <v>31444</v>
      </c>
      <c r="J708">
        <v>6</v>
      </c>
      <c r="K708" t="s">
        <v>950</v>
      </c>
    </row>
    <row r="709" spans="1:11">
      <c r="A709">
        <v>708</v>
      </c>
      <c r="B709">
        <v>10</v>
      </c>
      <c r="C709" t="s">
        <v>1726</v>
      </c>
      <c r="D709" t="s">
        <v>733</v>
      </c>
      <c r="E709" t="s">
        <v>1729</v>
      </c>
      <c r="F709" t="s">
        <v>939</v>
      </c>
      <c r="G709" t="s">
        <v>944</v>
      </c>
      <c r="H709">
        <v>43</v>
      </c>
      <c r="I709" s="5">
        <v>38309</v>
      </c>
      <c r="J709">
        <v>6</v>
      </c>
      <c r="K709" t="s">
        <v>950</v>
      </c>
    </row>
    <row r="710" spans="1:11">
      <c r="A710">
        <v>709</v>
      </c>
      <c r="B710">
        <v>10</v>
      </c>
      <c r="C710" t="s">
        <v>1726</v>
      </c>
      <c r="D710" t="s">
        <v>734</v>
      </c>
      <c r="E710" t="s">
        <v>1730</v>
      </c>
      <c r="F710" t="s">
        <v>939</v>
      </c>
      <c r="G710" t="s">
        <v>944</v>
      </c>
      <c r="H710">
        <v>30</v>
      </c>
      <c r="I710" s="5">
        <v>20373</v>
      </c>
      <c r="J710">
        <v>5</v>
      </c>
      <c r="K710" t="s">
        <v>945</v>
      </c>
    </row>
    <row r="711" spans="1:11">
      <c r="A711">
        <v>710</v>
      </c>
      <c r="B711">
        <v>10</v>
      </c>
      <c r="C711" t="s">
        <v>1726</v>
      </c>
      <c r="D711" t="s">
        <v>735</v>
      </c>
      <c r="E711" t="s">
        <v>1731</v>
      </c>
      <c r="F711" t="s">
        <v>939</v>
      </c>
      <c r="G711" t="s">
        <v>944</v>
      </c>
      <c r="H711">
        <v>30</v>
      </c>
      <c r="I711" s="5">
        <v>30075</v>
      </c>
      <c r="J711">
        <v>6</v>
      </c>
      <c r="K711" t="s">
        <v>950</v>
      </c>
    </row>
    <row r="712" spans="1:11">
      <c r="A712">
        <v>711</v>
      </c>
      <c r="B712">
        <v>10</v>
      </c>
      <c r="C712" t="s">
        <v>1726</v>
      </c>
      <c r="D712" t="s">
        <v>736</v>
      </c>
      <c r="E712" t="s">
        <v>1732</v>
      </c>
      <c r="F712" t="s">
        <v>939</v>
      </c>
      <c r="G712" t="s">
        <v>944</v>
      </c>
      <c r="H712">
        <v>55</v>
      </c>
      <c r="I712" s="5">
        <v>36823</v>
      </c>
      <c r="J712">
        <v>6</v>
      </c>
      <c r="K712" t="s">
        <v>950</v>
      </c>
    </row>
    <row r="713" spans="1:11">
      <c r="A713">
        <v>712</v>
      </c>
      <c r="B713">
        <v>10</v>
      </c>
      <c r="C713" t="s">
        <v>1726</v>
      </c>
      <c r="D713" t="s">
        <v>737</v>
      </c>
      <c r="E713" t="s">
        <v>1733</v>
      </c>
      <c r="F713" t="s">
        <v>939</v>
      </c>
      <c r="G713" t="s">
        <v>944</v>
      </c>
      <c r="H713">
        <v>35</v>
      </c>
      <c r="I713" s="5">
        <v>27605</v>
      </c>
      <c r="J713">
        <v>5</v>
      </c>
      <c r="K713" t="s">
        <v>945</v>
      </c>
    </row>
    <row r="714" spans="1:11">
      <c r="A714">
        <v>713</v>
      </c>
      <c r="B714">
        <v>10</v>
      </c>
      <c r="C714" t="s">
        <v>1734</v>
      </c>
      <c r="D714" t="s">
        <v>738</v>
      </c>
      <c r="E714" t="s">
        <v>1735</v>
      </c>
      <c r="F714" t="s">
        <v>935</v>
      </c>
      <c r="G714" t="s">
        <v>936</v>
      </c>
      <c r="H714">
        <v>1188</v>
      </c>
      <c r="I714" s="5">
        <v>43857</v>
      </c>
      <c r="J714">
        <v>20</v>
      </c>
      <c r="K714" t="s">
        <v>1081</v>
      </c>
    </row>
    <row r="715" spans="1:11">
      <c r="A715">
        <v>714</v>
      </c>
      <c r="B715">
        <v>10</v>
      </c>
      <c r="C715" t="s">
        <v>1734</v>
      </c>
      <c r="D715" t="s">
        <v>739</v>
      </c>
      <c r="E715" t="s">
        <v>1736</v>
      </c>
      <c r="F715" t="s">
        <v>939</v>
      </c>
      <c r="G715" t="s">
        <v>944</v>
      </c>
      <c r="H715">
        <v>60</v>
      </c>
      <c r="I715" s="5">
        <v>53711</v>
      </c>
      <c r="J715">
        <v>6</v>
      </c>
      <c r="K715" t="s">
        <v>950</v>
      </c>
    </row>
    <row r="716" spans="1:11">
      <c r="A716">
        <v>715</v>
      </c>
      <c r="B716">
        <v>10</v>
      </c>
      <c r="C716" t="s">
        <v>1734</v>
      </c>
      <c r="D716" t="s">
        <v>740</v>
      </c>
      <c r="E716" t="s">
        <v>1737</v>
      </c>
      <c r="F716" t="s">
        <v>939</v>
      </c>
      <c r="G716" t="s">
        <v>944</v>
      </c>
      <c r="H716">
        <v>30</v>
      </c>
      <c r="I716" s="5">
        <v>28805</v>
      </c>
      <c r="J716">
        <v>5</v>
      </c>
      <c r="K716" t="s">
        <v>945</v>
      </c>
    </row>
    <row r="717" spans="1:11">
      <c r="A717">
        <v>716</v>
      </c>
      <c r="B717">
        <v>10</v>
      </c>
      <c r="C717" t="s">
        <v>1734</v>
      </c>
      <c r="D717" t="s">
        <v>741</v>
      </c>
      <c r="E717" t="s">
        <v>1738</v>
      </c>
      <c r="F717" t="s">
        <v>939</v>
      </c>
      <c r="G717" t="s">
        <v>944</v>
      </c>
      <c r="H717">
        <v>70</v>
      </c>
      <c r="I717" s="5">
        <v>78805</v>
      </c>
      <c r="J717">
        <v>7</v>
      </c>
      <c r="K717" t="s">
        <v>954</v>
      </c>
    </row>
    <row r="718" spans="1:11">
      <c r="A718">
        <v>717</v>
      </c>
      <c r="B718">
        <v>10</v>
      </c>
      <c r="C718" t="s">
        <v>1734</v>
      </c>
      <c r="D718" t="s">
        <v>742</v>
      </c>
      <c r="E718" t="s">
        <v>1739</v>
      </c>
      <c r="F718" t="s">
        <v>939</v>
      </c>
      <c r="G718" t="s">
        <v>944</v>
      </c>
      <c r="H718">
        <v>80</v>
      </c>
      <c r="I718" s="5">
        <v>61370</v>
      </c>
      <c r="J718">
        <v>7</v>
      </c>
      <c r="K718" t="s">
        <v>954</v>
      </c>
    </row>
    <row r="719" spans="1:11">
      <c r="A719">
        <v>718</v>
      </c>
      <c r="B719">
        <v>10</v>
      </c>
      <c r="C719" t="s">
        <v>1734</v>
      </c>
      <c r="D719" t="s">
        <v>743</v>
      </c>
      <c r="E719" t="s">
        <v>1740</v>
      </c>
      <c r="F719" t="s">
        <v>939</v>
      </c>
      <c r="G719" t="s">
        <v>944</v>
      </c>
      <c r="H719">
        <v>43</v>
      </c>
      <c r="I719" s="5">
        <v>45714</v>
      </c>
      <c r="J719">
        <v>6</v>
      </c>
      <c r="K719" t="s">
        <v>950</v>
      </c>
    </row>
    <row r="720" spans="1:11">
      <c r="A720">
        <v>719</v>
      </c>
      <c r="B720">
        <v>10</v>
      </c>
      <c r="C720" t="s">
        <v>1734</v>
      </c>
      <c r="D720" t="s">
        <v>744</v>
      </c>
      <c r="E720" t="s">
        <v>1741</v>
      </c>
      <c r="F720" t="s">
        <v>939</v>
      </c>
      <c r="G720" t="s">
        <v>944</v>
      </c>
      <c r="H720">
        <v>60</v>
      </c>
      <c r="I720" s="5">
        <v>57128</v>
      </c>
      <c r="J720">
        <v>6</v>
      </c>
      <c r="K720" t="s">
        <v>950</v>
      </c>
    </row>
    <row r="721" spans="1:11">
      <c r="A721">
        <v>720</v>
      </c>
      <c r="B721">
        <v>10</v>
      </c>
      <c r="C721" t="s">
        <v>1734</v>
      </c>
      <c r="D721" t="s">
        <v>745</v>
      </c>
      <c r="E721" t="s">
        <v>1742</v>
      </c>
      <c r="F721" t="s">
        <v>939</v>
      </c>
      <c r="G721" t="s">
        <v>944</v>
      </c>
      <c r="H721">
        <v>48</v>
      </c>
      <c r="I721" s="5">
        <v>73560</v>
      </c>
      <c r="J721">
        <v>7</v>
      </c>
      <c r="K721" t="s">
        <v>954</v>
      </c>
    </row>
    <row r="722" spans="1:11">
      <c r="A722">
        <v>721</v>
      </c>
      <c r="B722">
        <v>10</v>
      </c>
      <c r="C722" t="s">
        <v>1734</v>
      </c>
      <c r="D722" t="s">
        <v>746</v>
      </c>
      <c r="E722" t="s">
        <v>1743</v>
      </c>
      <c r="F722" t="s">
        <v>939</v>
      </c>
      <c r="G722" t="s">
        <v>947</v>
      </c>
      <c r="H722">
        <v>135</v>
      </c>
      <c r="I722" s="5">
        <v>91814</v>
      </c>
      <c r="J722">
        <v>13</v>
      </c>
      <c r="K722" t="s">
        <v>948</v>
      </c>
    </row>
    <row r="723" spans="1:11">
      <c r="A723">
        <v>722</v>
      </c>
      <c r="B723">
        <v>10</v>
      </c>
      <c r="C723" t="s">
        <v>1734</v>
      </c>
      <c r="D723" t="s">
        <v>747</v>
      </c>
      <c r="E723" t="s">
        <v>1744</v>
      </c>
      <c r="F723" t="s">
        <v>939</v>
      </c>
      <c r="G723" t="s">
        <v>944</v>
      </c>
      <c r="H723">
        <v>41</v>
      </c>
      <c r="I723" s="5">
        <v>31682</v>
      </c>
      <c r="J723">
        <v>6</v>
      </c>
      <c r="K723" t="s">
        <v>950</v>
      </c>
    </row>
    <row r="724" spans="1:11">
      <c r="A724">
        <v>723</v>
      </c>
      <c r="B724">
        <v>10</v>
      </c>
      <c r="C724" t="s">
        <v>1734</v>
      </c>
      <c r="D724" t="s">
        <v>748</v>
      </c>
      <c r="E724" t="s">
        <v>1745</v>
      </c>
      <c r="F724" t="s">
        <v>939</v>
      </c>
      <c r="G724" t="s">
        <v>944</v>
      </c>
      <c r="H724">
        <v>60</v>
      </c>
      <c r="I724" s="5">
        <v>62934</v>
      </c>
      <c r="J724">
        <v>7</v>
      </c>
      <c r="K724" t="s">
        <v>954</v>
      </c>
    </row>
    <row r="725" spans="1:11">
      <c r="A725">
        <v>724</v>
      </c>
      <c r="B725">
        <v>10</v>
      </c>
      <c r="C725" t="s">
        <v>1734</v>
      </c>
      <c r="D725" t="s">
        <v>749</v>
      </c>
      <c r="E725" t="s">
        <v>1746</v>
      </c>
      <c r="F725" t="s">
        <v>972</v>
      </c>
      <c r="G725" t="s">
        <v>973</v>
      </c>
      <c r="H725">
        <v>209</v>
      </c>
      <c r="I725" s="5">
        <v>107746</v>
      </c>
      <c r="J725">
        <v>15</v>
      </c>
      <c r="K725" t="s">
        <v>974</v>
      </c>
    </row>
    <row r="726" spans="1:11">
      <c r="A726">
        <v>725</v>
      </c>
      <c r="B726">
        <v>10</v>
      </c>
      <c r="C726" t="s">
        <v>1734</v>
      </c>
      <c r="D726" t="s">
        <v>750</v>
      </c>
      <c r="E726" t="s">
        <v>1747</v>
      </c>
      <c r="F726" t="s">
        <v>939</v>
      </c>
      <c r="G726" t="s">
        <v>947</v>
      </c>
      <c r="H726">
        <v>120</v>
      </c>
      <c r="I726" s="5">
        <v>97152</v>
      </c>
      <c r="J726">
        <v>13</v>
      </c>
      <c r="K726" t="s">
        <v>948</v>
      </c>
    </row>
    <row r="727" spans="1:11">
      <c r="A727">
        <v>726</v>
      </c>
      <c r="B727">
        <v>10</v>
      </c>
      <c r="C727" t="s">
        <v>1734</v>
      </c>
      <c r="D727" t="s">
        <v>751</v>
      </c>
      <c r="E727" t="s">
        <v>1748</v>
      </c>
      <c r="F727" t="s">
        <v>939</v>
      </c>
      <c r="G727" t="s">
        <v>944</v>
      </c>
      <c r="H727">
        <v>30</v>
      </c>
      <c r="I727" s="5">
        <v>24542</v>
      </c>
      <c r="J727">
        <v>5</v>
      </c>
      <c r="K727" t="s">
        <v>945</v>
      </c>
    </row>
    <row r="728" spans="1:11">
      <c r="A728">
        <v>727</v>
      </c>
      <c r="B728">
        <v>10</v>
      </c>
      <c r="C728" t="s">
        <v>1734</v>
      </c>
      <c r="D728" t="s">
        <v>752</v>
      </c>
      <c r="E728" t="s">
        <v>1749</v>
      </c>
      <c r="F728" t="s">
        <v>939</v>
      </c>
      <c r="G728" t="s">
        <v>944</v>
      </c>
      <c r="H728">
        <v>34</v>
      </c>
      <c r="I728" s="5">
        <v>37102</v>
      </c>
      <c r="J728">
        <v>6</v>
      </c>
      <c r="K728" t="s">
        <v>950</v>
      </c>
    </row>
    <row r="729" spans="1:11">
      <c r="A729">
        <v>728</v>
      </c>
      <c r="B729">
        <v>10</v>
      </c>
      <c r="C729" t="s">
        <v>1734</v>
      </c>
      <c r="D729" t="s">
        <v>753</v>
      </c>
      <c r="E729" t="s">
        <v>1750</v>
      </c>
      <c r="F729" t="s">
        <v>939</v>
      </c>
      <c r="G729" t="s">
        <v>944</v>
      </c>
      <c r="H729">
        <v>35</v>
      </c>
      <c r="I729" s="5">
        <v>41361</v>
      </c>
      <c r="J729">
        <v>6</v>
      </c>
      <c r="K729" t="s">
        <v>950</v>
      </c>
    </row>
    <row r="730" spans="1:11">
      <c r="A730">
        <v>729</v>
      </c>
      <c r="B730">
        <v>10</v>
      </c>
      <c r="C730" t="s">
        <v>1734</v>
      </c>
      <c r="D730" t="s">
        <v>754</v>
      </c>
      <c r="E730" t="s">
        <v>1751</v>
      </c>
      <c r="F730" t="s">
        <v>939</v>
      </c>
      <c r="G730" t="s">
        <v>944</v>
      </c>
      <c r="H730">
        <v>28</v>
      </c>
      <c r="I730" s="5">
        <v>20602</v>
      </c>
      <c r="J730">
        <v>5</v>
      </c>
      <c r="K730" t="s">
        <v>945</v>
      </c>
    </row>
    <row r="731" spans="1:11">
      <c r="A731">
        <v>730</v>
      </c>
      <c r="B731">
        <v>10</v>
      </c>
      <c r="C731" t="s">
        <v>1734</v>
      </c>
      <c r="D731" t="s">
        <v>755</v>
      </c>
      <c r="E731" t="s">
        <v>1752</v>
      </c>
      <c r="F731" t="s">
        <v>939</v>
      </c>
      <c r="G731" t="s">
        <v>944</v>
      </c>
      <c r="H731">
        <v>37</v>
      </c>
      <c r="I731" s="5">
        <v>42088</v>
      </c>
      <c r="J731">
        <v>6</v>
      </c>
      <c r="K731" t="s">
        <v>950</v>
      </c>
    </row>
    <row r="732" spans="1:11">
      <c r="A732">
        <v>731</v>
      </c>
      <c r="B732">
        <v>10</v>
      </c>
      <c r="C732" t="s">
        <v>1734</v>
      </c>
      <c r="D732" t="s">
        <v>756</v>
      </c>
      <c r="E732" t="s">
        <v>1753</v>
      </c>
      <c r="F732" t="s">
        <v>939</v>
      </c>
      <c r="G732" t="s">
        <v>944</v>
      </c>
      <c r="H732">
        <v>25</v>
      </c>
      <c r="I732" s="5">
        <v>22878</v>
      </c>
      <c r="J732">
        <v>5</v>
      </c>
      <c r="K732" t="s">
        <v>945</v>
      </c>
    </row>
    <row r="733" spans="1:11">
      <c r="A733">
        <v>732</v>
      </c>
      <c r="B733">
        <v>10</v>
      </c>
      <c r="C733" t="s">
        <v>1734</v>
      </c>
      <c r="D733" t="s">
        <v>757</v>
      </c>
      <c r="E733" t="s">
        <v>1754</v>
      </c>
      <c r="F733" t="s">
        <v>972</v>
      </c>
      <c r="G733" t="s">
        <v>973</v>
      </c>
      <c r="H733">
        <v>322</v>
      </c>
      <c r="I733" s="5">
        <v>134088</v>
      </c>
      <c r="J733">
        <v>15</v>
      </c>
      <c r="K733" t="s">
        <v>974</v>
      </c>
    </row>
    <row r="734" spans="1:11">
      <c r="A734">
        <v>733</v>
      </c>
      <c r="B734">
        <v>10</v>
      </c>
      <c r="C734" t="s">
        <v>1734</v>
      </c>
      <c r="D734" t="s">
        <v>758</v>
      </c>
      <c r="E734" t="s">
        <v>1755</v>
      </c>
      <c r="F734" t="s">
        <v>972</v>
      </c>
      <c r="G734" t="s">
        <v>999</v>
      </c>
      <c r="H734">
        <v>174</v>
      </c>
      <c r="I734" s="5">
        <v>101030</v>
      </c>
      <c r="J734">
        <v>16</v>
      </c>
      <c r="K734" t="s">
        <v>1038</v>
      </c>
    </row>
    <row r="735" spans="1:11">
      <c r="A735">
        <v>734</v>
      </c>
      <c r="B735">
        <v>10</v>
      </c>
      <c r="C735" t="s">
        <v>1734</v>
      </c>
      <c r="D735" t="s">
        <v>759</v>
      </c>
      <c r="E735" t="s">
        <v>1756</v>
      </c>
      <c r="F735" t="s">
        <v>939</v>
      </c>
      <c r="G735" t="s">
        <v>966</v>
      </c>
      <c r="H735">
        <v>11</v>
      </c>
      <c r="I735" s="5">
        <v>26372</v>
      </c>
      <c r="J735">
        <v>4</v>
      </c>
      <c r="K735" t="s">
        <v>1078</v>
      </c>
    </row>
    <row r="736" spans="1:11">
      <c r="A736">
        <v>735</v>
      </c>
      <c r="B736">
        <v>10</v>
      </c>
      <c r="C736" t="s">
        <v>1734</v>
      </c>
      <c r="D736" t="s">
        <v>760</v>
      </c>
      <c r="E736" t="s">
        <v>1757</v>
      </c>
      <c r="F736" t="s">
        <v>939</v>
      </c>
      <c r="G736" t="s">
        <v>966</v>
      </c>
      <c r="H736">
        <v>10</v>
      </c>
      <c r="I736" s="5">
        <v>20470</v>
      </c>
      <c r="J736">
        <v>3</v>
      </c>
      <c r="K736" t="s">
        <v>1015</v>
      </c>
    </row>
    <row r="737" spans="1:11">
      <c r="A737">
        <v>736</v>
      </c>
      <c r="B737">
        <v>10</v>
      </c>
      <c r="C737" t="s">
        <v>1734</v>
      </c>
      <c r="D737" t="s">
        <v>761</v>
      </c>
      <c r="E737" t="s">
        <v>1758</v>
      </c>
      <c r="F737" t="s">
        <v>939</v>
      </c>
      <c r="G737" t="s">
        <v>966</v>
      </c>
      <c r="H737">
        <v>10</v>
      </c>
      <c r="I737" s="5">
        <v>23127</v>
      </c>
      <c r="J737">
        <v>3</v>
      </c>
      <c r="K737" t="s">
        <v>1015</v>
      </c>
    </row>
    <row r="738" spans="1:11">
      <c r="A738">
        <v>737</v>
      </c>
      <c r="B738">
        <v>10</v>
      </c>
      <c r="C738" t="s">
        <v>1734</v>
      </c>
      <c r="D738" t="s">
        <v>762</v>
      </c>
      <c r="E738" t="s">
        <v>1759</v>
      </c>
      <c r="F738" t="s">
        <v>939</v>
      </c>
      <c r="G738" t="s">
        <v>966</v>
      </c>
      <c r="H738">
        <v>10</v>
      </c>
      <c r="I738" s="5">
        <v>24652</v>
      </c>
      <c r="J738">
        <v>3</v>
      </c>
      <c r="K738" t="s">
        <v>1015</v>
      </c>
    </row>
    <row r="739" spans="1:11">
      <c r="A739">
        <v>738</v>
      </c>
      <c r="B739">
        <v>10</v>
      </c>
      <c r="C739" t="s">
        <v>1734</v>
      </c>
      <c r="D739" t="s">
        <v>763</v>
      </c>
      <c r="E739" t="s">
        <v>1760</v>
      </c>
      <c r="F739" t="s">
        <v>939</v>
      </c>
      <c r="G739" t="s">
        <v>966</v>
      </c>
      <c r="H739">
        <v>10</v>
      </c>
      <c r="I739" s="5">
        <v>20976</v>
      </c>
      <c r="J739">
        <v>3</v>
      </c>
      <c r="K739" t="s">
        <v>1015</v>
      </c>
    </row>
    <row r="740" spans="1:11">
      <c r="A740">
        <v>739</v>
      </c>
      <c r="B740">
        <v>11</v>
      </c>
      <c r="C740" t="s">
        <v>1761</v>
      </c>
      <c r="D740" t="s">
        <v>764</v>
      </c>
      <c r="E740" t="s">
        <v>1762</v>
      </c>
      <c r="F740" t="s">
        <v>972</v>
      </c>
      <c r="G740" t="s">
        <v>999</v>
      </c>
      <c r="H740">
        <v>341</v>
      </c>
      <c r="I740" s="5">
        <v>89789</v>
      </c>
      <c r="J740">
        <v>16</v>
      </c>
      <c r="K740" t="s">
        <v>1038</v>
      </c>
    </row>
    <row r="741" spans="1:11">
      <c r="A741">
        <v>740</v>
      </c>
      <c r="B741">
        <v>11</v>
      </c>
      <c r="C741" t="s">
        <v>1761</v>
      </c>
      <c r="D741" t="s">
        <v>765</v>
      </c>
      <c r="E741" t="s">
        <v>1763</v>
      </c>
      <c r="F741" t="s">
        <v>939</v>
      </c>
      <c r="G741" t="s">
        <v>944</v>
      </c>
      <c r="H741">
        <v>45</v>
      </c>
      <c r="I741" s="5">
        <v>53681</v>
      </c>
      <c r="J741">
        <v>6</v>
      </c>
      <c r="K741" t="s">
        <v>950</v>
      </c>
    </row>
    <row r="742" spans="1:11">
      <c r="A742">
        <v>741</v>
      </c>
      <c r="B742">
        <v>11</v>
      </c>
      <c r="C742" t="s">
        <v>1761</v>
      </c>
      <c r="D742" t="s">
        <v>766</v>
      </c>
      <c r="E742" t="s">
        <v>1764</v>
      </c>
      <c r="F742" t="s">
        <v>939</v>
      </c>
      <c r="G742" t="s">
        <v>966</v>
      </c>
      <c r="H742">
        <v>30</v>
      </c>
      <c r="I742" s="5">
        <v>27390</v>
      </c>
      <c r="J742">
        <v>4</v>
      </c>
      <c r="K742" t="s">
        <v>1078</v>
      </c>
    </row>
    <row r="743" spans="1:11">
      <c r="A743">
        <v>742</v>
      </c>
      <c r="B743">
        <v>11</v>
      </c>
      <c r="C743" t="s">
        <v>1761</v>
      </c>
      <c r="D743" t="s">
        <v>767</v>
      </c>
      <c r="E743" t="s">
        <v>1765</v>
      </c>
      <c r="F743" t="s">
        <v>939</v>
      </c>
      <c r="G743" t="s">
        <v>944</v>
      </c>
      <c r="H743">
        <v>85</v>
      </c>
      <c r="I743" s="5">
        <v>63177</v>
      </c>
      <c r="J743">
        <v>7</v>
      </c>
      <c r="K743" t="s">
        <v>954</v>
      </c>
    </row>
    <row r="744" spans="1:11">
      <c r="A744">
        <v>743</v>
      </c>
      <c r="B744">
        <v>11</v>
      </c>
      <c r="C744" t="s">
        <v>1761</v>
      </c>
      <c r="D744" t="s">
        <v>768</v>
      </c>
      <c r="E744" t="s">
        <v>1766</v>
      </c>
      <c r="F744" t="s">
        <v>939</v>
      </c>
      <c r="G744" t="s">
        <v>944</v>
      </c>
      <c r="H744">
        <v>85</v>
      </c>
      <c r="I744" s="5">
        <v>49654</v>
      </c>
      <c r="J744">
        <v>6</v>
      </c>
      <c r="K744" t="s">
        <v>950</v>
      </c>
    </row>
    <row r="745" spans="1:11">
      <c r="A745">
        <v>744</v>
      </c>
      <c r="B745">
        <v>11</v>
      </c>
      <c r="C745" t="s">
        <v>1761</v>
      </c>
      <c r="D745" t="s">
        <v>769</v>
      </c>
      <c r="E745" t="s">
        <v>1767</v>
      </c>
      <c r="F745" t="s">
        <v>939</v>
      </c>
      <c r="G745" t="s">
        <v>944</v>
      </c>
      <c r="H745">
        <v>45</v>
      </c>
      <c r="I745" s="5">
        <v>30946</v>
      </c>
      <c r="J745">
        <v>6</v>
      </c>
      <c r="K745" t="s">
        <v>950</v>
      </c>
    </row>
    <row r="746" spans="1:11">
      <c r="A746">
        <v>745</v>
      </c>
      <c r="B746">
        <v>11</v>
      </c>
      <c r="C746" t="s">
        <v>1761</v>
      </c>
      <c r="D746" t="s">
        <v>770</v>
      </c>
      <c r="E746" t="s">
        <v>1768</v>
      </c>
      <c r="F746" t="s">
        <v>939</v>
      </c>
      <c r="G746" t="s">
        <v>944</v>
      </c>
      <c r="H746">
        <v>30</v>
      </c>
      <c r="I746" s="5">
        <v>19630</v>
      </c>
      <c r="J746">
        <v>5</v>
      </c>
      <c r="K746" t="s">
        <v>945</v>
      </c>
    </row>
    <row r="747" spans="1:11">
      <c r="A747">
        <v>746</v>
      </c>
      <c r="B747">
        <v>11</v>
      </c>
      <c r="C747" t="s">
        <v>1761</v>
      </c>
      <c r="D747" t="s">
        <v>771</v>
      </c>
      <c r="E747" t="s">
        <v>1769</v>
      </c>
      <c r="F747" t="s">
        <v>939</v>
      </c>
      <c r="G747" t="s">
        <v>944</v>
      </c>
      <c r="H747">
        <v>45</v>
      </c>
      <c r="I747" s="5">
        <v>49714</v>
      </c>
      <c r="J747">
        <v>6</v>
      </c>
      <c r="K747" t="s">
        <v>950</v>
      </c>
    </row>
    <row r="748" spans="1:11">
      <c r="A748">
        <v>747</v>
      </c>
      <c r="B748">
        <v>11</v>
      </c>
      <c r="C748" t="s">
        <v>1761</v>
      </c>
      <c r="D748" t="s">
        <v>772</v>
      </c>
      <c r="E748" t="s">
        <v>1770</v>
      </c>
      <c r="F748" t="s">
        <v>939</v>
      </c>
      <c r="G748" t="s">
        <v>966</v>
      </c>
      <c r="H748">
        <v>10</v>
      </c>
      <c r="I748" s="5">
        <v>1464</v>
      </c>
      <c r="J748">
        <v>2</v>
      </c>
      <c r="K748" t="s">
        <v>967</v>
      </c>
    </row>
    <row r="749" spans="1:11">
      <c r="A749">
        <v>748</v>
      </c>
      <c r="B749">
        <v>11</v>
      </c>
      <c r="C749" t="s">
        <v>1771</v>
      </c>
      <c r="D749" t="s">
        <v>773</v>
      </c>
      <c r="E749" t="s">
        <v>1772</v>
      </c>
      <c r="F749" t="s">
        <v>972</v>
      </c>
      <c r="G749" t="s">
        <v>999</v>
      </c>
      <c r="H749">
        <v>509</v>
      </c>
      <c r="I749" s="5">
        <v>95144</v>
      </c>
      <c r="J749">
        <v>17</v>
      </c>
      <c r="K749" t="s">
        <v>1000</v>
      </c>
    </row>
    <row r="750" spans="1:11">
      <c r="A750">
        <v>749</v>
      </c>
      <c r="B750">
        <v>11</v>
      </c>
      <c r="C750" t="s">
        <v>1771</v>
      </c>
      <c r="D750" t="s">
        <v>774</v>
      </c>
      <c r="E750" t="s">
        <v>1773</v>
      </c>
      <c r="F750" t="s">
        <v>939</v>
      </c>
      <c r="G750" t="s">
        <v>966</v>
      </c>
      <c r="H750">
        <v>10</v>
      </c>
      <c r="I750" s="5">
        <v>13859</v>
      </c>
      <c r="J750">
        <v>2</v>
      </c>
      <c r="K750" t="s">
        <v>967</v>
      </c>
    </row>
    <row r="751" spans="1:11">
      <c r="A751">
        <v>750</v>
      </c>
      <c r="B751">
        <v>11</v>
      </c>
      <c r="C751" t="s">
        <v>1771</v>
      </c>
      <c r="D751" t="s">
        <v>775</v>
      </c>
      <c r="E751" t="s">
        <v>1774</v>
      </c>
      <c r="F751" t="s">
        <v>939</v>
      </c>
      <c r="G751" t="s">
        <v>944</v>
      </c>
      <c r="H751">
        <v>60</v>
      </c>
      <c r="I751" s="5">
        <v>67422</v>
      </c>
      <c r="J751">
        <v>7</v>
      </c>
      <c r="K751" t="s">
        <v>954</v>
      </c>
    </row>
    <row r="752" spans="1:11">
      <c r="A752">
        <v>751</v>
      </c>
      <c r="B752">
        <v>11</v>
      </c>
      <c r="C752" t="s">
        <v>1771</v>
      </c>
      <c r="D752" t="s">
        <v>776</v>
      </c>
      <c r="E752" t="s">
        <v>1775</v>
      </c>
      <c r="F752" t="s">
        <v>939</v>
      </c>
      <c r="G752" t="s">
        <v>944</v>
      </c>
      <c r="H752">
        <v>60</v>
      </c>
      <c r="I752" s="5">
        <v>24067</v>
      </c>
      <c r="J752">
        <v>5</v>
      </c>
      <c r="K752" t="s">
        <v>945</v>
      </c>
    </row>
    <row r="753" spans="1:11">
      <c r="A753">
        <v>752</v>
      </c>
      <c r="B753">
        <v>11</v>
      </c>
      <c r="C753" t="s">
        <v>1771</v>
      </c>
      <c r="D753" t="s">
        <v>777</v>
      </c>
      <c r="E753" t="s">
        <v>1776</v>
      </c>
      <c r="F753" t="s">
        <v>939</v>
      </c>
      <c r="G753" t="s">
        <v>966</v>
      </c>
      <c r="H753">
        <v>10</v>
      </c>
      <c r="I753" s="5">
        <v>17400</v>
      </c>
      <c r="J753">
        <v>3</v>
      </c>
      <c r="K753" t="s">
        <v>1015</v>
      </c>
    </row>
    <row r="754" spans="1:11">
      <c r="A754">
        <v>753</v>
      </c>
      <c r="B754">
        <v>11</v>
      </c>
      <c r="C754" t="s">
        <v>1771</v>
      </c>
      <c r="D754" t="s">
        <v>778</v>
      </c>
      <c r="E754" t="s">
        <v>1777</v>
      </c>
      <c r="F754" t="s">
        <v>939</v>
      </c>
      <c r="G754" t="s">
        <v>947</v>
      </c>
      <c r="H754">
        <v>120</v>
      </c>
      <c r="I754" s="5">
        <v>42100</v>
      </c>
      <c r="J754">
        <v>13</v>
      </c>
      <c r="K754" t="s">
        <v>948</v>
      </c>
    </row>
    <row r="755" spans="1:11">
      <c r="A755">
        <v>754</v>
      </c>
      <c r="B755">
        <v>11</v>
      </c>
      <c r="C755" t="s">
        <v>1771</v>
      </c>
      <c r="D755" t="s">
        <v>779</v>
      </c>
      <c r="E755" t="s">
        <v>1778</v>
      </c>
      <c r="F755" t="s">
        <v>939</v>
      </c>
      <c r="G755" t="s">
        <v>966</v>
      </c>
      <c r="H755">
        <v>10</v>
      </c>
      <c r="I755" s="5">
        <v>18004</v>
      </c>
      <c r="J755">
        <v>3</v>
      </c>
      <c r="K755" t="s">
        <v>1015</v>
      </c>
    </row>
    <row r="756" spans="1:11">
      <c r="A756">
        <v>755</v>
      </c>
      <c r="B756">
        <v>11</v>
      </c>
      <c r="C756" t="s">
        <v>1771</v>
      </c>
      <c r="D756" t="s">
        <v>780</v>
      </c>
      <c r="E756" t="s">
        <v>1779</v>
      </c>
      <c r="F756" t="s">
        <v>939</v>
      </c>
      <c r="G756" t="s">
        <v>944</v>
      </c>
      <c r="H756">
        <v>30</v>
      </c>
      <c r="I756" s="5">
        <v>26343</v>
      </c>
      <c r="J756">
        <v>5</v>
      </c>
      <c r="K756" t="s">
        <v>945</v>
      </c>
    </row>
    <row r="757" spans="1:11">
      <c r="A757">
        <v>756</v>
      </c>
      <c r="B757">
        <v>11</v>
      </c>
      <c r="C757" t="s">
        <v>1771</v>
      </c>
      <c r="D757" t="s">
        <v>781</v>
      </c>
      <c r="E757" t="s">
        <v>1780</v>
      </c>
      <c r="F757" t="s">
        <v>939</v>
      </c>
      <c r="G757" t="s">
        <v>944</v>
      </c>
      <c r="H757">
        <v>30</v>
      </c>
      <c r="I757" s="5">
        <v>20595</v>
      </c>
      <c r="J757">
        <v>5</v>
      </c>
      <c r="K757" t="s">
        <v>945</v>
      </c>
    </row>
    <row r="758" spans="1:11">
      <c r="A758">
        <v>757</v>
      </c>
      <c r="B758">
        <v>11</v>
      </c>
      <c r="C758" t="s">
        <v>1771</v>
      </c>
      <c r="D758" t="s">
        <v>782</v>
      </c>
      <c r="E758" t="s">
        <v>1781</v>
      </c>
      <c r="F758" t="s">
        <v>939</v>
      </c>
      <c r="G758" t="s">
        <v>944</v>
      </c>
      <c r="H758">
        <v>60</v>
      </c>
      <c r="I758" s="5">
        <v>60204</v>
      </c>
      <c r="J758">
        <v>7</v>
      </c>
      <c r="K758" t="s">
        <v>954</v>
      </c>
    </row>
    <row r="759" spans="1:11">
      <c r="A759">
        <v>758</v>
      </c>
      <c r="B759">
        <v>11</v>
      </c>
      <c r="C759" t="s">
        <v>1771</v>
      </c>
      <c r="D759" t="s">
        <v>783</v>
      </c>
      <c r="E759" t="s">
        <v>1782</v>
      </c>
      <c r="F759" t="s">
        <v>939</v>
      </c>
      <c r="G759" t="s">
        <v>966</v>
      </c>
      <c r="H759">
        <v>10</v>
      </c>
      <c r="I759" s="5">
        <v>21384</v>
      </c>
      <c r="J759">
        <v>3</v>
      </c>
      <c r="K759" t="s">
        <v>1015</v>
      </c>
    </row>
    <row r="760" spans="1:11">
      <c r="A760">
        <v>759</v>
      </c>
      <c r="B760">
        <v>11</v>
      </c>
      <c r="C760" t="s">
        <v>1783</v>
      </c>
      <c r="D760" t="s">
        <v>784</v>
      </c>
      <c r="E760" t="s">
        <v>1784</v>
      </c>
      <c r="F760" t="s">
        <v>935</v>
      </c>
      <c r="G760" t="s">
        <v>936</v>
      </c>
      <c r="H760">
        <v>729</v>
      </c>
      <c r="I760" s="5">
        <v>115452</v>
      </c>
      <c r="J760">
        <v>19</v>
      </c>
      <c r="K760" t="s">
        <v>937</v>
      </c>
    </row>
    <row r="761" spans="1:11">
      <c r="A761">
        <v>760</v>
      </c>
      <c r="B761">
        <v>11</v>
      </c>
      <c r="C761" t="s">
        <v>1783</v>
      </c>
      <c r="D761" t="s">
        <v>785</v>
      </c>
      <c r="E761" t="s">
        <v>1785</v>
      </c>
      <c r="F761" t="s">
        <v>939</v>
      </c>
      <c r="G761" t="s">
        <v>944</v>
      </c>
      <c r="H761">
        <v>30</v>
      </c>
      <c r="I761" s="5">
        <v>35029</v>
      </c>
      <c r="J761">
        <v>6</v>
      </c>
      <c r="K761" t="s">
        <v>950</v>
      </c>
    </row>
    <row r="762" spans="1:11">
      <c r="A762">
        <v>761</v>
      </c>
      <c r="B762">
        <v>11</v>
      </c>
      <c r="C762" t="s">
        <v>1783</v>
      </c>
      <c r="D762" t="s">
        <v>786</v>
      </c>
      <c r="E762" t="s">
        <v>1786</v>
      </c>
      <c r="F762" t="s">
        <v>939</v>
      </c>
      <c r="G762" t="s">
        <v>944</v>
      </c>
      <c r="H762">
        <v>30</v>
      </c>
      <c r="I762" s="5">
        <v>31068</v>
      </c>
      <c r="J762">
        <v>6</v>
      </c>
      <c r="K762" t="s">
        <v>950</v>
      </c>
    </row>
    <row r="763" spans="1:11">
      <c r="A763">
        <v>762</v>
      </c>
      <c r="B763">
        <v>11</v>
      </c>
      <c r="C763" t="s">
        <v>1783</v>
      </c>
      <c r="D763" t="s">
        <v>787</v>
      </c>
      <c r="E763" t="s">
        <v>1787</v>
      </c>
      <c r="F763" t="s">
        <v>939</v>
      </c>
      <c r="G763" t="s">
        <v>947</v>
      </c>
      <c r="H763">
        <v>90</v>
      </c>
      <c r="I763" s="5">
        <v>54402</v>
      </c>
      <c r="J763">
        <v>12</v>
      </c>
      <c r="K763" t="s">
        <v>952</v>
      </c>
    </row>
    <row r="764" spans="1:11">
      <c r="A764">
        <v>763</v>
      </c>
      <c r="B764">
        <v>11</v>
      </c>
      <c r="C764" t="s">
        <v>1783</v>
      </c>
      <c r="D764" t="s">
        <v>788</v>
      </c>
      <c r="E764" t="s">
        <v>1788</v>
      </c>
      <c r="F764" t="s">
        <v>939</v>
      </c>
      <c r="G764" t="s">
        <v>944</v>
      </c>
      <c r="H764">
        <v>33</v>
      </c>
      <c r="I764" s="5">
        <v>23732</v>
      </c>
      <c r="J764">
        <v>5</v>
      </c>
      <c r="K764" t="s">
        <v>945</v>
      </c>
    </row>
    <row r="765" spans="1:11">
      <c r="A765">
        <v>764</v>
      </c>
      <c r="B765">
        <v>11</v>
      </c>
      <c r="C765" t="s">
        <v>1783</v>
      </c>
      <c r="D765" t="s">
        <v>789</v>
      </c>
      <c r="E765" t="s">
        <v>1789</v>
      </c>
      <c r="F765" t="s">
        <v>939</v>
      </c>
      <c r="G765" t="s">
        <v>940</v>
      </c>
      <c r="H765">
        <v>60</v>
      </c>
      <c r="I765" s="5">
        <v>33437</v>
      </c>
      <c r="J765">
        <v>9</v>
      </c>
      <c r="K765" t="s">
        <v>963</v>
      </c>
    </row>
    <row r="766" spans="1:11">
      <c r="A766">
        <v>765</v>
      </c>
      <c r="B766">
        <v>11</v>
      </c>
      <c r="C766" t="s">
        <v>1783</v>
      </c>
      <c r="D766" t="s">
        <v>790</v>
      </c>
      <c r="E766" t="s">
        <v>1790</v>
      </c>
      <c r="F766" t="s">
        <v>939</v>
      </c>
      <c r="G766" t="s">
        <v>940</v>
      </c>
      <c r="H766">
        <v>60</v>
      </c>
      <c r="I766" s="5">
        <v>64910</v>
      </c>
      <c r="J766">
        <v>10</v>
      </c>
      <c r="K766" t="s">
        <v>941</v>
      </c>
    </row>
    <row r="767" spans="1:11">
      <c r="A767">
        <v>766</v>
      </c>
      <c r="B767">
        <v>11</v>
      </c>
      <c r="C767" t="s">
        <v>1783</v>
      </c>
      <c r="D767" t="s">
        <v>791</v>
      </c>
      <c r="E767" t="s">
        <v>1791</v>
      </c>
      <c r="F767" t="s">
        <v>939</v>
      </c>
      <c r="G767" t="s">
        <v>947</v>
      </c>
      <c r="H767">
        <v>172</v>
      </c>
      <c r="I767" s="5">
        <v>100729</v>
      </c>
      <c r="J767">
        <v>13</v>
      </c>
      <c r="K767" t="s">
        <v>948</v>
      </c>
    </row>
    <row r="768" spans="1:11">
      <c r="A768">
        <v>767</v>
      </c>
      <c r="B768">
        <v>11</v>
      </c>
      <c r="C768" t="s">
        <v>1783</v>
      </c>
      <c r="D768" t="s">
        <v>792</v>
      </c>
      <c r="E768" t="s">
        <v>1792</v>
      </c>
      <c r="F768" t="s">
        <v>972</v>
      </c>
      <c r="G768" t="s">
        <v>973</v>
      </c>
      <c r="H768">
        <v>234</v>
      </c>
      <c r="I768" s="5">
        <v>105075</v>
      </c>
      <c r="J768">
        <v>15</v>
      </c>
      <c r="K768" t="s">
        <v>974</v>
      </c>
    </row>
    <row r="769" spans="1:11">
      <c r="A769">
        <v>768</v>
      </c>
      <c r="B769">
        <v>11</v>
      </c>
      <c r="C769" t="s">
        <v>1783</v>
      </c>
      <c r="D769" t="s">
        <v>793</v>
      </c>
      <c r="E769" t="s">
        <v>1793</v>
      </c>
      <c r="F769" t="s">
        <v>939</v>
      </c>
      <c r="G769" t="s">
        <v>944</v>
      </c>
      <c r="H769">
        <v>30</v>
      </c>
      <c r="I769" s="5">
        <v>22297</v>
      </c>
      <c r="J769">
        <v>5</v>
      </c>
      <c r="K769" t="s">
        <v>945</v>
      </c>
    </row>
    <row r="770" spans="1:11">
      <c r="A770">
        <v>769</v>
      </c>
      <c r="B770">
        <v>11</v>
      </c>
      <c r="C770" t="s">
        <v>1783</v>
      </c>
      <c r="D770" t="s">
        <v>794</v>
      </c>
      <c r="E770" t="s">
        <v>1794</v>
      </c>
      <c r="F770" t="s">
        <v>939</v>
      </c>
      <c r="G770" t="s">
        <v>940</v>
      </c>
      <c r="H770">
        <v>60</v>
      </c>
      <c r="I770" s="5">
        <v>59357</v>
      </c>
      <c r="J770">
        <v>10</v>
      </c>
      <c r="K770" t="s">
        <v>941</v>
      </c>
    </row>
    <row r="771" spans="1:11">
      <c r="A771">
        <v>770</v>
      </c>
      <c r="B771">
        <v>11</v>
      </c>
      <c r="C771" t="s">
        <v>1783</v>
      </c>
      <c r="D771" t="s">
        <v>795</v>
      </c>
      <c r="E771" t="s">
        <v>1795</v>
      </c>
      <c r="F771" t="s">
        <v>939</v>
      </c>
      <c r="G771" t="s">
        <v>947</v>
      </c>
      <c r="H771">
        <v>90</v>
      </c>
      <c r="I771" s="5">
        <v>60478</v>
      </c>
      <c r="J771">
        <v>12</v>
      </c>
      <c r="K771" t="s">
        <v>952</v>
      </c>
    </row>
    <row r="772" spans="1:11">
      <c r="A772">
        <v>771</v>
      </c>
      <c r="B772">
        <v>11</v>
      </c>
      <c r="C772" t="s">
        <v>1783</v>
      </c>
      <c r="D772" t="s">
        <v>796</v>
      </c>
      <c r="E772" t="s">
        <v>1796</v>
      </c>
      <c r="F772" t="s">
        <v>939</v>
      </c>
      <c r="G772" t="s">
        <v>940</v>
      </c>
      <c r="H772">
        <v>30</v>
      </c>
      <c r="I772" s="5">
        <v>64404</v>
      </c>
      <c r="J772">
        <v>10</v>
      </c>
      <c r="K772" t="s">
        <v>941</v>
      </c>
    </row>
    <row r="773" spans="1:11">
      <c r="A773">
        <v>772</v>
      </c>
      <c r="B773">
        <v>11</v>
      </c>
      <c r="C773" t="s">
        <v>1783</v>
      </c>
      <c r="D773" t="s">
        <v>797</v>
      </c>
      <c r="E773" t="s">
        <v>1797</v>
      </c>
      <c r="F773" t="s">
        <v>972</v>
      </c>
      <c r="G773" t="s">
        <v>973</v>
      </c>
      <c r="H773">
        <v>260</v>
      </c>
      <c r="I773" s="5">
        <v>72644</v>
      </c>
      <c r="J773">
        <v>15</v>
      </c>
      <c r="K773" t="s">
        <v>974</v>
      </c>
    </row>
    <row r="774" spans="1:11">
      <c r="A774">
        <v>773</v>
      </c>
      <c r="B774">
        <v>11</v>
      </c>
      <c r="C774" t="s">
        <v>1783</v>
      </c>
      <c r="D774" t="s">
        <v>798</v>
      </c>
      <c r="E774" t="s">
        <v>1798</v>
      </c>
      <c r="F774" t="s">
        <v>939</v>
      </c>
      <c r="G774" t="s">
        <v>944</v>
      </c>
      <c r="H774">
        <v>30</v>
      </c>
      <c r="I774" s="5">
        <v>25760</v>
      </c>
      <c r="J774">
        <v>5</v>
      </c>
      <c r="K774" t="s">
        <v>945</v>
      </c>
    </row>
    <row r="775" spans="1:11">
      <c r="A775">
        <v>774</v>
      </c>
      <c r="B775">
        <v>11</v>
      </c>
      <c r="C775" t="s">
        <v>1783</v>
      </c>
      <c r="D775" t="s">
        <v>799</v>
      </c>
      <c r="E775" t="s">
        <v>1799</v>
      </c>
      <c r="F775" t="s">
        <v>939</v>
      </c>
      <c r="G775" t="s">
        <v>944</v>
      </c>
      <c r="H775">
        <v>59</v>
      </c>
      <c r="I775" s="5">
        <v>51610</v>
      </c>
      <c r="J775">
        <v>6</v>
      </c>
      <c r="K775" t="s">
        <v>950</v>
      </c>
    </row>
    <row r="776" spans="1:11">
      <c r="A776">
        <v>775</v>
      </c>
      <c r="B776">
        <v>11</v>
      </c>
      <c r="C776" t="s">
        <v>1783</v>
      </c>
      <c r="D776" t="s">
        <v>800</v>
      </c>
      <c r="E776" t="s">
        <v>1800</v>
      </c>
      <c r="F776" t="s">
        <v>939</v>
      </c>
      <c r="G776" t="s">
        <v>944</v>
      </c>
      <c r="H776">
        <v>30</v>
      </c>
      <c r="I776" s="5">
        <v>40391</v>
      </c>
      <c r="J776">
        <v>6</v>
      </c>
      <c r="K776" t="s">
        <v>950</v>
      </c>
    </row>
    <row r="777" spans="1:11">
      <c r="A777">
        <v>776</v>
      </c>
      <c r="B777">
        <v>11</v>
      </c>
      <c r="C777" t="s">
        <v>1783</v>
      </c>
      <c r="D777" t="s">
        <v>801</v>
      </c>
      <c r="E777" t="s">
        <v>1801</v>
      </c>
      <c r="F777" t="s">
        <v>939</v>
      </c>
      <c r="G777" t="s">
        <v>966</v>
      </c>
      <c r="H777">
        <v>10</v>
      </c>
      <c r="I777" s="5">
        <v>15707</v>
      </c>
      <c r="J777">
        <v>3</v>
      </c>
      <c r="K777" t="s">
        <v>1015</v>
      </c>
    </row>
    <row r="778" spans="1:11">
      <c r="A778">
        <v>777</v>
      </c>
      <c r="B778">
        <v>11</v>
      </c>
      <c r="C778" t="s">
        <v>1783</v>
      </c>
      <c r="D778" t="s">
        <v>802</v>
      </c>
      <c r="E778" t="s">
        <v>1802</v>
      </c>
      <c r="F778" t="s">
        <v>939</v>
      </c>
      <c r="G778" t="s">
        <v>944</v>
      </c>
      <c r="H778">
        <v>24</v>
      </c>
      <c r="I778" s="5">
        <v>24850</v>
      </c>
      <c r="J778">
        <v>5</v>
      </c>
      <c r="K778" t="s">
        <v>945</v>
      </c>
    </row>
    <row r="779" spans="1:11">
      <c r="A779">
        <v>778</v>
      </c>
      <c r="B779">
        <v>11</v>
      </c>
      <c r="C779" t="s">
        <v>1783</v>
      </c>
      <c r="D779" t="s">
        <v>803</v>
      </c>
      <c r="E779" t="s">
        <v>1639</v>
      </c>
      <c r="F779" t="s">
        <v>939</v>
      </c>
      <c r="G779" t="s">
        <v>966</v>
      </c>
      <c r="H779">
        <v>10</v>
      </c>
      <c r="I779" s="5">
        <v>24614</v>
      </c>
      <c r="J779">
        <v>3</v>
      </c>
      <c r="K779" t="s">
        <v>1015</v>
      </c>
    </row>
    <row r="780" spans="1:11">
      <c r="A780">
        <v>779</v>
      </c>
      <c r="B780">
        <v>11</v>
      </c>
      <c r="C780" t="s">
        <v>1783</v>
      </c>
      <c r="D780" t="s">
        <v>804</v>
      </c>
      <c r="E780" t="s">
        <v>1803</v>
      </c>
      <c r="F780" t="s">
        <v>939</v>
      </c>
      <c r="G780" t="s">
        <v>966</v>
      </c>
      <c r="H780">
        <v>10</v>
      </c>
      <c r="I780" s="5">
        <v>22446</v>
      </c>
      <c r="J780">
        <v>3</v>
      </c>
      <c r="K780" t="s">
        <v>1015</v>
      </c>
    </row>
    <row r="781" spans="1:11">
      <c r="A781">
        <v>780</v>
      </c>
      <c r="B781">
        <v>11</v>
      </c>
      <c r="C781" t="s">
        <v>1783</v>
      </c>
      <c r="D781" t="s">
        <v>805</v>
      </c>
      <c r="E781" t="s">
        <v>1804</v>
      </c>
      <c r="F781" t="s">
        <v>939</v>
      </c>
      <c r="G781" t="s">
        <v>966</v>
      </c>
      <c r="H781">
        <v>0</v>
      </c>
      <c r="I781" s="5">
        <v>26659</v>
      </c>
      <c r="J781">
        <v>4</v>
      </c>
      <c r="K781" t="s">
        <v>1078</v>
      </c>
    </row>
    <row r="782" spans="1:11">
      <c r="A782">
        <v>781</v>
      </c>
      <c r="B782">
        <v>11</v>
      </c>
      <c r="C782" t="s">
        <v>1783</v>
      </c>
      <c r="D782" t="s">
        <v>806</v>
      </c>
      <c r="E782" t="s">
        <v>1805</v>
      </c>
      <c r="F782" t="s">
        <v>939</v>
      </c>
      <c r="G782" t="s">
        <v>966</v>
      </c>
      <c r="H782">
        <v>0</v>
      </c>
      <c r="I782" s="5">
        <v>31273</v>
      </c>
      <c r="J782">
        <v>4</v>
      </c>
      <c r="K782" t="s">
        <v>1078</v>
      </c>
    </row>
    <row r="783" spans="1:11">
      <c r="A783">
        <v>782</v>
      </c>
      <c r="B783">
        <v>11</v>
      </c>
      <c r="C783" t="s">
        <v>1806</v>
      </c>
      <c r="D783" t="s">
        <v>807</v>
      </c>
      <c r="E783" t="s">
        <v>1807</v>
      </c>
      <c r="F783" t="s">
        <v>972</v>
      </c>
      <c r="G783" t="s">
        <v>999</v>
      </c>
      <c r="H783">
        <v>215</v>
      </c>
      <c r="I783" s="5">
        <v>31096</v>
      </c>
      <c r="J783">
        <v>16</v>
      </c>
      <c r="K783" t="s">
        <v>1038</v>
      </c>
    </row>
    <row r="784" spans="1:11">
      <c r="A784">
        <v>783</v>
      </c>
      <c r="B784">
        <v>11</v>
      </c>
      <c r="C784" t="s">
        <v>1806</v>
      </c>
      <c r="D784" t="s">
        <v>808</v>
      </c>
      <c r="E784" t="s">
        <v>1808</v>
      </c>
      <c r="F784" t="s">
        <v>972</v>
      </c>
      <c r="G784" t="s">
        <v>973</v>
      </c>
      <c r="H784">
        <v>209</v>
      </c>
      <c r="I784" s="5">
        <v>30342</v>
      </c>
      <c r="J784">
        <v>15</v>
      </c>
      <c r="K784" t="s">
        <v>974</v>
      </c>
    </row>
    <row r="785" spans="1:11">
      <c r="A785">
        <v>784</v>
      </c>
      <c r="B785">
        <v>11</v>
      </c>
      <c r="C785" t="s">
        <v>1806</v>
      </c>
      <c r="D785" t="s">
        <v>809</v>
      </c>
      <c r="E785" t="s">
        <v>1809</v>
      </c>
      <c r="F785" t="s">
        <v>939</v>
      </c>
      <c r="G785" t="s">
        <v>944</v>
      </c>
      <c r="H785">
        <v>30</v>
      </c>
      <c r="I785" s="5">
        <v>11401</v>
      </c>
      <c r="J785">
        <v>5</v>
      </c>
      <c r="K785" t="s">
        <v>945</v>
      </c>
    </row>
    <row r="786" spans="1:11">
      <c r="A786">
        <v>785</v>
      </c>
      <c r="B786">
        <v>11</v>
      </c>
      <c r="C786" t="s">
        <v>1806</v>
      </c>
      <c r="D786" t="s">
        <v>810</v>
      </c>
      <c r="E786" t="s">
        <v>1810</v>
      </c>
      <c r="F786" t="s">
        <v>939</v>
      </c>
      <c r="G786" t="s">
        <v>944</v>
      </c>
      <c r="H786">
        <v>30</v>
      </c>
      <c r="I786" s="5">
        <v>11491</v>
      </c>
      <c r="J786">
        <v>5</v>
      </c>
      <c r="K786" t="s">
        <v>945</v>
      </c>
    </row>
    <row r="787" spans="1:11">
      <c r="A787">
        <v>786</v>
      </c>
      <c r="B787">
        <v>11</v>
      </c>
      <c r="C787" t="s">
        <v>1806</v>
      </c>
      <c r="D787" t="s">
        <v>811</v>
      </c>
      <c r="E787" t="s">
        <v>1811</v>
      </c>
      <c r="F787" t="s">
        <v>939</v>
      </c>
      <c r="G787" t="s">
        <v>944</v>
      </c>
      <c r="H787">
        <v>30</v>
      </c>
      <c r="I787" s="5">
        <v>33289</v>
      </c>
      <c r="J787">
        <v>6</v>
      </c>
      <c r="K787" t="s">
        <v>950</v>
      </c>
    </row>
    <row r="788" spans="1:11">
      <c r="A788">
        <v>787</v>
      </c>
      <c r="B788">
        <v>11</v>
      </c>
      <c r="C788" t="s">
        <v>1806</v>
      </c>
      <c r="D788" t="s">
        <v>812</v>
      </c>
      <c r="E788" t="s">
        <v>1209</v>
      </c>
      <c r="F788" t="s">
        <v>939</v>
      </c>
      <c r="G788" t="s">
        <v>966</v>
      </c>
      <c r="H788">
        <v>10</v>
      </c>
      <c r="I788" s="5">
        <v>8117</v>
      </c>
      <c r="J788">
        <v>2</v>
      </c>
      <c r="K788" t="s">
        <v>967</v>
      </c>
    </row>
    <row r="789" spans="1:11">
      <c r="A789">
        <v>788</v>
      </c>
      <c r="B789">
        <v>11</v>
      </c>
      <c r="C789" t="s">
        <v>1806</v>
      </c>
      <c r="D789" t="s">
        <v>813</v>
      </c>
      <c r="E789" t="s">
        <v>1812</v>
      </c>
      <c r="F789" t="s">
        <v>939</v>
      </c>
      <c r="G789" t="s">
        <v>944</v>
      </c>
      <c r="H789">
        <v>30</v>
      </c>
      <c r="I789" s="5">
        <v>22822</v>
      </c>
      <c r="J789">
        <v>5</v>
      </c>
      <c r="K789" t="s">
        <v>945</v>
      </c>
    </row>
    <row r="790" spans="1:11">
      <c r="A790">
        <v>789</v>
      </c>
      <c r="B790">
        <v>11</v>
      </c>
      <c r="C790" t="s">
        <v>1806</v>
      </c>
      <c r="D790" t="s">
        <v>814</v>
      </c>
      <c r="E790" t="s">
        <v>1813</v>
      </c>
      <c r="F790" t="s">
        <v>939</v>
      </c>
      <c r="G790" t="s">
        <v>944</v>
      </c>
      <c r="H790">
        <v>30</v>
      </c>
      <c r="I790" s="5">
        <v>20671</v>
      </c>
      <c r="J790">
        <v>5</v>
      </c>
      <c r="K790" t="s">
        <v>945</v>
      </c>
    </row>
    <row r="791" spans="1:11">
      <c r="A791">
        <v>790</v>
      </c>
      <c r="B791">
        <v>11</v>
      </c>
      <c r="C791" t="s">
        <v>1806</v>
      </c>
      <c r="D791" t="s">
        <v>815</v>
      </c>
      <c r="E791" t="s">
        <v>1814</v>
      </c>
      <c r="F791" t="s">
        <v>939</v>
      </c>
      <c r="G791" t="s">
        <v>944</v>
      </c>
      <c r="H791">
        <v>30</v>
      </c>
      <c r="I791" s="5">
        <v>36227</v>
      </c>
      <c r="J791">
        <v>6</v>
      </c>
      <c r="K791" t="s">
        <v>950</v>
      </c>
    </row>
    <row r="792" spans="1:11">
      <c r="A792">
        <v>791</v>
      </c>
      <c r="B792">
        <v>11</v>
      </c>
      <c r="C792" t="s">
        <v>1815</v>
      </c>
      <c r="D792" t="s">
        <v>816</v>
      </c>
      <c r="E792" t="s">
        <v>1816</v>
      </c>
      <c r="F792" t="s">
        <v>935</v>
      </c>
      <c r="G792" t="s">
        <v>936</v>
      </c>
      <c r="H792">
        <v>551</v>
      </c>
      <c r="I792" s="5">
        <v>145352</v>
      </c>
      <c r="J792">
        <v>18</v>
      </c>
      <c r="K792" t="s">
        <v>970</v>
      </c>
    </row>
    <row r="793" spans="1:11">
      <c r="A793">
        <v>792</v>
      </c>
      <c r="B793">
        <v>11</v>
      </c>
      <c r="C793" t="s">
        <v>1815</v>
      </c>
      <c r="D793" t="s">
        <v>817</v>
      </c>
      <c r="E793" t="s">
        <v>1817</v>
      </c>
      <c r="F793" t="s">
        <v>939</v>
      </c>
      <c r="G793" t="s">
        <v>947</v>
      </c>
      <c r="H793">
        <v>60</v>
      </c>
      <c r="I793" s="5">
        <v>37683</v>
      </c>
      <c r="J793">
        <v>12</v>
      </c>
      <c r="K793" t="s">
        <v>952</v>
      </c>
    </row>
    <row r="794" spans="1:11">
      <c r="A794">
        <v>793</v>
      </c>
      <c r="B794">
        <v>11</v>
      </c>
      <c r="C794" t="s">
        <v>1815</v>
      </c>
      <c r="D794" t="s">
        <v>818</v>
      </c>
      <c r="E794" t="s">
        <v>1818</v>
      </c>
      <c r="F794" t="s">
        <v>939</v>
      </c>
      <c r="G794" t="s">
        <v>940</v>
      </c>
      <c r="H794">
        <v>75</v>
      </c>
      <c r="I794" s="5">
        <v>66266</v>
      </c>
      <c r="J794">
        <v>10</v>
      </c>
      <c r="K794" t="s">
        <v>941</v>
      </c>
    </row>
    <row r="795" spans="1:11">
      <c r="A795">
        <v>794</v>
      </c>
      <c r="B795">
        <v>11</v>
      </c>
      <c r="C795" t="s">
        <v>1819</v>
      </c>
      <c r="D795" t="s">
        <v>819</v>
      </c>
      <c r="E795" t="s">
        <v>1820</v>
      </c>
      <c r="F795" t="s">
        <v>972</v>
      </c>
      <c r="G795" t="s">
        <v>999</v>
      </c>
      <c r="H795">
        <v>300</v>
      </c>
      <c r="I795" s="5">
        <v>61206</v>
      </c>
      <c r="J795">
        <v>16</v>
      </c>
      <c r="K795" t="s">
        <v>1038</v>
      </c>
    </row>
    <row r="796" spans="1:11">
      <c r="A796">
        <v>795</v>
      </c>
      <c r="B796">
        <v>11</v>
      </c>
      <c r="C796" t="s">
        <v>1819</v>
      </c>
      <c r="D796" t="s">
        <v>820</v>
      </c>
      <c r="E796" t="s">
        <v>1821</v>
      </c>
      <c r="F796" t="s">
        <v>939</v>
      </c>
      <c r="G796" t="s">
        <v>966</v>
      </c>
      <c r="H796">
        <v>12</v>
      </c>
      <c r="I796" s="5">
        <v>10905</v>
      </c>
      <c r="J796">
        <v>2</v>
      </c>
      <c r="K796" t="s">
        <v>967</v>
      </c>
    </row>
    <row r="797" spans="1:11">
      <c r="A797">
        <v>796</v>
      </c>
      <c r="B797">
        <v>11</v>
      </c>
      <c r="C797" t="s">
        <v>1819</v>
      </c>
      <c r="D797" t="s">
        <v>821</v>
      </c>
      <c r="E797" t="s">
        <v>1822</v>
      </c>
      <c r="F797" t="s">
        <v>939</v>
      </c>
      <c r="G797" t="s">
        <v>944</v>
      </c>
      <c r="H797">
        <v>30</v>
      </c>
      <c r="I797" s="5">
        <v>17460</v>
      </c>
      <c r="J797">
        <v>5</v>
      </c>
      <c r="K797" t="s">
        <v>945</v>
      </c>
    </row>
    <row r="798" spans="1:11">
      <c r="A798">
        <v>797</v>
      </c>
      <c r="B798">
        <v>11</v>
      </c>
      <c r="C798" t="s">
        <v>1819</v>
      </c>
      <c r="D798" t="s">
        <v>822</v>
      </c>
      <c r="E798" t="s">
        <v>1823</v>
      </c>
      <c r="F798" t="s">
        <v>939</v>
      </c>
      <c r="G798" t="s">
        <v>944</v>
      </c>
      <c r="H798">
        <v>48</v>
      </c>
      <c r="I798" s="5">
        <v>36747</v>
      </c>
      <c r="J798">
        <v>6</v>
      </c>
      <c r="K798" t="s">
        <v>950</v>
      </c>
    </row>
    <row r="799" spans="1:11">
      <c r="A799">
        <v>798</v>
      </c>
      <c r="B799">
        <v>11</v>
      </c>
      <c r="C799" t="s">
        <v>1819</v>
      </c>
      <c r="D799" t="s">
        <v>823</v>
      </c>
      <c r="E799" t="s">
        <v>1824</v>
      </c>
      <c r="F799" t="s">
        <v>939</v>
      </c>
      <c r="G799" t="s">
        <v>966</v>
      </c>
      <c r="H799">
        <v>24</v>
      </c>
      <c r="I799" s="5">
        <v>11230</v>
      </c>
      <c r="J799">
        <v>2</v>
      </c>
      <c r="K799" t="s">
        <v>967</v>
      </c>
    </row>
    <row r="800" spans="1:11">
      <c r="A800">
        <v>799</v>
      </c>
      <c r="B800">
        <v>11</v>
      </c>
      <c r="C800" t="s">
        <v>1825</v>
      </c>
      <c r="D800" t="s">
        <v>824</v>
      </c>
      <c r="E800" t="s">
        <v>1826</v>
      </c>
      <c r="F800" t="s">
        <v>935</v>
      </c>
      <c r="G800" t="s">
        <v>936</v>
      </c>
      <c r="H800">
        <v>748</v>
      </c>
      <c r="I800" s="5">
        <v>135607</v>
      </c>
      <c r="J800">
        <v>19</v>
      </c>
      <c r="K800" t="s">
        <v>937</v>
      </c>
    </row>
    <row r="801" spans="1:11">
      <c r="A801">
        <v>800</v>
      </c>
      <c r="B801">
        <v>11</v>
      </c>
      <c r="C801" t="s">
        <v>1825</v>
      </c>
      <c r="D801" t="s">
        <v>825</v>
      </c>
      <c r="E801" t="s">
        <v>1827</v>
      </c>
      <c r="F801" t="s">
        <v>972</v>
      </c>
      <c r="G801" t="s">
        <v>973</v>
      </c>
      <c r="H801">
        <v>126</v>
      </c>
      <c r="I801" s="5">
        <v>60192</v>
      </c>
      <c r="J801">
        <v>14</v>
      </c>
      <c r="K801" t="s">
        <v>1206</v>
      </c>
    </row>
    <row r="802" spans="1:11">
      <c r="A802">
        <v>801</v>
      </c>
      <c r="B802">
        <v>11</v>
      </c>
      <c r="C802" t="s">
        <v>1825</v>
      </c>
      <c r="D802" t="s">
        <v>826</v>
      </c>
      <c r="E802" t="s">
        <v>1828</v>
      </c>
      <c r="F802" t="s">
        <v>939</v>
      </c>
      <c r="G802" t="s">
        <v>947</v>
      </c>
      <c r="H802">
        <v>118</v>
      </c>
      <c r="I802" s="5">
        <v>85446</v>
      </c>
      <c r="J802">
        <v>13</v>
      </c>
      <c r="K802" t="s">
        <v>948</v>
      </c>
    </row>
    <row r="803" spans="1:11">
      <c r="A803">
        <v>802</v>
      </c>
      <c r="B803">
        <v>11</v>
      </c>
      <c r="C803" t="s">
        <v>1825</v>
      </c>
      <c r="D803" t="s">
        <v>827</v>
      </c>
      <c r="E803" t="s">
        <v>1829</v>
      </c>
      <c r="F803" t="s">
        <v>939</v>
      </c>
      <c r="G803" t="s">
        <v>944</v>
      </c>
      <c r="H803">
        <v>30</v>
      </c>
      <c r="I803" s="5">
        <v>29498</v>
      </c>
      <c r="J803">
        <v>5</v>
      </c>
      <c r="K803" t="s">
        <v>945</v>
      </c>
    </row>
    <row r="804" spans="1:11">
      <c r="A804">
        <v>803</v>
      </c>
      <c r="B804">
        <v>11</v>
      </c>
      <c r="C804" t="s">
        <v>1825</v>
      </c>
      <c r="D804" t="s">
        <v>828</v>
      </c>
      <c r="E804" t="s">
        <v>1830</v>
      </c>
      <c r="F804" t="s">
        <v>939</v>
      </c>
      <c r="G804" t="s">
        <v>944</v>
      </c>
      <c r="H804">
        <v>33</v>
      </c>
      <c r="I804" s="5">
        <v>12238</v>
      </c>
      <c r="J804">
        <v>5</v>
      </c>
      <c r="K804" t="s">
        <v>945</v>
      </c>
    </row>
    <row r="805" spans="1:11">
      <c r="A805">
        <v>804</v>
      </c>
      <c r="B805">
        <v>11</v>
      </c>
      <c r="C805" t="s">
        <v>1825</v>
      </c>
      <c r="D805" t="s">
        <v>829</v>
      </c>
      <c r="E805" t="s">
        <v>1831</v>
      </c>
      <c r="F805" t="s">
        <v>939</v>
      </c>
      <c r="G805" t="s">
        <v>947</v>
      </c>
      <c r="H805">
        <v>70</v>
      </c>
      <c r="I805" s="5">
        <v>42394</v>
      </c>
      <c r="J805">
        <v>12</v>
      </c>
      <c r="K805" t="s">
        <v>952</v>
      </c>
    </row>
    <row r="806" spans="1:11">
      <c r="A806">
        <v>805</v>
      </c>
      <c r="B806">
        <v>11</v>
      </c>
      <c r="C806" t="s">
        <v>1825</v>
      </c>
      <c r="D806" t="s">
        <v>830</v>
      </c>
      <c r="E806" t="s">
        <v>1832</v>
      </c>
      <c r="F806" t="s">
        <v>939</v>
      </c>
      <c r="G806" t="s">
        <v>944</v>
      </c>
      <c r="H806">
        <v>30</v>
      </c>
      <c r="I806" s="5">
        <v>45465</v>
      </c>
      <c r="J806">
        <v>6</v>
      </c>
      <c r="K806" t="s">
        <v>950</v>
      </c>
    </row>
    <row r="807" spans="1:11">
      <c r="A807">
        <v>806</v>
      </c>
      <c r="B807">
        <v>11</v>
      </c>
      <c r="C807" t="s">
        <v>1825</v>
      </c>
      <c r="D807" t="s">
        <v>831</v>
      </c>
      <c r="E807" t="s">
        <v>1833</v>
      </c>
      <c r="F807" t="s">
        <v>939</v>
      </c>
      <c r="G807" t="s">
        <v>944</v>
      </c>
      <c r="H807">
        <v>30</v>
      </c>
      <c r="I807" s="5">
        <v>35919</v>
      </c>
      <c r="J807">
        <v>6</v>
      </c>
      <c r="K807" t="s">
        <v>950</v>
      </c>
    </row>
    <row r="808" spans="1:11">
      <c r="A808">
        <v>807</v>
      </c>
      <c r="B808">
        <v>11</v>
      </c>
      <c r="C808" t="s">
        <v>1825</v>
      </c>
      <c r="D808" t="s">
        <v>832</v>
      </c>
      <c r="E808" t="s">
        <v>1834</v>
      </c>
      <c r="F808" t="s">
        <v>939</v>
      </c>
      <c r="G808" t="s">
        <v>966</v>
      </c>
      <c r="H808">
        <v>38</v>
      </c>
      <c r="I808" s="5">
        <v>14492</v>
      </c>
      <c r="J808">
        <v>2</v>
      </c>
      <c r="K808" t="s">
        <v>967</v>
      </c>
    </row>
    <row r="809" spans="1:11">
      <c r="A809">
        <v>808</v>
      </c>
      <c r="B809">
        <v>11</v>
      </c>
      <c r="C809" t="s">
        <v>1825</v>
      </c>
      <c r="D809" t="s">
        <v>833</v>
      </c>
      <c r="E809" t="s">
        <v>1835</v>
      </c>
      <c r="F809" t="s">
        <v>939</v>
      </c>
      <c r="G809" t="s">
        <v>944</v>
      </c>
      <c r="H809">
        <v>46</v>
      </c>
      <c r="I809" s="5">
        <v>32615</v>
      </c>
      <c r="J809">
        <v>6</v>
      </c>
      <c r="K809" t="s">
        <v>950</v>
      </c>
    </row>
    <row r="810" spans="1:11">
      <c r="A810">
        <v>809</v>
      </c>
      <c r="B810">
        <v>11</v>
      </c>
      <c r="C810" t="s">
        <v>1825</v>
      </c>
      <c r="D810" t="s">
        <v>834</v>
      </c>
      <c r="E810" t="s">
        <v>1836</v>
      </c>
      <c r="F810" t="s">
        <v>939</v>
      </c>
      <c r="G810" t="s">
        <v>944</v>
      </c>
      <c r="H810">
        <v>28</v>
      </c>
      <c r="I810" s="5">
        <v>26765</v>
      </c>
      <c r="J810">
        <v>5</v>
      </c>
      <c r="K810" t="s">
        <v>945</v>
      </c>
    </row>
    <row r="811" spans="1:11">
      <c r="A811">
        <v>810</v>
      </c>
      <c r="B811">
        <v>11</v>
      </c>
      <c r="C811" t="s">
        <v>1825</v>
      </c>
      <c r="D811" t="s">
        <v>835</v>
      </c>
      <c r="E811" t="s">
        <v>1837</v>
      </c>
      <c r="F811" t="s">
        <v>939</v>
      </c>
      <c r="G811" t="s">
        <v>947</v>
      </c>
      <c r="H811">
        <v>65</v>
      </c>
      <c r="I811" s="5">
        <v>58824</v>
      </c>
      <c r="J811">
        <v>12</v>
      </c>
      <c r="K811" t="s">
        <v>952</v>
      </c>
    </row>
    <row r="812" spans="1:11">
      <c r="A812">
        <v>811</v>
      </c>
      <c r="B812">
        <v>11</v>
      </c>
      <c r="C812" t="s">
        <v>1825</v>
      </c>
      <c r="D812" t="s">
        <v>836</v>
      </c>
      <c r="E812" t="s">
        <v>1838</v>
      </c>
      <c r="F812" t="s">
        <v>939</v>
      </c>
      <c r="G812" t="s">
        <v>944</v>
      </c>
      <c r="H812">
        <v>30</v>
      </c>
      <c r="I812" s="5">
        <v>20322</v>
      </c>
      <c r="J812">
        <v>5</v>
      </c>
      <c r="K812" t="s">
        <v>945</v>
      </c>
    </row>
    <row r="813" spans="1:11">
      <c r="A813">
        <v>812</v>
      </c>
      <c r="B813">
        <v>11</v>
      </c>
      <c r="C813" t="s">
        <v>1825</v>
      </c>
      <c r="D813" t="s">
        <v>837</v>
      </c>
      <c r="E813" t="s">
        <v>1839</v>
      </c>
      <c r="F813" t="s">
        <v>939</v>
      </c>
      <c r="G813" t="s">
        <v>944</v>
      </c>
      <c r="H813">
        <v>42</v>
      </c>
      <c r="I813" s="5">
        <v>43766</v>
      </c>
      <c r="J813">
        <v>6</v>
      </c>
      <c r="K813" t="s">
        <v>950</v>
      </c>
    </row>
    <row r="814" spans="1:11">
      <c r="A814">
        <v>813</v>
      </c>
      <c r="B814">
        <v>11</v>
      </c>
      <c r="C814" t="s">
        <v>1825</v>
      </c>
      <c r="D814" t="s">
        <v>838</v>
      </c>
      <c r="E814" t="s">
        <v>1840</v>
      </c>
      <c r="F814" t="s">
        <v>939</v>
      </c>
      <c r="G814" t="s">
        <v>944</v>
      </c>
      <c r="H814">
        <v>60</v>
      </c>
      <c r="I814" s="5">
        <v>56796</v>
      </c>
      <c r="J814">
        <v>6</v>
      </c>
      <c r="K814" t="s">
        <v>950</v>
      </c>
    </row>
    <row r="815" spans="1:11">
      <c r="A815">
        <v>814</v>
      </c>
      <c r="B815">
        <v>11</v>
      </c>
      <c r="C815" t="s">
        <v>1825</v>
      </c>
      <c r="D815" t="s">
        <v>839</v>
      </c>
      <c r="E815" t="s">
        <v>1841</v>
      </c>
      <c r="F815" t="s">
        <v>939</v>
      </c>
      <c r="G815" t="s">
        <v>944</v>
      </c>
      <c r="H815">
        <v>83</v>
      </c>
      <c r="I815" s="5">
        <v>36779</v>
      </c>
      <c r="J815">
        <v>6</v>
      </c>
      <c r="K815" t="s">
        <v>950</v>
      </c>
    </row>
    <row r="816" spans="1:11">
      <c r="A816">
        <v>815</v>
      </c>
      <c r="B816">
        <v>11</v>
      </c>
      <c r="C816" t="s">
        <v>1825</v>
      </c>
      <c r="D816" t="s">
        <v>840</v>
      </c>
      <c r="E816" t="s">
        <v>1842</v>
      </c>
      <c r="F816" t="s">
        <v>939</v>
      </c>
      <c r="G816" t="s">
        <v>944</v>
      </c>
      <c r="H816">
        <v>37</v>
      </c>
      <c r="I816" s="5">
        <v>24332</v>
      </c>
      <c r="J816">
        <v>5</v>
      </c>
      <c r="K816" t="s">
        <v>945</v>
      </c>
    </row>
    <row r="817" spans="1:11">
      <c r="A817">
        <v>816</v>
      </c>
      <c r="B817">
        <v>11</v>
      </c>
      <c r="C817" t="s">
        <v>1825</v>
      </c>
      <c r="D817" t="s">
        <v>841</v>
      </c>
      <c r="E817" t="s">
        <v>1843</v>
      </c>
      <c r="F817" t="s">
        <v>939</v>
      </c>
      <c r="G817" t="s">
        <v>947</v>
      </c>
      <c r="H817">
        <v>110</v>
      </c>
      <c r="I817" s="5">
        <v>51690</v>
      </c>
      <c r="J817">
        <v>13</v>
      </c>
      <c r="K817" t="s">
        <v>948</v>
      </c>
    </row>
    <row r="818" spans="1:11">
      <c r="A818">
        <v>817</v>
      </c>
      <c r="B818">
        <v>11</v>
      </c>
      <c r="C818" t="s">
        <v>1825</v>
      </c>
      <c r="D818" t="s">
        <v>842</v>
      </c>
      <c r="E818" t="s">
        <v>1844</v>
      </c>
      <c r="F818" t="s">
        <v>939</v>
      </c>
      <c r="G818" t="s">
        <v>944</v>
      </c>
      <c r="H818">
        <v>30</v>
      </c>
      <c r="I818" s="5">
        <v>13736</v>
      </c>
      <c r="J818">
        <v>5</v>
      </c>
      <c r="K818" t="s">
        <v>945</v>
      </c>
    </row>
    <row r="819" spans="1:11">
      <c r="A819">
        <v>818</v>
      </c>
      <c r="B819">
        <v>11</v>
      </c>
      <c r="C819" t="s">
        <v>1825</v>
      </c>
      <c r="D819" t="s">
        <v>843</v>
      </c>
      <c r="E819" t="s">
        <v>1845</v>
      </c>
      <c r="F819" t="s">
        <v>939</v>
      </c>
      <c r="G819" t="s">
        <v>947</v>
      </c>
      <c r="H819">
        <v>73</v>
      </c>
      <c r="I819" s="5">
        <v>32797</v>
      </c>
      <c r="J819">
        <v>12</v>
      </c>
      <c r="K819" t="s">
        <v>952</v>
      </c>
    </row>
    <row r="820" spans="1:11">
      <c r="A820">
        <v>819</v>
      </c>
      <c r="B820">
        <v>12</v>
      </c>
      <c r="C820" t="s">
        <v>1846</v>
      </c>
      <c r="D820" t="s">
        <v>844</v>
      </c>
      <c r="E820" t="s">
        <v>1847</v>
      </c>
      <c r="F820" t="s">
        <v>935</v>
      </c>
      <c r="G820" t="s">
        <v>936</v>
      </c>
      <c r="H820">
        <v>555</v>
      </c>
      <c r="I820" s="5">
        <v>119352</v>
      </c>
      <c r="J820">
        <v>18</v>
      </c>
      <c r="K820" t="s">
        <v>970</v>
      </c>
    </row>
    <row r="821" spans="1:11">
      <c r="A821">
        <v>820</v>
      </c>
      <c r="B821">
        <v>12</v>
      </c>
      <c r="C821" t="s">
        <v>1846</v>
      </c>
      <c r="D821" t="s">
        <v>845</v>
      </c>
      <c r="E821" t="s">
        <v>1848</v>
      </c>
      <c r="F821" t="s">
        <v>939</v>
      </c>
      <c r="G821" t="s">
        <v>940</v>
      </c>
      <c r="H821">
        <v>60</v>
      </c>
      <c r="I821" s="5">
        <v>67725</v>
      </c>
      <c r="J821">
        <v>10</v>
      </c>
      <c r="K821" t="s">
        <v>941</v>
      </c>
    </row>
    <row r="822" spans="1:11">
      <c r="A822">
        <v>821</v>
      </c>
      <c r="B822">
        <v>12</v>
      </c>
      <c r="C822" t="s">
        <v>1846</v>
      </c>
      <c r="D822" t="s">
        <v>846</v>
      </c>
      <c r="E822" t="s">
        <v>1849</v>
      </c>
      <c r="F822" t="s">
        <v>939</v>
      </c>
      <c r="G822" t="s">
        <v>940</v>
      </c>
      <c r="H822">
        <v>60</v>
      </c>
      <c r="I822" s="5">
        <v>49940</v>
      </c>
      <c r="J822">
        <v>9</v>
      </c>
      <c r="K822" t="s">
        <v>963</v>
      </c>
    </row>
    <row r="823" spans="1:11">
      <c r="A823">
        <v>822</v>
      </c>
      <c r="B823">
        <v>12</v>
      </c>
      <c r="C823" t="s">
        <v>1846</v>
      </c>
      <c r="D823" t="s">
        <v>847</v>
      </c>
      <c r="E823" t="s">
        <v>1850</v>
      </c>
      <c r="F823" t="s">
        <v>939</v>
      </c>
      <c r="G823" t="s">
        <v>944</v>
      </c>
      <c r="H823">
        <v>30</v>
      </c>
      <c r="I823" s="5">
        <v>53076</v>
      </c>
      <c r="J823">
        <v>6</v>
      </c>
      <c r="K823" t="s">
        <v>950</v>
      </c>
    </row>
    <row r="824" spans="1:11">
      <c r="A824">
        <v>823</v>
      </c>
      <c r="B824">
        <v>12</v>
      </c>
      <c r="C824" t="s">
        <v>1846</v>
      </c>
      <c r="D824" t="s">
        <v>848</v>
      </c>
      <c r="E824" t="s">
        <v>1851</v>
      </c>
      <c r="F824" t="s">
        <v>939</v>
      </c>
      <c r="G824" t="s">
        <v>944</v>
      </c>
      <c r="H824">
        <v>60</v>
      </c>
      <c r="I824" s="5">
        <v>33306</v>
      </c>
      <c r="J824">
        <v>6</v>
      </c>
      <c r="K824" t="s">
        <v>950</v>
      </c>
    </row>
    <row r="825" spans="1:11">
      <c r="A825">
        <v>824</v>
      </c>
      <c r="B825">
        <v>12</v>
      </c>
      <c r="C825" t="s">
        <v>1846</v>
      </c>
      <c r="D825" t="s">
        <v>849</v>
      </c>
      <c r="E825" t="s">
        <v>1852</v>
      </c>
      <c r="F825" t="s">
        <v>939</v>
      </c>
      <c r="G825" t="s">
        <v>947</v>
      </c>
      <c r="H825">
        <v>90</v>
      </c>
      <c r="I825" s="5">
        <v>73884</v>
      </c>
      <c r="J825">
        <v>12</v>
      </c>
      <c r="K825" t="s">
        <v>952</v>
      </c>
    </row>
    <row r="826" spans="1:11">
      <c r="A826">
        <v>825</v>
      </c>
      <c r="B826">
        <v>12</v>
      </c>
      <c r="C826" t="s">
        <v>1846</v>
      </c>
      <c r="D826" t="s">
        <v>850</v>
      </c>
      <c r="E826" t="s">
        <v>1853</v>
      </c>
      <c r="F826" t="s">
        <v>939</v>
      </c>
      <c r="G826" t="s">
        <v>944</v>
      </c>
      <c r="H826">
        <v>30</v>
      </c>
      <c r="I826" s="5">
        <v>35124</v>
      </c>
      <c r="J826">
        <v>6</v>
      </c>
      <c r="K826" t="s">
        <v>950</v>
      </c>
    </row>
    <row r="827" spans="1:11">
      <c r="A827">
        <v>826</v>
      </c>
      <c r="B827">
        <v>12</v>
      </c>
      <c r="C827" t="s">
        <v>1846</v>
      </c>
      <c r="D827" t="s">
        <v>851</v>
      </c>
      <c r="E827" t="s">
        <v>1854</v>
      </c>
      <c r="F827" t="s">
        <v>939</v>
      </c>
      <c r="G827" t="s">
        <v>944</v>
      </c>
      <c r="H827">
        <v>60</v>
      </c>
      <c r="I827" s="5">
        <v>33469</v>
      </c>
      <c r="J827">
        <v>6</v>
      </c>
      <c r="K827" t="s">
        <v>950</v>
      </c>
    </row>
    <row r="828" spans="1:11">
      <c r="A828">
        <v>827</v>
      </c>
      <c r="B828">
        <v>12</v>
      </c>
      <c r="C828" t="s">
        <v>1846</v>
      </c>
      <c r="D828" t="s">
        <v>852</v>
      </c>
      <c r="E828" t="s">
        <v>1855</v>
      </c>
      <c r="F828" t="s">
        <v>939</v>
      </c>
      <c r="G828" t="s">
        <v>944</v>
      </c>
      <c r="H828">
        <v>30</v>
      </c>
      <c r="I828" s="5">
        <v>23773</v>
      </c>
      <c r="J828">
        <v>5</v>
      </c>
      <c r="K828" t="s">
        <v>945</v>
      </c>
    </row>
    <row r="829" spans="1:11">
      <c r="A829">
        <v>828</v>
      </c>
      <c r="B829">
        <v>12</v>
      </c>
      <c r="C829" t="s">
        <v>1846</v>
      </c>
      <c r="D829" t="s">
        <v>853</v>
      </c>
      <c r="E829" t="s">
        <v>1856</v>
      </c>
      <c r="F829" t="s">
        <v>939</v>
      </c>
      <c r="G829" t="s">
        <v>966</v>
      </c>
      <c r="H829">
        <v>25</v>
      </c>
      <c r="I829" s="5">
        <v>12896</v>
      </c>
      <c r="J829">
        <v>2</v>
      </c>
      <c r="K829" t="s">
        <v>967</v>
      </c>
    </row>
    <row r="830" spans="1:11">
      <c r="A830">
        <v>829</v>
      </c>
      <c r="B830">
        <v>12</v>
      </c>
      <c r="C830" t="s">
        <v>1857</v>
      </c>
      <c r="D830" t="s">
        <v>854</v>
      </c>
      <c r="E830" t="s">
        <v>1858</v>
      </c>
      <c r="F830" t="s">
        <v>972</v>
      </c>
      <c r="G830" t="s">
        <v>999</v>
      </c>
      <c r="H830">
        <v>407</v>
      </c>
      <c r="I830" s="5">
        <v>97180</v>
      </c>
      <c r="J830">
        <v>17</v>
      </c>
      <c r="K830" t="s">
        <v>1000</v>
      </c>
    </row>
    <row r="831" spans="1:11">
      <c r="A831">
        <v>830</v>
      </c>
      <c r="B831">
        <v>12</v>
      </c>
      <c r="C831" t="s">
        <v>1857</v>
      </c>
      <c r="D831" t="s">
        <v>855</v>
      </c>
      <c r="E831" t="s">
        <v>1859</v>
      </c>
      <c r="F831" t="s">
        <v>972</v>
      </c>
      <c r="G831" t="s">
        <v>973</v>
      </c>
      <c r="H831">
        <v>212</v>
      </c>
      <c r="I831" s="5">
        <v>69247</v>
      </c>
      <c r="J831">
        <v>15</v>
      </c>
      <c r="K831" t="s">
        <v>974</v>
      </c>
    </row>
    <row r="832" spans="1:11">
      <c r="A832">
        <v>831</v>
      </c>
      <c r="B832">
        <v>12</v>
      </c>
      <c r="C832" t="s">
        <v>1857</v>
      </c>
      <c r="D832" t="s">
        <v>856</v>
      </c>
      <c r="E832" t="s">
        <v>1860</v>
      </c>
      <c r="F832" t="s">
        <v>939</v>
      </c>
      <c r="G832" t="s">
        <v>940</v>
      </c>
      <c r="H832">
        <v>110</v>
      </c>
      <c r="I832" s="5">
        <v>63063</v>
      </c>
      <c r="J832">
        <v>10</v>
      </c>
      <c r="K832" t="s">
        <v>941</v>
      </c>
    </row>
    <row r="833" spans="1:11">
      <c r="A833">
        <v>832</v>
      </c>
      <c r="B833">
        <v>12</v>
      </c>
      <c r="C833" t="s">
        <v>1857</v>
      </c>
      <c r="D833" t="s">
        <v>857</v>
      </c>
      <c r="E833" t="s">
        <v>1861</v>
      </c>
      <c r="F833" t="s">
        <v>939</v>
      </c>
      <c r="G833" t="s">
        <v>944</v>
      </c>
      <c r="H833">
        <v>30</v>
      </c>
      <c r="I833" s="5">
        <v>47119</v>
      </c>
      <c r="J833">
        <v>6</v>
      </c>
      <c r="K833" t="s">
        <v>950</v>
      </c>
    </row>
    <row r="834" spans="1:11">
      <c r="A834">
        <v>833</v>
      </c>
      <c r="B834">
        <v>12</v>
      </c>
      <c r="C834" t="s">
        <v>1857</v>
      </c>
      <c r="D834" t="s">
        <v>858</v>
      </c>
      <c r="E834" t="s">
        <v>1862</v>
      </c>
      <c r="F834" t="s">
        <v>939</v>
      </c>
      <c r="G834" t="s">
        <v>940</v>
      </c>
      <c r="H834">
        <v>85</v>
      </c>
      <c r="I834" s="5">
        <v>80433</v>
      </c>
      <c r="J834">
        <v>10</v>
      </c>
      <c r="K834" t="s">
        <v>941</v>
      </c>
    </row>
    <row r="835" spans="1:11">
      <c r="A835">
        <v>834</v>
      </c>
      <c r="B835">
        <v>12</v>
      </c>
      <c r="C835" t="s">
        <v>1857</v>
      </c>
      <c r="D835" t="s">
        <v>859</v>
      </c>
      <c r="E835" t="s">
        <v>1863</v>
      </c>
      <c r="F835" t="s">
        <v>939</v>
      </c>
      <c r="G835" t="s">
        <v>944</v>
      </c>
      <c r="H835">
        <v>82</v>
      </c>
      <c r="I835" s="5">
        <v>63742</v>
      </c>
      <c r="J835">
        <v>7</v>
      </c>
      <c r="K835" t="s">
        <v>954</v>
      </c>
    </row>
    <row r="836" spans="1:11">
      <c r="A836">
        <v>835</v>
      </c>
      <c r="B836">
        <v>12</v>
      </c>
      <c r="C836" t="s">
        <v>1857</v>
      </c>
      <c r="D836" t="s">
        <v>860</v>
      </c>
      <c r="E836" t="s">
        <v>1864</v>
      </c>
      <c r="F836" t="s">
        <v>939</v>
      </c>
      <c r="G836" t="s">
        <v>944</v>
      </c>
      <c r="H836">
        <v>42</v>
      </c>
      <c r="I836" s="5">
        <v>34595</v>
      </c>
      <c r="J836">
        <v>6</v>
      </c>
      <c r="K836" t="s">
        <v>950</v>
      </c>
    </row>
    <row r="837" spans="1:11">
      <c r="A837">
        <v>836</v>
      </c>
      <c r="B837">
        <v>12</v>
      </c>
      <c r="C837" t="s">
        <v>1857</v>
      </c>
      <c r="D837" t="s">
        <v>861</v>
      </c>
      <c r="E837" t="s">
        <v>1865</v>
      </c>
      <c r="F837" t="s">
        <v>939</v>
      </c>
      <c r="G837" t="s">
        <v>944</v>
      </c>
      <c r="H837">
        <v>36</v>
      </c>
      <c r="I837" s="5">
        <v>46303</v>
      </c>
      <c r="J837">
        <v>6</v>
      </c>
      <c r="K837" t="s">
        <v>950</v>
      </c>
    </row>
    <row r="838" spans="1:11">
      <c r="A838">
        <v>837</v>
      </c>
      <c r="B838">
        <v>12</v>
      </c>
      <c r="C838" t="s">
        <v>1857</v>
      </c>
      <c r="D838" t="s">
        <v>862</v>
      </c>
      <c r="E838" t="s">
        <v>1866</v>
      </c>
      <c r="F838" t="s">
        <v>939</v>
      </c>
      <c r="G838" t="s">
        <v>944</v>
      </c>
      <c r="H838">
        <v>38</v>
      </c>
      <c r="I838" s="5">
        <v>22392</v>
      </c>
      <c r="J838">
        <v>5</v>
      </c>
      <c r="K838" t="s">
        <v>945</v>
      </c>
    </row>
    <row r="839" spans="1:11">
      <c r="A839">
        <v>838</v>
      </c>
      <c r="B839">
        <v>12</v>
      </c>
      <c r="C839" t="s">
        <v>1857</v>
      </c>
      <c r="D839" t="s">
        <v>863</v>
      </c>
      <c r="E839" t="s">
        <v>1867</v>
      </c>
      <c r="F839" t="s">
        <v>939</v>
      </c>
      <c r="G839" t="s">
        <v>944</v>
      </c>
      <c r="H839">
        <v>35</v>
      </c>
      <c r="I839" s="5">
        <v>49715</v>
      </c>
      <c r="J839">
        <v>6</v>
      </c>
      <c r="K839" t="s">
        <v>950</v>
      </c>
    </row>
    <row r="840" spans="1:11">
      <c r="A840">
        <v>839</v>
      </c>
      <c r="B840">
        <v>12</v>
      </c>
      <c r="C840" t="s">
        <v>1857</v>
      </c>
      <c r="D840" t="s">
        <v>864</v>
      </c>
      <c r="E840" t="s">
        <v>1868</v>
      </c>
      <c r="F840" t="s">
        <v>939</v>
      </c>
      <c r="G840" t="s">
        <v>944</v>
      </c>
      <c r="H840">
        <v>37</v>
      </c>
      <c r="I840" s="5">
        <v>34499</v>
      </c>
      <c r="J840">
        <v>6</v>
      </c>
      <c r="K840" t="s">
        <v>950</v>
      </c>
    </row>
    <row r="841" spans="1:11">
      <c r="A841">
        <v>840</v>
      </c>
      <c r="B841">
        <v>12</v>
      </c>
      <c r="C841" t="s">
        <v>1857</v>
      </c>
      <c r="D841" t="s">
        <v>865</v>
      </c>
      <c r="E841" t="s">
        <v>1869</v>
      </c>
      <c r="F841" t="s">
        <v>939</v>
      </c>
      <c r="G841" t="s">
        <v>944</v>
      </c>
      <c r="H841">
        <v>30</v>
      </c>
      <c r="I841" s="5">
        <v>36126</v>
      </c>
      <c r="J841">
        <v>6</v>
      </c>
      <c r="K841" t="s">
        <v>950</v>
      </c>
    </row>
    <row r="842" spans="1:11">
      <c r="A842">
        <v>841</v>
      </c>
      <c r="B842">
        <v>12</v>
      </c>
      <c r="C842" t="s">
        <v>1857</v>
      </c>
      <c r="D842" t="s">
        <v>866</v>
      </c>
      <c r="E842" t="s">
        <v>1870</v>
      </c>
      <c r="F842" t="s">
        <v>939</v>
      </c>
      <c r="G842" t="s">
        <v>944</v>
      </c>
      <c r="H842">
        <v>44</v>
      </c>
      <c r="I842" s="5">
        <v>38529</v>
      </c>
      <c r="J842">
        <v>6</v>
      </c>
      <c r="K842" t="s">
        <v>950</v>
      </c>
    </row>
    <row r="843" spans="1:11">
      <c r="A843">
        <v>842</v>
      </c>
      <c r="B843">
        <v>12</v>
      </c>
      <c r="C843" t="s">
        <v>1871</v>
      </c>
      <c r="D843" t="s">
        <v>867</v>
      </c>
      <c r="E843" t="s">
        <v>1872</v>
      </c>
      <c r="F843" t="s">
        <v>972</v>
      </c>
      <c r="G843" t="s">
        <v>999</v>
      </c>
      <c r="H843">
        <v>504</v>
      </c>
      <c r="I843" s="5">
        <v>113341</v>
      </c>
      <c r="J843">
        <v>17</v>
      </c>
      <c r="K843" t="s">
        <v>1000</v>
      </c>
    </row>
    <row r="844" spans="1:11">
      <c r="A844">
        <v>843</v>
      </c>
      <c r="B844">
        <v>12</v>
      </c>
      <c r="C844" t="s">
        <v>1871</v>
      </c>
      <c r="D844" t="s">
        <v>868</v>
      </c>
      <c r="E844" t="s">
        <v>1873</v>
      </c>
      <c r="F844" t="s">
        <v>939</v>
      </c>
      <c r="G844" t="s">
        <v>940</v>
      </c>
      <c r="H844">
        <v>104</v>
      </c>
      <c r="I844" s="5">
        <v>55273</v>
      </c>
      <c r="J844">
        <v>10</v>
      </c>
      <c r="K844" t="s">
        <v>941</v>
      </c>
    </row>
    <row r="845" spans="1:11">
      <c r="A845">
        <v>844</v>
      </c>
      <c r="B845">
        <v>12</v>
      </c>
      <c r="C845" t="s">
        <v>1871</v>
      </c>
      <c r="D845" t="s">
        <v>869</v>
      </c>
      <c r="E845" t="s">
        <v>1874</v>
      </c>
      <c r="F845" t="s">
        <v>939</v>
      </c>
      <c r="G845" t="s">
        <v>944</v>
      </c>
      <c r="H845">
        <v>44</v>
      </c>
      <c r="I845" s="5">
        <v>64182</v>
      </c>
      <c r="J845">
        <v>7</v>
      </c>
      <c r="K845" t="s">
        <v>954</v>
      </c>
    </row>
    <row r="846" spans="1:11">
      <c r="A846">
        <v>845</v>
      </c>
      <c r="B846">
        <v>12</v>
      </c>
      <c r="C846" t="s">
        <v>1871</v>
      </c>
      <c r="D846" t="s">
        <v>870</v>
      </c>
      <c r="E846" t="s">
        <v>1875</v>
      </c>
      <c r="F846" t="s">
        <v>939</v>
      </c>
      <c r="G846" t="s">
        <v>944</v>
      </c>
      <c r="H846">
        <v>30</v>
      </c>
      <c r="I846" s="5">
        <v>38919</v>
      </c>
      <c r="J846">
        <v>6</v>
      </c>
      <c r="K846" t="s">
        <v>950</v>
      </c>
    </row>
    <row r="847" spans="1:11">
      <c r="A847">
        <v>846</v>
      </c>
      <c r="B847">
        <v>12</v>
      </c>
      <c r="C847" t="s">
        <v>1871</v>
      </c>
      <c r="D847" t="s">
        <v>871</v>
      </c>
      <c r="E847" t="s">
        <v>1876</v>
      </c>
      <c r="F847" t="s">
        <v>939</v>
      </c>
      <c r="G847" t="s">
        <v>944</v>
      </c>
      <c r="H847">
        <v>42</v>
      </c>
      <c r="I847" s="5">
        <v>53395</v>
      </c>
      <c r="J847">
        <v>6</v>
      </c>
      <c r="K847" t="s">
        <v>950</v>
      </c>
    </row>
    <row r="848" spans="1:11">
      <c r="A848">
        <v>847</v>
      </c>
      <c r="B848">
        <v>12</v>
      </c>
      <c r="C848" t="s">
        <v>1871</v>
      </c>
      <c r="D848" t="s">
        <v>872</v>
      </c>
      <c r="E848" t="s">
        <v>1877</v>
      </c>
      <c r="F848" t="s">
        <v>939</v>
      </c>
      <c r="G848" t="s">
        <v>944</v>
      </c>
      <c r="H848">
        <v>30</v>
      </c>
      <c r="I848" s="5">
        <v>21651</v>
      </c>
      <c r="J848">
        <v>5</v>
      </c>
      <c r="K848" t="s">
        <v>945</v>
      </c>
    </row>
    <row r="849" spans="1:11">
      <c r="A849">
        <v>848</v>
      </c>
      <c r="B849">
        <v>12</v>
      </c>
      <c r="C849" t="s">
        <v>1871</v>
      </c>
      <c r="D849" t="s">
        <v>873</v>
      </c>
      <c r="E849" t="s">
        <v>1878</v>
      </c>
      <c r="F849" t="s">
        <v>939</v>
      </c>
      <c r="G849" t="s">
        <v>944</v>
      </c>
      <c r="H849">
        <v>30</v>
      </c>
      <c r="I849" s="5">
        <v>10811</v>
      </c>
      <c r="J849">
        <v>5</v>
      </c>
      <c r="K849" t="s">
        <v>945</v>
      </c>
    </row>
    <row r="850" spans="1:11">
      <c r="A850">
        <v>849</v>
      </c>
      <c r="B850">
        <v>12</v>
      </c>
      <c r="C850" t="s">
        <v>1871</v>
      </c>
      <c r="D850" t="s">
        <v>874</v>
      </c>
      <c r="E850" t="s">
        <v>1879</v>
      </c>
      <c r="F850" t="s">
        <v>939</v>
      </c>
      <c r="G850" t="s">
        <v>944</v>
      </c>
      <c r="H850">
        <v>62</v>
      </c>
      <c r="I850" s="5">
        <v>77036</v>
      </c>
      <c r="J850">
        <v>7</v>
      </c>
      <c r="K850" t="s">
        <v>954</v>
      </c>
    </row>
    <row r="851" spans="1:11">
      <c r="A851">
        <v>850</v>
      </c>
      <c r="B851">
        <v>12</v>
      </c>
      <c r="C851" t="s">
        <v>1871</v>
      </c>
      <c r="D851" t="s">
        <v>875</v>
      </c>
      <c r="E851" t="s">
        <v>1880</v>
      </c>
      <c r="F851" t="s">
        <v>939</v>
      </c>
      <c r="G851" t="s">
        <v>944</v>
      </c>
      <c r="H851">
        <v>49</v>
      </c>
      <c r="I851" s="5">
        <v>80300</v>
      </c>
      <c r="J851">
        <v>7</v>
      </c>
      <c r="K851" t="s">
        <v>954</v>
      </c>
    </row>
    <row r="852" spans="1:11">
      <c r="A852">
        <v>851</v>
      </c>
      <c r="B852">
        <v>12</v>
      </c>
      <c r="C852" t="s">
        <v>1871</v>
      </c>
      <c r="D852" t="s">
        <v>876</v>
      </c>
      <c r="E852" t="s">
        <v>1881</v>
      </c>
      <c r="F852" t="s">
        <v>939</v>
      </c>
      <c r="G852" t="s">
        <v>944</v>
      </c>
      <c r="H852">
        <v>30</v>
      </c>
      <c r="I852" s="5">
        <v>14165</v>
      </c>
      <c r="J852">
        <v>5</v>
      </c>
      <c r="K852" t="s">
        <v>945</v>
      </c>
    </row>
    <row r="853" spans="1:11">
      <c r="A853">
        <v>852</v>
      </c>
      <c r="B853">
        <v>12</v>
      </c>
      <c r="C853" t="s">
        <v>1871</v>
      </c>
      <c r="D853" t="s">
        <v>877</v>
      </c>
      <c r="E853" t="s">
        <v>1882</v>
      </c>
      <c r="F853" t="s">
        <v>939</v>
      </c>
      <c r="G853" t="s">
        <v>947</v>
      </c>
      <c r="H853">
        <v>80</v>
      </c>
      <c r="I853" s="5">
        <v>59820</v>
      </c>
      <c r="J853">
        <v>12</v>
      </c>
      <c r="K853" t="s">
        <v>952</v>
      </c>
    </row>
    <row r="854" spans="1:11">
      <c r="A854">
        <v>853</v>
      </c>
      <c r="B854">
        <v>12</v>
      </c>
      <c r="C854" t="s">
        <v>1871</v>
      </c>
      <c r="D854" t="s">
        <v>878</v>
      </c>
      <c r="E854" t="s">
        <v>1883</v>
      </c>
      <c r="F854" t="s">
        <v>939</v>
      </c>
      <c r="G854" t="s">
        <v>944</v>
      </c>
      <c r="H854">
        <v>32</v>
      </c>
      <c r="I854" s="5">
        <v>16480</v>
      </c>
      <c r="J854">
        <v>5</v>
      </c>
      <c r="K854" t="s">
        <v>945</v>
      </c>
    </row>
    <row r="855" spans="1:11">
      <c r="A855">
        <v>854</v>
      </c>
      <c r="B855">
        <v>12</v>
      </c>
      <c r="C855" t="s">
        <v>1884</v>
      </c>
      <c r="D855" t="s">
        <v>879</v>
      </c>
      <c r="E855" t="s">
        <v>1885</v>
      </c>
      <c r="F855" t="s">
        <v>972</v>
      </c>
      <c r="G855" t="s">
        <v>999</v>
      </c>
      <c r="H855">
        <v>445</v>
      </c>
      <c r="I855" s="5">
        <v>81845</v>
      </c>
      <c r="J855">
        <v>17</v>
      </c>
      <c r="K855" t="s">
        <v>1000</v>
      </c>
    </row>
    <row r="856" spans="1:11">
      <c r="A856">
        <v>855</v>
      </c>
      <c r="B856">
        <v>12</v>
      </c>
      <c r="C856" t="s">
        <v>1884</v>
      </c>
      <c r="D856" t="s">
        <v>880</v>
      </c>
      <c r="E856" t="s">
        <v>1886</v>
      </c>
      <c r="F856" t="s">
        <v>939</v>
      </c>
      <c r="G856" t="s">
        <v>944</v>
      </c>
      <c r="H856">
        <v>30</v>
      </c>
      <c r="I856" s="5">
        <v>28867</v>
      </c>
      <c r="J856">
        <v>5</v>
      </c>
      <c r="K856" t="s">
        <v>945</v>
      </c>
    </row>
    <row r="857" spans="1:11">
      <c r="A857">
        <v>856</v>
      </c>
      <c r="B857">
        <v>12</v>
      </c>
      <c r="C857" t="s">
        <v>1884</v>
      </c>
      <c r="D857" t="s">
        <v>881</v>
      </c>
      <c r="E857" t="s">
        <v>1887</v>
      </c>
      <c r="F857" t="s">
        <v>939</v>
      </c>
      <c r="G857" t="s">
        <v>944</v>
      </c>
      <c r="H857">
        <v>30</v>
      </c>
      <c r="I857" s="5">
        <v>33141</v>
      </c>
      <c r="J857">
        <v>6</v>
      </c>
      <c r="K857" t="s">
        <v>950</v>
      </c>
    </row>
    <row r="858" spans="1:11">
      <c r="A858">
        <v>857</v>
      </c>
      <c r="B858">
        <v>12</v>
      </c>
      <c r="C858" t="s">
        <v>1884</v>
      </c>
      <c r="D858" t="s">
        <v>882</v>
      </c>
      <c r="E858" t="s">
        <v>1888</v>
      </c>
      <c r="F858" t="s">
        <v>939</v>
      </c>
      <c r="G858" t="s">
        <v>940</v>
      </c>
      <c r="H858">
        <v>30</v>
      </c>
      <c r="I858" s="5">
        <v>24856</v>
      </c>
      <c r="J858">
        <v>9</v>
      </c>
      <c r="K858" t="s">
        <v>963</v>
      </c>
    </row>
    <row r="859" spans="1:11">
      <c r="A859">
        <v>858</v>
      </c>
      <c r="B859">
        <v>12</v>
      </c>
      <c r="C859" t="s">
        <v>1884</v>
      </c>
      <c r="D859" t="s">
        <v>883</v>
      </c>
      <c r="E859" t="s">
        <v>1889</v>
      </c>
      <c r="F859" t="s">
        <v>939</v>
      </c>
      <c r="G859" t="s">
        <v>947</v>
      </c>
      <c r="H859">
        <v>90</v>
      </c>
      <c r="I859" s="5">
        <v>59990</v>
      </c>
      <c r="J859">
        <v>12</v>
      </c>
      <c r="K859" t="s">
        <v>952</v>
      </c>
    </row>
    <row r="860" spans="1:11">
      <c r="A860">
        <v>859</v>
      </c>
      <c r="B860">
        <v>12</v>
      </c>
      <c r="C860" t="s">
        <v>1884</v>
      </c>
      <c r="D860" t="s">
        <v>884</v>
      </c>
      <c r="E860" t="s">
        <v>1890</v>
      </c>
      <c r="F860" t="s">
        <v>939</v>
      </c>
      <c r="G860" t="s">
        <v>944</v>
      </c>
      <c r="H860">
        <v>30</v>
      </c>
      <c r="I860" s="5">
        <v>36971</v>
      </c>
      <c r="J860">
        <v>6</v>
      </c>
      <c r="K860" t="s">
        <v>950</v>
      </c>
    </row>
    <row r="861" spans="1:11">
      <c r="A861">
        <v>860</v>
      </c>
      <c r="B861">
        <v>12</v>
      </c>
      <c r="C861" t="s">
        <v>1884</v>
      </c>
      <c r="D861" t="s">
        <v>885</v>
      </c>
      <c r="E861" t="s">
        <v>1891</v>
      </c>
      <c r="F861" t="s">
        <v>939</v>
      </c>
      <c r="G861" t="s">
        <v>944</v>
      </c>
      <c r="H861">
        <v>30</v>
      </c>
      <c r="I861" s="5">
        <v>13483</v>
      </c>
      <c r="J861">
        <v>5</v>
      </c>
      <c r="K861" t="s">
        <v>945</v>
      </c>
    </row>
    <row r="862" spans="1:11">
      <c r="A862">
        <v>861</v>
      </c>
      <c r="B862">
        <v>12</v>
      </c>
      <c r="C862" t="s">
        <v>1884</v>
      </c>
      <c r="D862" t="s">
        <v>886</v>
      </c>
      <c r="E862" t="s">
        <v>1892</v>
      </c>
      <c r="F862" t="s">
        <v>939</v>
      </c>
      <c r="G862" t="s">
        <v>944</v>
      </c>
      <c r="H862">
        <v>30</v>
      </c>
      <c r="I862" s="5">
        <v>37244</v>
      </c>
      <c r="J862">
        <v>6</v>
      </c>
      <c r="K862" t="s">
        <v>950</v>
      </c>
    </row>
    <row r="863" spans="1:11">
      <c r="A863">
        <v>862</v>
      </c>
      <c r="B863">
        <v>12</v>
      </c>
      <c r="C863" t="s">
        <v>1884</v>
      </c>
      <c r="D863" t="s">
        <v>887</v>
      </c>
      <c r="E863" t="s">
        <v>1893</v>
      </c>
      <c r="F863" t="s">
        <v>939</v>
      </c>
      <c r="G863" t="s">
        <v>944</v>
      </c>
      <c r="H863">
        <v>30</v>
      </c>
      <c r="I863" s="5">
        <v>19760</v>
      </c>
      <c r="J863">
        <v>5</v>
      </c>
      <c r="K863" t="s">
        <v>945</v>
      </c>
    </row>
    <row r="864" spans="1:11">
      <c r="A864">
        <v>863</v>
      </c>
      <c r="B864">
        <v>12</v>
      </c>
      <c r="C864" t="s">
        <v>1884</v>
      </c>
      <c r="D864" t="s">
        <v>888</v>
      </c>
      <c r="E864" t="s">
        <v>1894</v>
      </c>
      <c r="F864" t="s">
        <v>939</v>
      </c>
      <c r="G864" t="s">
        <v>944</v>
      </c>
      <c r="H864">
        <v>30</v>
      </c>
      <c r="I864" s="5">
        <v>29218</v>
      </c>
      <c r="J864">
        <v>5</v>
      </c>
      <c r="K864" t="s">
        <v>945</v>
      </c>
    </row>
    <row r="865" spans="1:11">
      <c r="A865">
        <v>864</v>
      </c>
      <c r="B865">
        <v>12</v>
      </c>
      <c r="C865" t="s">
        <v>1884</v>
      </c>
      <c r="D865" t="s">
        <v>889</v>
      </c>
      <c r="E865" t="s">
        <v>1895</v>
      </c>
      <c r="F865" t="s">
        <v>939</v>
      </c>
      <c r="G865" t="s">
        <v>966</v>
      </c>
      <c r="H865">
        <v>30</v>
      </c>
      <c r="I865" s="5">
        <v>20285</v>
      </c>
      <c r="J865">
        <v>3</v>
      </c>
      <c r="K865" t="s">
        <v>1015</v>
      </c>
    </row>
    <row r="866" spans="1:11">
      <c r="A866">
        <v>865</v>
      </c>
      <c r="B866">
        <v>12</v>
      </c>
      <c r="C866" t="s">
        <v>1896</v>
      </c>
      <c r="D866" t="s">
        <v>890</v>
      </c>
      <c r="E866" t="s">
        <v>1897</v>
      </c>
      <c r="F866" t="s">
        <v>935</v>
      </c>
      <c r="G866" t="s">
        <v>936</v>
      </c>
      <c r="H866">
        <v>479</v>
      </c>
      <c r="I866" s="5">
        <v>143292</v>
      </c>
      <c r="J866">
        <v>18</v>
      </c>
      <c r="K866" t="s">
        <v>970</v>
      </c>
    </row>
    <row r="867" spans="1:11">
      <c r="A867">
        <v>866</v>
      </c>
      <c r="B867">
        <v>12</v>
      </c>
      <c r="C867" t="s">
        <v>1896</v>
      </c>
      <c r="D867" t="s">
        <v>891</v>
      </c>
      <c r="E867" t="s">
        <v>1898</v>
      </c>
      <c r="F867" t="s">
        <v>972</v>
      </c>
      <c r="G867" t="s">
        <v>973</v>
      </c>
      <c r="H867">
        <v>170</v>
      </c>
      <c r="I867" s="5">
        <v>58211</v>
      </c>
      <c r="J867">
        <v>14</v>
      </c>
      <c r="K867" t="s">
        <v>1206</v>
      </c>
    </row>
    <row r="868" spans="1:11">
      <c r="A868">
        <v>867</v>
      </c>
      <c r="B868">
        <v>12</v>
      </c>
      <c r="C868" t="s">
        <v>1896</v>
      </c>
      <c r="D868" t="s">
        <v>892</v>
      </c>
      <c r="E868" t="s">
        <v>1899</v>
      </c>
      <c r="F868" t="s">
        <v>939</v>
      </c>
      <c r="G868" t="s">
        <v>944</v>
      </c>
      <c r="H868">
        <v>60</v>
      </c>
      <c r="I868" s="5">
        <v>53813</v>
      </c>
      <c r="J868">
        <v>6</v>
      </c>
      <c r="K868" t="s">
        <v>950</v>
      </c>
    </row>
    <row r="869" spans="1:11">
      <c r="A869">
        <v>868</v>
      </c>
      <c r="B869">
        <v>12</v>
      </c>
      <c r="C869" t="s">
        <v>1896</v>
      </c>
      <c r="D869" t="s">
        <v>893</v>
      </c>
      <c r="E869" t="s">
        <v>1900</v>
      </c>
      <c r="F869" t="s">
        <v>939</v>
      </c>
      <c r="G869" t="s">
        <v>944</v>
      </c>
      <c r="H869">
        <v>29</v>
      </c>
      <c r="I869" s="5">
        <v>21465</v>
      </c>
      <c r="J869">
        <v>5</v>
      </c>
      <c r="K869" t="s">
        <v>945</v>
      </c>
    </row>
    <row r="870" spans="1:11">
      <c r="A870">
        <v>869</v>
      </c>
      <c r="B870">
        <v>12</v>
      </c>
      <c r="C870" t="s">
        <v>1896</v>
      </c>
      <c r="D870" t="s">
        <v>894</v>
      </c>
      <c r="E870" t="s">
        <v>1901</v>
      </c>
      <c r="F870" t="s">
        <v>939</v>
      </c>
      <c r="G870" t="s">
        <v>940</v>
      </c>
      <c r="H870">
        <v>89</v>
      </c>
      <c r="I870" s="5">
        <v>79985</v>
      </c>
      <c r="J870">
        <v>10</v>
      </c>
      <c r="K870" t="s">
        <v>941</v>
      </c>
    </row>
    <row r="871" spans="1:11">
      <c r="A871">
        <v>870</v>
      </c>
      <c r="B871">
        <v>12</v>
      </c>
      <c r="C871" t="s">
        <v>1896</v>
      </c>
      <c r="D871" t="s">
        <v>895</v>
      </c>
      <c r="E871" t="s">
        <v>1902</v>
      </c>
      <c r="F871" t="s">
        <v>939</v>
      </c>
      <c r="G871" t="s">
        <v>940</v>
      </c>
      <c r="H871">
        <v>72</v>
      </c>
      <c r="I871" s="5">
        <v>55361</v>
      </c>
      <c r="J871">
        <v>10</v>
      </c>
      <c r="K871" t="s">
        <v>941</v>
      </c>
    </row>
    <row r="872" spans="1:11">
      <c r="A872">
        <v>871</v>
      </c>
      <c r="B872">
        <v>12</v>
      </c>
      <c r="C872" t="s">
        <v>1896</v>
      </c>
      <c r="D872" t="s">
        <v>896</v>
      </c>
      <c r="E872" t="s">
        <v>1903</v>
      </c>
      <c r="F872" t="s">
        <v>939</v>
      </c>
      <c r="G872" t="s">
        <v>944</v>
      </c>
      <c r="H872">
        <v>30</v>
      </c>
      <c r="I872" s="5">
        <v>23823</v>
      </c>
      <c r="J872">
        <v>5</v>
      </c>
      <c r="K872" t="s">
        <v>945</v>
      </c>
    </row>
    <row r="873" spans="1:11">
      <c r="A873">
        <v>872</v>
      </c>
      <c r="B873">
        <v>12</v>
      </c>
      <c r="C873" t="s">
        <v>1896</v>
      </c>
      <c r="D873" t="s">
        <v>897</v>
      </c>
      <c r="E873" t="s">
        <v>1904</v>
      </c>
      <c r="F873" t="s">
        <v>939</v>
      </c>
      <c r="G873" t="s">
        <v>944</v>
      </c>
      <c r="H873">
        <v>30</v>
      </c>
      <c r="I873" s="5">
        <v>25212</v>
      </c>
      <c r="J873">
        <v>5</v>
      </c>
      <c r="K873" t="s">
        <v>945</v>
      </c>
    </row>
    <row r="874" spans="1:11">
      <c r="A874">
        <v>873</v>
      </c>
      <c r="B874">
        <v>12</v>
      </c>
      <c r="C874" t="s">
        <v>1905</v>
      </c>
      <c r="D874" t="s">
        <v>898</v>
      </c>
      <c r="E874" t="s">
        <v>1906</v>
      </c>
      <c r="F874" t="s">
        <v>935</v>
      </c>
      <c r="G874" t="s">
        <v>936</v>
      </c>
      <c r="H874">
        <v>685</v>
      </c>
      <c r="I874" s="5">
        <v>268360</v>
      </c>
      <c r="J874">
        <v>18</v>
      </c>
      <c r="K874" t="s">
        <v>970</v>
      </c>
    </row>
    <row r="875" spans="1:11">
      <c r="A875">
        <v>874</v>
      </c>
      <c r="B875">
        <v>12</v>
      </c>
      <c r="C875" t="s">
        <v>1905</v>
      </c>
      <c r="D875" t="s">
        <v>899</v>
      </c>
      <c r="E875" t="s">
        <v>1907</v>
      </c>
      <c r="F875" t="s">
        <v>972</v>
      </c>
      <c r="G875" t="s">
        <v>999</v>
      </c>
      <c r="H875">
        <v>508</v>
      </c>
      <c r="I875" s="5">
        <v>161113</v>
      </c>
      <c r="J875">
        <v>17</v>
      </c>
      <c r="K875" t="s">
        <v>1000</v>
      </c>
    </row>
    <row r="876" spans="1:11">
      <c r="A876">
        <v>875</v>
      </c>
      <c r="B876">
        <v>12</v>
      </c>
      <c r="C876" t="s">
        <v>1905</v>
      </c>
      <c r="D876" t="s">
        <v>900</v>
      </c>
      <c r="E876" t="s">
        <v>1908</v>
      </c>
      <c r="F876" t="s">
        <v>939</v>
      </c>
      <c r="G876" t="s">
        <v>944</v>
      </c>
      <c r="H876">
        <v>30</v>
      </c>
      <c r="I876" s="5">
        <v>32408</v>
      </c>
      <c r="J876">
        <v>6</v>
      </c>
      <c r="K876" t="s">
        <v>950</v>
      </c>
    </row>
    <row r="877" spans="1:11">
      <c r="A877">
        <v>876</v>
      </c>
      <c r="B877">
        <v>12</v>
      </c>
      <c r="C877" t="s">
        <v>1905</v>
      </c>
      <c r="D877" t="s">
        <v>901</v>
      </c>
      <c r="E877" t="s">
        <v>1909</v>
      </c>
      <c r="F877" t="s">
        <v>939</v>
      </c>
      <c r="G877" t="s">
        <v>944</v>
      </c>
      <c r="H877">
        <v>70</v>
      </c>
      <c r="I877" s="5">
        <v>70574</v>
      </c>
      <c r="J877">
        <v>7</v>
      </c>
      <c r="K877" t="s">
        <v>954</v>
      </c>
    </row>
    <row r="878" spans="1:11">
      <c r="A878">
        <v>877</v>
      </c>
      <c r="B878">
        <v>12</v>
      </c>
      <c r="C878" t="s">
        <v>1905</v>
      </c>
      <c r="D878" t="s">
        <v>902</v>
      </c>
      <c r="E878" t="s">
        <v>1910</v>
      </c>
      <c r="F878" t="s">
        <v>939</v>
      </c>
      <c r="G878" t="s">
        <v>947</v>
      </c>
      <c r="H878">
        <v>121</v>
      </c>
      <c r="I878" s="5">
        <v>59423</v>
      </c>
      <c r="J878">
        <v>13</v>
      </c>
      <c r="K878" t="s">
        <v>948</v>
      </c>
    </row>
    <row r="879" spans="1:11">
      <c r="A879">
        <v>878</v>
      </c>
      <c r="B879">
        <v>12</v>
      </c>
      <c r="C879" t="s">
        <v>1905</v>
      </c>
      <c r="D879" t="s">
        <v>903</v>
      </c>
      <c r="E879" t="s">
        <v>1911</v>
      </c>
      <c r="F879" t="s">
        <v>939</v>
      </c>
      <c r="G879" t="s">
        <v>944</v>
      </c>
      <c r="H879">
        <v>60</v>
      </c>
      <c r="I879" s="5">
        <v>63001</v>
      </c>
      <c r="J879">
        <v>7</v>
      </c>
      <c r="K879" t="s">
        <v>954</v>
      </c>
    </row>
    <row r="880" spans="1:11">
      <c r="A880">
        <v>879</v>
      </c>
      <c r="B880">
        <v>12</v>
      </c>
      <c r="C880" t="s">
        <v>1905</v>
      </c>
      <c r="D880" t="s">
        <v>904</v>
      </c>
      <c r="E880" t="s">
        <v>1912</v>
      </c>
      <c r="F880" t="s">
        <v>939</v>
      </c>
      <c r="G880" t="s">
        <v>944</v>
      </c>
      <c r="H880">
        <v>44</v>
      </c>
      <c r="I880" s="5">
        <v>63259</v>
      </c>
      <c r="J880">
        <v>7</v>
      </c>
      <c r="K880" t="s">
        <v>954</v>
      </c>
    </row>
    <row r="881" spans="1:11">
      <c r="A881">
        <v>880</v>
      </c>
      <c r="B881">
        <v>12</v>
      </c>
      <c r="C881" t="s">
        <v>1905</v>
      </c>
      <c r="D881" t="s">
        <v>905</v>
      </c>
      <c r="E881" t="s">
        <v>1913</v>
      </c>
      <c r="F881" t="s">
        <v>939</v>
      </c>
      <c r="G881" t="s">
        <v>940</v>
      </c>
      <c r="H881">
        <v>60</v>
      </c>
      <c r="I881" s="5">
        <v>49813</v>
      </c>
      <c r="J881">
        <v>9</v>
      </c>
      <c r="K881" t="s">
        <v>963</v>
      </c>
    </row>
    <row r="882" spans="1:11">
      <c r="A882">
        <v>881</v>
      </c>
      <c r="B882">
        <v>12</v>
      </c>
      <c r="C882" t="s">
        <v>1905</v>
      </c>
      <c r="D882" t="s">
        <v>906</v>
      </c>
      <c r="E882" t="s">
        <v>1914</v>
      </c>
      <c r="F882" t="s">
        <v>939</v>
      </c>
      <c r="G882" t="s">
        <v>944</v>
      </c>
      <c r="H882">
        <v>30</v>
      </c>
      <c r="I882" s="5">
        <v>10526</v>
      </c>
      <c r="J882">
        <v>5</v>
      </c>
      <c r="K882" t="s">
        <v>945</v>
      </c>
    </row>
    <row r="883" spans="1:11">
      <c r="A883">
        <v>882</v>
      </c>
      <c r="B883">
        <v>12</v>
      </c>
      <c r="C883" t="s">
        <v>1905</v>
      </c>
      <c r="D883" t="s">
        <v>907</v>
      </c>
      <c r="E883" t="s">
        <v>1915</v>
      </c>
      <c r="F883" t="s">
        <v>939</v>
      </c>
      <c r="G883" t="s">
        <v>944</v>
      </c>
      <c r="H883">
        <v>46</v>
      </c>
      <c r="I883" s="5">
        <v>56449</v>
      </c>
      <c r="J883">
        <v>6</v>
      </c>
      <c r="K883" t="s">
        <v>950</v>
      </c>
    </row>
    <row r="884" spans="1:11">
      <c r="A884">
        <v>883</v>
      </c>
      <c r="B884">
        <v>12</v>
      </c>
      <c r="C884" t="s">
        <v>1905</v>
      </c>
      <c r="D884" t="s">
        <v>908</v>
      </c>
      <c r="E884" t="s">
        <v>1916</v>
      </c>
      <c r="F884" t="s">
        <v>939</v>
      </c>
      <c r="G884" t="s">
        <v>944</v>
      </c>
      <c r="H884">
        <v>43</v>
      </c>
      <c r="I884" s="5">
        <v>58812</v>
      </c>
      <c r="J884">
        <v>6</v>
      </c>
      <c r="K884" t="s">
        <v>950</v>
      </c>
    </row>
    <row r="885" spans="1:11">
      <c r="A885">
        <v>884</v>
      </c>
      <c r="B885">
        <v>12</v>
      </c>
      <c r="C885" t="s">
        <v>1905</v>
      </c>
      <c r="D885" t="s">
        <v>909</v>
      </c>
      <c r="E885" t="s">
        <v>1917</v>
      </c>
      <c r="F885" t="s">
        <v>939</v>
      </c>
      <c r="G885" t="s">
        <v>944</v>
      </c>
      <c r="H885">
        <v>28</v>
      </c>
      <c r="I885" s="5">
        <v>15612</v>
      </c>
      <c r="J885">
        <v>5</v>
      </c>
      <c r="K885" t="s">
        <v>945</v>
      </c>
    </row>
    <row r="886" spans="1:11">
      <c r="A886">
        <v>885</v>
      </c>
      <c r="B886">
        <v>12</v>
      </c>
      <c r="C886" t="s">
        <v>1905</v>
      </c>
      <c r="D886" t="s">
        <v>910</v>
      </c>
      <c r="E886" t="s">
        <v>1918</v>
      </c>
      <c r="F886" t="s">
        <v>939</v>
      </c>
      <c r="G886" t="s">
        <v>944</v>
      </c>
      <c r="H886">
        <v>30</v>
      </c>
      <c r="I886" s="5">
        <v>25918</v>
      </c>
      <c r="J886">
        <v>5</v>
      </c>
      <c r="K886" t="s">
        <v>945</v>
      </c>
    </row>
    <row r="887" spans="1:11">
      <c r="A887">
        <v>886</v>
      </c>
      <c r="B887">
        <v>12</v>
      </c>
      <c r="C887" t="s">
        <v>1905</v>
      </c>
      <c r="D887" t="s">
        <v>911</v>
      </c>
      <c r="E887" t="s">
        <v>1919</v>
      </c>
      <c r="F887" t="s">
        <v>939</v>
      </c>
      <c r="G887" t="s">
        <v>944</v>
      </c>
      <c r="H887">
        <v>30</v>
      </c>
      <c r="I887" s="5">
        <v>35044</v>
      </c>
      <c r="J887">
        <v>6</v>
      </c>
      <c r="K887" t="s">
        <v>950</v>
      </c>
    </row>
    <row r="888" spans="1:11">
      <c r="A888">
        <v>887</v>
      </c>
      <c r="B888">
        <v>12</v>
      </c>
      <c r="C888" t="s">
        <v>1905</v>
      </c>
      <c r="D888" t="s">
        <v>912</v>
      </c>
      <c r="E888" t="s">
        <v>1920</v>
      </c>
      <c r="F888" t="s">
        <v>939</v>
      </c>
      <c r="G888" t="s">
        <v>944</v>
      </c>
      <c r="H888">
        <v>30</v>
      </c>
      <c r="I888" s="5">
        <v>21163</v>
      </c>
      <c r="J888">
        <v>5</v>
      </c>
      <c r="K888" t="s">
        <v>945</v>
      </c>
    </row>
    <row r="889" spans="1:11">
      <c r="A889">
        <v>888</v>
      </c>
      <c r="B889">
        <v>12</v>
      </c>
      <c r="C889" t="s">
        <v>1905</v>
      </c>
      <c r="D889" t="s">
        <v>913</v>
      </c>
      <c r="E889" t="s">
        <v>1921</v>
      </c>
      <c r="F889" t="s">
        <v>939</v>
      </c>
      <c r="G889" t="s">
        <v>944</v>
      </c>
      <c r="H889">
        <v>30</v>
      </c>
      <c r="I889" s="5">
        <v>36935</v>
      </c>
      <c r="J889">
        <v>6</v>
      </c>
      <c r="K889" t="s">
        <v>950</v>
      </c>
    </row>
    <row r="890" spans="1:11">
      <c r="A890">
        <v>889</v>
      </c>
      <c r="B890">
        <v>12</v>
      </c>
      <c r="C890" t="s">
        <v>1905</v>
      </c>
      <c r="D890" t="s">
        <v>914</v>
      </c>
      <c r="E890" t="s">
        <v>1922</v>
      </c>
      <c r="F890" t="s">
        <v>939</v>
      </c>
      <c r="G890" t="s">
        <v>944</v>
      </c>
      <c r="H890">
        <v>30</v>
      </c>
      <c r="I890" s="5">
        <v>18043</v>
      </c>
      <c r="J890">
        <v>5</v>
      </c>
      <c r="K890" t="s">
        <v>945</v>
      </c>
    </row>
    <row r="891" spans="1:11">
      <c r="A891">
        <v>890</v>
      </c>
      <c r="B891">
        <v>12</v>
      </c>
      <c r="C891" t="s">
        <v>1923</v>
      </c>
      <c r="D891" t="s">
        <v>915</v>
      </c>
      <c r="E891" t="s">
        <v>1924</v>
      </c>
      <c r="F891" t="s">
        <v>972</v>
      </c>
      <c r="G891" t="s">
        <v>999</v>
      </c>
      <c r="H891">
        <v>202</v>
      </c>
      <c r="I891" s="5">
        <v>94745</v>
      </c>
      <c r="J891">
        <v>16</v>
      </c>
      <c r="K891" t="s">
        <v>1038</v>
      </c>
    </row>
    <row r="892" spans="1:11">
      <c r="A892">
        <v>891</v>
      </c>
      <c r="B892">
        <v>12</v>
      </c>
      <c r="C892" t="s">
        <v>1923</v>
      </c>
      <c r="D892" t="s">
        <v>916</v>
      </c>
      <c r="E892" t="s">
        <v>1925</v>
      </c>
      <c r="F892" t="s">
        <v>939</v>
      </c>
      <c r="G892" t="s">
        <v>944</v>
      </c>
      <c r="H892">
        <v>30</v>
      </c>
      <c r="I892" s="5">
        <v>18788</v>
      </c>
      <c r="J892">
        <v>5</v>
      </c>
      <c r="K892" t="s">
        <v>945</v>
      </c>
    </row>
    <row r="893" spans="1:11">
      <c r="A893">
        <v>892</v>
      </c>
      <c r="B893">
        <v>12</v>
      </c>
      <c r="C893" t="s">
        <v>1923</v>
      </c>
      <c r="D893" t="s">
        <v>917</v>
      </c>
      <c r="E893" t="s">
        <v>1926</v>
      </c>
      <c r="F893" t="s">
        <v>939</v>
      </c>
      <c r="G893" t="s">
        <v>944</v>
      </c>
      <c r="H893">
        <v>33</v>
      </c>
      <c r="I893" s="5">
        <v>26732</v>
      </c>
      <c r="J893">
        <v>5</v>
      </c>
      <c r="K893" t="s">
        <v>945</v>
      </c>
    </row>
    <row r="894" spans="1:11">
      <c r="A894">
        <v>893</v>
      </c>
      <c r="B894">
        <v>12</v>
      </c>
      <c r="C894" t="s">
        <v>1923</v>
      </c>
      <c r="D894" t="s">
        <v>918</v>
      </c>
      <c r="E894" t="s">
        <v>1927</v>
      </c>
      <c r="F894" t="s">
        <v>939</v>
      </c>
      <c r="G894" t="s">
        <v>944</v>
      </c>
      <c r="H894">
        <v>33</v>
      </c>
      <c r="I894" s="5">
        <v>23916</v>
      </c>
      <c r="J894">
        <v>5</v>
      </c>
      <c r="K894" t="s">
        <v>945</v>
      </c>
    </row>
    <row r="895" spans="1:11">
      <c r="A895">
        <v>894</v>
      </c>
      <c r="B895">
        <v>12</v>
      </c>
      <c r="C895" t="s">
        <v>1923</v>
      </c>
      <c r="D895" t="s">
        <v>919</v>
      </c>
      <c r="E895" t="s">
        <v>1928</v>
      </c>
      <c r="F895" t="s">
        <v>939</v>
      </c>
      <c r="G895" t="s">
        <v>940</v>
      </c>
      <c r="H895">
        <v>63</v>
      </c>
      <c r="I895" s="5">
        <v>57457</v>
      </c>
      <c r="J895">
        <v>10</v>
      </c>
      <c r="K895" t="s">
        <v>941</v>
      </c>
    </row>
    <row r="896" spans="1:11">
      <c r="A896">
        <v>895</v>
      </c>
      <c r="B896">
        <v>12</v>
      </c>
      <c r="C896" t="s">
        <v>1923</v>
      </c>
      <c r="D896" t="s">
        <v>920</v>
      </c>
      <c r="E896" t="s">
        <v>1929</v>
      </c>
      <c r="F896" t="s">
        <v>939</v>
      </c>
      <c r="G896" t="s">
        <v>944</v>
      </c>
      <c r="H896">
        <v>30</v>
      </c>
      <c r="I896" s="5">
        <v>19746</v>
      </c>
      <c r="J896">
        <v>5</v>
      </c>
      <c r="K896" t="s">
        <v>945</v>
      </c>
    </row>
    <row r="897" spans="1:11">
      <c r="A897">
        <v>896</v>
      </c>
      <c r="B897">
        <v>12</v>
      </c>
      <c r="C897" t="s">
        <v>1923</v>
      </c>
      <c r="D897" t="s">
        <v>921</v>
      </c>
      <c r="E897" t="s">
        <v>1930</v>
      </c>
      <c r="F897" t="s">
        <v>939</v>
      </c>
      <c r="G897" t="s">
        <v>966</v>
      </c>
      <c r="H897">
        <v>30</v>
      </c>
      <c r="I897" s="5">
        <v>14981</v>
      </c>
      <c r="J897">
        <v>2</v>
      </c>
      <c r="K897" t="s">
        <v>967</v>
      </c>
    </row>
    <row r="898" spans="1:11">
      <c r="K898" t="s">
        <v>1931</v>
      </c>
    </row>
    <row r="899" spans="1:11">
      <c r="K899" t="s">
        <v>1932</v>
      </c>
    </row>
    <row r="900" spans="1:11">
      <c r="K900" t="s">
        <v>1933</v>
      </c>
    </row>
    <row r="901" spans="1:11">
      <c r="K901" t="s">
        <v>1934</v>
      </c>
    </row>
    <row r="902" spans="1:11">
      <c r="K902" t="s">
        <v>1935</v>
      </c>
    </row>
    <row r="903" spans="1:11">
      <c r="K903" t="s">
        <v>1936</v>
      </c>
    </row>
    <row r="904" spans="1:11">
      <c r="K904" t="s">
        <v>1937</v>
      </c>
    </row>
    <row r="905" spans="1:11">
      <c r="K905" t="s">
        <v>1938</v>
      </c>
    </row>
    <row r="907" spans="1:11">
      <c r="K907" t="s">
        <v>1939</v>
      </c>
    </row>
    <row r="908" spans="1:11">
      <c r="K908" t="s">
        <v>1939</v>
      </c>
    </row>
    <row r="909" spans="1:11">
      <c r="K909" t="s">
        <v>1939</v>
      </c>
    </row>
    <row r="910" spans="1:11">
      <c r="K910" t="s">
        <v>1939</v>
      </c>
    </row>
    <row r="911" spans="1:11">
      <c r="K911" t="s">
        <v>1939</v>
      </c>
    </row>
    <row r="912" spans="1:11">
      <c r="K912" t="s">
        <v>1939</v>
      </c>
    </row>
    <row r="913" spans="11:11">
      <c r="K913" t="s">
        <v>1939</v>
      </c>
    </row>
    <row r="914" spans="11:11">
      <c r="K914" t="s">
        <v>1939</v>
      </c>
    </row>
  </sheetData>
  <pageMargins left="0.7" right="0.7" top="0.75" bottom="0.75" header="0.3" footer="0.3"/>
  <ignoredErrors>
    <ignoredError sqref="D2:D897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89"/>
  <sheetViews>
    <sheetView topLeftCell="A44" workbookViewId="0">
      <selection activeCell="I59" sqref="I59"/>
    </sheetView>
  </sheetViews>
  <sheetFormatPr defaultColWidth="8.81640625" defaultRowHeight="14.5"/>
  <cols>
    <col min="1" max="1" width="3.7265625" style="378" bestFit="1" customWidth="1"/>
    <col min="2" max="3" width="8.81640625" style="377"/>
    <col min="4" max="4" width="5.90625" style="379" bestFit="1" customWidth="1"/>
    <col min="5" max="5" width="27.6328125" style="377" customWidth="1"/>
    <col min="6" max="6" width="26.7265625" style="377" customWidth="1"/>
    <col min="7" max="7" width="14.26953125" style="377" bestFit="1" customWidth="1"/>
    <col min="8" max="8" width="8.81640625" style="379"/>
    <col min="9" max="16384" width="8.81640625" style="377"/>
  </cols>
  <sheetData>
    <row r="1" spans="1:16">
      <c r="A1" s="374" t="s">
        <v>927</v>
      </c>
      <c r="B1" s="375" t="s">
        <v>3185</v>
      </c>
      <c r="C1" s="375" t="s">
        <v>3186</v>
      </c>
      <c r="D1" s="376" t="s">
        <v>2</v>
      </c>
      <c r="E1" s="375" t="s">
        <v>3187</v>
      </c>
      <c r="F1" s="375" t="s">
        <v>3188</v>
      </c>
      <c r="G1" s="375" t="s">
        <v>3189</v>
      </c>
      <c r="H1" s="376" t="s">
        <v>929</v>
      </c>
      <c r="I1" s="375" t="s">
        <v>3078</v>
      </c>
      <c r="J1" s="375" t="s">
        <v>3190</v>
      </c>
      <c r="K1" s="375" t="s">
        <v>3191</v>
      </c>
      <c r="L1" s="375" t="s">
        <v>3192</v>
      </c>
      <c r="M1" s="375" t="s">
        <v>3193</v>
      </c>
      <c r="N1" s="375" t="s">
        <v>3194</v>
      </c>
      <c r="O1" s="375" t="s">
        <v>3195</v>
      </c>
      <c r="P1" s="375" t="s">
        <v>3196</v>
      </c>
    </row>
    <row r="2" spans="1:16">
      <c r="A2" s="378">
        <v>8</v>
      </c>
      <c r="B2" s="377" t="s">
        <v>3225</v>
      </c>
      <c r="C2" s="377" t="s">
        <v>3226</v>
      </c>
      <c r="D2" s="379" t="s">
        <v>516</v>
      </c>
      <c r="E2" s="377" t="s">
        <v>2428</v>
      </c>
      <c r="F2" s="377" t="s">
        <v>3227</v>
      </c>
      <c r="G2" s="377" t="s">
        <v>3202</v>
      </c>
      <c r="H2" s="379" t="s">
        <v>999</v>
      </c>
      <c r="I2" s="377">
        <v>366</v>
      </c>
      <c r="J2" s="377" t="s">
        <v>3228</v>
      </c>
      <c r="K2" s="377" t="s">
        <v>1497</v>
      </c>
      <c r="L2" s="377" t="s">
        <v>3229</v>
      </c>
      <c r="M2" s="377" t="s">
        <v>3230</v>
      </c>
      <c r="N2" s="377" t="s">
        <v>3231</v>
      </c>
      <c r="O2" s="377" t="s">
        <v>3207</v>
      </c>
      <c r="P2" s="377" t="s">
        <v>3198</v>
      </c>
    </row>
    <row r="3" spans="1:16">
      <c r="A3" s="378">
        <v>8</v>
      </c>
      <c r="B3" s="377" t="s">
        <v>3232</v>
      </c>
      <c r="C3" s="377" t="s">
        <v>3233</v>
      </c>
      <c r="D3" s="379" t="s">
        <v>526</v>
      </c>
      <c r="E3" s="377" t="s">
        <v>3234</v>
      </c>
      <c r="F3" s="377" t="s">
        <v>3235</v>
      </c>
      <c r="G3" s="377" t="s">
        <v>3199</v>
      </c>
      <c r="H3" s="379" t="s">
        <v>947</v>
      </c>
      <c r="I3" s="377">
        <v>108</v>
      </c>
      <c r="J3" s="377" t="s">
        <v>3228</v>
      </c>
      <c r="K3" s="377" t="s">
        <v>1497</v>
      </c>
      <c r="L3" s="377" t="s">
        <v>3236</v>
      </c>
      <c r="M3" s="377" t="s">
        <v>3237</v>
      </c>
      <c r="N3" s="377" t="s">
        <v>3238</v>
      </c>
      <c r="O3" s="377" t="s">
        <v>3237</v>
      </c>
      <c r="P3" s="377" t="s">
        <v>2905</v>
      </c>
    </row>
    <row r="4" spans="1:16">
      <c r="A4" s="378">
        <v>8</v>
      </c>
      <c r="B4" s="377" t="s">
        <v>3239</v>
      </c>
      <c r="C4" s="377" t="s">
        <v>3240</v>
      </c>
      <c r="D4" s="379" t="s">
        <v>523</v>
      </c>
      <c r="E4" s="377" t="s">
        <v>2435</v>
      </c>
      <c r="F4" s="377" t="s">
        <v>3241</v>
      </c>
      <c r="G4" s="377" t="s">
        <v>3199</v>
      </c>
      <c r="H4" s="379" t="s">
        <v>940</v>
      </c>
      <c r="I4" s="377">
        <v>90</v>
      </c>
      <c r="J4" s="377" t="s">
        <v>3228</v>
      </c>
      <c r="K4" s="377" t="s">
        <v>1497</v>
      </c>
      <c r="L4" s="377" t="s">
        <v>3242</v>
      </c>
      <c r="M4" s="377" t="s">
        <v>3243</v>
      </c>
      <c r="N4" s="377" t="s">
        <v>3244</v>
      </c>
      <c r="O4" s="377" t="s">
        <v>3243</v>
      </c>
      <c r="P4" s="377" t="s">
        <v>2877</v>
      </c>
    </row>
    <row r="5" spans="1:16">
      <c r="A5" s="378">
        <v>8</v>
      </c>
      <c r="B5" s="377" t="s">
        <v>3245</v>
      </c>
      <c r="C5" s="377" t="s">
        <v>3246</v>
      </c>
      <c r="D5" s="379" t="s">
        <v>518</v>
      </c>
      <c r="E5" s="377" t="s">
        <v>2430</v>
      </c>
      <c r="F5" s="377" t="s">
        <v>3247</v>
      </c>
      <c r="G5" s="377" t="s">
        <v>3199</v>
      </c>
      <c r="H5" s="379" t="s">
        <v>944</v>
      </c>
      <c r="I5" s="377">
        <v>47</v>
      </c>
      <c r="J5" s="377" t="s">
        <v>3228</v>
      </c>
      <c r="K5" s="377" t="s">
        <v>1497</v>
      </c>
      <c r="L5" s="377" t="s">
        <v>3248</v>
      </c>
      <c r="M5" s="377" t="s">
        <v>3249</v>
      </c>
      <c r="N5" s="377" t="s">
        <v>3250</v>
      </c>
      <c r="O5" s="377" t="s">
        <v>3251</v>
      </c>
      <c r="P5" s="377" t="s">
        <v>2899</v>
      </c>
    </row>
    <row r="6" spans="1:16">
      <c r="A6" s="378">
        <v>8</v>
      </c>
      <c r="B6" s="377" t="s">
        <v>3252</v>
      </c>
      <c r="C6" s="377" t="s">
        <v>3253</v>
      </c>
      <c r="D6" s="379" t="s">
        <v>522</v>
      </c>
      <c r="E6" s="377" t="s">
        <v>2434</v>
      </c>
      <c r="F6" s="377" t="s">
        <v>3254</v>
      </c>
      <c r="G6" s="377" t="s">
        <v>3199</v>
      </c>
      <c r="H6" s="379" t="s">
        <v>944</v>
      </c>
      <c r="I6" s="377">
        <v>60</v>
      </c>
      <c r="J6" s="377" t="s">
        <v>3228</v>
      </c>
      <c r="K6" s="377" t="s">
        <v>1497</v>
      </c>
      <c r="L6" s="377" t="s">
        <v>3255</v>
      </c>
      <c r="M6" s="377" t="s">
        <v>3256</v>
      </c>
      <c r="N6" s="377" t="s">
        <v>3257</v>
      </c>
      <c r="O6" s="377" t="s">
        <v>3256</v>
      </c>
      <c r="P6" s="377" t="s">
        <v>2905</v>
      </c>
    </row>
    <row r="7" spans="1:16">
      <c r="A7" s="378">
        <v>8</v>
      </c>
      <c r="B7" s="377" t="s">
        <v>3258</v>
      </c>
      <c r="C7" s="377" t="s">
        <v>3259</v>
      </c>
      <c r="D7" s="379" t="s">
        <v>520</v>
      </c>
      <c r="E7" s="377" t="s">
        <v>2432</v>
      </c>
      <c r="F7" s="377" t="s">
        <v>3260</v>
      </c>
      <c r="G7" s="377" t="s">
        <v>3199</v>
      </c>
      <c r="H7" s="379" t="s">
        <v>944</v>
      </c>
      <c r="I7" s="377">
        <v>40</v>
      </c>
      <c r="J7" s="377" t="s">
        <v>3228</v>
      </c>
      <c r="K7" s="377" t="s">
        <v>1497</v>
      </c>
      <c r="L7" s="377" t="s">
        <v>3261</v>
      </c>
      <c r="M7" s="377" t="s">
        <v>3262</v>
      </c>
      <c r="N7" s="377" t="s">
        <v>3263</v>
      </c>
      <c r="O7" s="377" t="s">
        <v>3264</v>
      </c>
      <c r="P7" s="377" t="s">
        <v>2890</v>
      </c>
    </row>
    <row r="8" spans="1:16">
      <c r="A8" s="378">
        <v>8</v>
      </c>
      <c r="B8" s="377" t="s">
        <v>3265</v>
      </c>
      <c r="C8" s="377" t="s">
        <v>3266</v>
      </c>
      <c r="D8" s="379" t="s">
        <v>524</v>
      </c>
      <c r="E8" s="377" t="s">
        <v>2436</v>
      </c>
      <c r="F8" s="377" t="s">
        <v>3267</v>
      </c>
      <c r="G8" s="377" t="s">
        <v>3199</v>
      </c>
      <c r="H8" s="379" t="s">
        <v>944</v>
      </c>
      <c r="I8" s="377">
        <v>36</v>
      </c>
      <c r="J8" s="377" t="s">
        <v>3228</v>
      </c>
      <c r="K8" s="377" t="s">
        <v>1497</v>
      </c>
      <c r="L8" s="377" t="s">
        <v>3268</v>
      </c>
      <c r="M8" s="377" t="s">
        <v>3269</v>
      </c>
      <c r="N8" s="377" t="s">
        <v>3270</v>
      </c>
      <c r="O8" s="377" t="s">
        <v>3269</v>
      </c>
      <c r="P8" s="377" t="s">
        <v>2893</v>
      </c>
    </row>
    <row r="9" spans="1:16">
      <c r="A9" s="378">
        <v>8</v>
      </c>
      <c r="B9" s="377" t="s">
        <v>3271</v>
      </c>
      <c r="C9" s="377" t="s">
        <v>3272</v>
      </c>
      <c r="D9" s="379" t="s">
        <v>519</v>
      </c>
      <c r="E9" s="377" t="s">
        <v>2431</v>
      </c>
      <c r="F9" s="377" t="s">
        <v>3273</v>
      </c>
      <c r="G9" s="377" t="s">
        <v>3199</v>
      </c>
      <c r="H9" s="379" t="s">
        <v>944</v>
      </c>
      <c r="I9" s="377">
        <v>43</v>
      </c>
      <c r="J9" s="377" t="s">
        <v>3228</v>
      </c>
      <c r="K9" s="377" t="s">
        <v>1497</v>
      </c>
      <c r="L9" s="377" t="s">
        <v>3274</v>
      </c>
      <c r="M9" s="377" t="s">
        <v>3275</v>
      </c>
      <c r="N9" s="377" t="s">
        <v>3276</v>
      </c>
      <c r="O9" s="377" t="s">
        <v>3275</v>
      </c>
      <c r="P9" s="377" t="s">
        <v>2884</v>
      </c>
    </row>
    <row r="10" spans="1:16">
      <c r="A10" s="378">
        <v>8</v>
      </c>
      <c r="B10" s="377" t="s">
        <v>3277</v>
      </c>
      <c r="C10" s="377" t="s">
        <v>3278</v>
      </c>
      <c r="D10" s="379" t="s">
        <v>517</v>
      </c>
      <c r="E10" s="377" t="s">
        <v>2429</v>
      </c>
      <c r="F10" s="377" t="s">
        <v>3279</v>
      </c>
      <c r="G10" s="377" t="s">
        <v>3199</v>
      </c>
      <c r="H10" s="379" t="s">
        <v>944</v>
      </c>
      <c r="I10" s="377">
        <v>40</v>
      </c>
      <c r="J10" s="377" t="s">
        <v>3228</v>
      </c>
      <c r="K10" s="377" t="s">
        <v>1497</v>
      </c>
      <c r="L10" s="377" t="s">
        <v>3280</v>
      </c>
      <c r="M10" s="377" t="s">
        <v>3281</v>
      </c>
      <c r="N10" s="377" t="s">
        <v>3282</v>
      </c>
      <c r="O10" s="377" t="s">
        <v>3281</v>
      </c>
      <c r="P10" s="377" t="s">
        <v>2884</v>
      </c>
    </row>
    <row r="11" spans="1:16">
      <c r="A11" s="378">
        <v>8</v>
      </c>
      <c r="B11" s="377" t="s">
        <v>3283</v>
      </c>
      <c r="C11" s="377" t="s">
        <v>3284</v>
      </c>
      <c r="D11" s="379" t="s">
        <v>525</v>
      </c>
      <c r="E11" s="377" t="s">
        <v>2437</v>
      </c>
      <c r="F11" s="377" t="s">
        <v>3285</v>
      </c>
      <c r="G11" s="377" t="s">
        <v>3199</v>
      </c>
      <c r="H11" s="379" t="s">
        <v>944</v>
      </c>
      <c r="I11" s="377">
        <v>36</v>
      </c>
      <c r="J11" s="377" t="s">
        <v>3228</v>
      </c>
      <c r="K11" s="377" t="s">
        <v>1497</v>
      </c>
      <c r="L11" s="377" t="s">
        <v>3286</v>
      </c>
      <c r="M11" s="377" t="s">
        <v>3287</v>
      </c>
      <c r="N11" s="377" t="s">
        <v>3288</v>
      </c>
      <c r="O11" s="377" t="s">
        <v>3287</v>
      </c>
      <c r="P11" s="377" t="s">
        <v>2893</v>
      </c>
    </row>
    <row r="12" spans="1:16">
      <c r="A12" s="378">
        <v>8</v>
      </c>
      <c r="B12" s="377" t="s">
        <v>3289</v>
      </c>
      <c r="C12" s="377" t="s">
        <v>3290</v>
      </c>
      <c r="D12" s="379" t="s">
        <v>521</v>
      </c>
      <c r="E12" s="377" t="s">
        <v>2433</v>
      </c>
      <c r="F12" s="377" t="s">
        <v>3291</v>
      </c>
      <c r="G12" s="377" t="s">
        <v>3199</v>
      </c>
      <c r="H12" s="379" t="s">
        <v>944</v>
      </c>
      <c r="I12" s="377">
        <v>39</v>
      </c>
      <c r="J12" s="377" t="s">
        <v>3228</v>
      </c>
      <c r="K12" s="377" t="s">
        <v>1497</v>
      </c>
      <c r="L12" s="377" t="s">
        <v>3292</v>
      </c>
      <c r="M12" s="377" t="s">
        <v>3293</v>
      </c>
      <c r="N12" s="377" t="s">
        <v>3294</v>
      </c>
      <c r="O12" s="377" t="s">
        <v>3224</v>
      </c>
      <c r="P12" s="377" t="s">
        <v>2916</v>
      </c>
    </row>
    <row r="13" spans="1:16">
      <c r="A13" s="378">
        <v>8</v>
      </c>
      <c r="B13" s="377" t="s">
        <v>3295</v>
      </c>
      <c r="C13" s="377" t="s">
        <v>3296</v>
      </c>
      <c r="D13" s="379" t="s">
        <v>527</v>
      </c>
      <c r="E13" s="377" t="s">
        <v>2438</v>
      </c>
      <c r="F13" s="377" t="s">
        <v>3297</v>
      </c>
      <c r="G13" s="377" t="s">
        <v>3199</v>
      </c>
      <c r="H13" s="379" t="s">
        <v>966</v>
      </c>
      <c r="I13" s="377">
        <v>25</v>
      </c>
      <c r="J13" s="377" t="s">
        <v>3228</v>
      </c>
      <c r="K13" s="377" t="s">
        <v>1497</v>
      </c>
      <c r="L13" s="377" t="s">
        <v>3298</v>
      </c>
      <c r="M13" s="377" t="s">
        <v>3299</v>
      </c>
      <c r="N13" s="377" t="s">
        <v>3300</v>
      </c>
      <c r="O13" s="377" t="s">
        <v>3299</v>
      </c>
      <c r="P13" s="377" t="s">
        <v>2877</v>
      </c>
    </row>
    <row r="14" spans="1:16">
      <c r="A14" s="378">
        <v>8</v>
      </c>
      <c r="B14" s="377" t="s">
        <v>3301</v>
      </c>
      <c r="C14" s="377" t="s">
        <v>3302</v>
      </c>
      <c r="D14" s="379" t="s">
        <v>528</v>
      </c>
      <c r="E14" s="377" t="s">
        <v>2439</v>
      </c>
      <c r="F14" s="377" t="s">
        <v>3303</v>
      </c>
      <c r="G14" s="377" t="s">
        <v>3202</v>
      </c>
      <c r="H14" s="379" t="s">
        <v>999</v>
      </c>
      <c r="I14" s="377">
        <v>262</v>
      </c>
      <c r="J14" s="377" t="s">
        <v>3304</v>
      </c>
      <c r="K14" s="377" t="s">
        <v>1510</v>
      </c>
      <c r="L14" s="377" t="s">
        <v>3305</v>
      </c>
      <c r="M14" s="377" t="s">
        <v>3306</v>
      </c>
      <c r="N14" s="377" t="s">
        <v>3307</v>
      </c>
      <c r="O14" s="377" t="s">
        <v>1510</v>
      </c>
      <c r="P14" s="377" t="s">
        <v>2877</v>
      </c>
    </row>
    <row r="15" spans="1:16">
      <c r="A15" s="378">
        <v>8</v>
      </c>
      <c r="B15" s="377" t="s">
        <v>3308</v>
      </c>
      <c r="C15" s="377" t="s">
        <v>3309</v>
      </c>
      <c r="D15" s="379" t="s">
        <v>531</v>
      </c>
      <c r="E15" s="377" t="s">
        <v>2442</v>
      </c>
      <c r="F15" s="377" t="s">
        <v>3310</v>
      </c>
      <c r="G15" s="377" t="s">
        <v>3199</v>
      </c>
      <c r="H15" s="379" t="s">
        <v>947</v>
      </c>
      <c r="I15" s="377">
        <v>116</v>
      </c>
      <c r="J15" s="377" t="s">
        <v>3304</v>
      </c>
      <c r="K15" s="377" t="s">
        <v>1510</v>
      </c>
      <c r="L15" s="377" t="s">
        <v>3311</v>
      </c>
      <c r="M15" s="377" t="s">
        <v>3312</v>
      </c>
      <c r="N15" s="377" t="s">
        <v>3313</v>
      </c>
      <c r="O15" s="377" t="s">
        <v>3312</v>
      </c>
      <c r="P15" s="377" t="s">
        <v>2877</v>
      </c>
    </row>
    <row r="16" spans="1:16">
      <c r="A16" s="378">
        <v>8</v>
      </c>
      <c r="B16" s="377" t="s">
        <v>3314</v>
      </c>
      <c r="C16" s="377" t="s">
        <v>3315</v>
      </c>
      <c r="D16" s="379" t="s">
        <v>530</v>
      </c>
      <c r="E16" s="377" t="s">
        <v>2441</v>
      </c>
      <c r="F16" s="377" t="s">
        <v>3316</v>
      </c>
      <c r="G16" s="377" t="s">
        <v>3199</v>
      </c>
      <c r="H16" s="379" t="s">
        <v>944</v>
      </c>
      <c r="I16" s="377">
        <v>78</v>
      </c>
      <c r="J16" s="377" t="s">
        <v>3304</v>
      </c>
      <c r="K16" s="377" t="s">
        <v>1510</v>
      </c>
      <c r="L16" s="377" t="s">
        <v>3317</v>
      </c>
      <c r="M16" s="377" t="s">
        <v>3318</v>
      </c>
      <c r="N16" s="377" t="s">
        <v>3319</v>
      </c>
      <c r="O16" s="377" t="s">
        <v>3320</v>
      </c>
      <c r="P16" s="377" t="s">
        <v>2884</v>
      </c>
    </row>
    <row r="17" spans="1:16">
      <c r="A17" s="378">
        <v>8</v>
      </c>
      <c r="B17" s="377" t="s">
        <v>3321</v>
      </c>
      <c r="C17" s="377" t="s">
        <v>3322</v>
      </c>
      <c r="D17" s="379" t="s">
        <v>533</v>
      </c>
      <c r="E17" s="377" t="s">
        <v>2444</v>
      </c>
      <c r="F17" s="377" t="s">
        <v>3323</v>
      </c>
      <c r="G17" s="377" t="s">
        <v>3199</v>
      </c>
      <c r="H17" s="379" t="s">
        <v>944</v>
      </c>
      <c r="I17" s="377">
        <v>52</v>
      </c>
      <c r="J17" s="377" t="s">
        <v>3304</v>
      </c>
      <c r="K17" s="377" t="s">
        <v>1510</v>
      </c>
      <c r="L17" s="377" t="s">
        <v>3324</v>
      </c>
      <c r="M17" s="377" t="s">
        <v>3325</v>
      </c>
      <c r="N17" s="377" t="s">
        <v>3326</v>
      </c>
      <c r="O17" s="377" t="s">
        <v>3325</v>
      </c>
      <c r="P17" s="377" t="s">
        <v>2657</v>
      </c>
    </row>
    <row r="18" spans="1:16">
      <c r="A18" s="378">
        <v>8</v>
      </c>
      <c r="B18" s="377" t="s">
        <v>3327</v>
      </c>
      <c r="C18" s="377" t="s">
        <v>3328</v>
      </c>
      <c r="D18" s="379" t="s">
        <v>532</v>
      </c>
      <c r="E18" s="377" t="s">
        <v>2443</v>
      </c>
      <c r="F18" s="377" t="s">
        <v>3329</v>
      </c>
      <c r="G18" s="377" t="s">
        <v>3199</v>
      </c>
      <c r="H18" s="379" t="s">
        <v>944</v>
      </c>
      <c r="I18" s="377">
        <v>37</v>
      </c>
      <c r="J18" s="377" t="s">
        <v>3304</v>
      </c>
      <c r="K18" s="377" t="s">
        <v>1510</v>
      </c>
      <c r="L18" s="377" t="s">
        <v>3330</v>
      </c>
      <c r="M18" s="377" t="s">
        <v>3331</v>
      </c>
      <c r="N18" s="377" t="s">
        <v>3332</v>
      </c>
      <c r="O18" s="377" t="s">
        <v>3222</v>
      </c>
      <c r="P18" s="377" t="s">
        <v>2890</v>
      </c>
    </row>
    <row r="19" spans="1:16">
      <c r="A19" s="378">
        <v>8</v>
      </c>
      <c r="B19" s="377" t="s">
        <v>3333</v>
      </c>
      <c r="C19" s="377" t="s">
        <v>3334</v>
      </c>
      <c r="D19" s="379" t="s">
        <v>529</v>
      </c>
      <c r="E19" s="377" t="s">
        <v>2440</v>
      </c>
      <c r="F19" s="377" t="s">
        <v>3335</v>
      </c>
      <c r="G19" s="377" t="s">
        <v>3199</v>
      </c>
      <c r="H19" s="379" t="s">
        <v>944</v>
      </c>
      <c r="I19" s="377">
        <v>41</v>
      </c>
      <c r="J19" s="377" t="s">
        <v>3304</v>
      </c>
      <c r="K19" s="377" t="s">
        <v>1510</v>
      </c>
      <c r="L19" s="377" t="s">
        <v>3336</v>
      </c>
      <c r="M19" s="377" t="s">
        <v>3337</v>
      </c>
      <c r="N19" s="377" t="s">
        <v>3338</v>
      </c>
      <c r="O19" s="377" t="s">
        <v>3337</v>
      </c>
      <c r="P19" s="377" t="s">
        <v>2908</v>
      </c>
    </row>
    <row r="20" spans="1:16">
      <c r="A20" s="378">
        <v>8</v>
      </c>
      <c r="B20" s="377" t="s">
        <v>3339</v>
      </c>
      <c r="C20" s="377" t="s">
        <v>3340</v>
      </c>
      <c r="D20" s="379" t="s">
        <v>534</v>
      </c>
      <c r="E20" s="377" t="s">
        <v>2445</v>
      </c>
      <c r="F20" s="377" t="s">
        <v>3341</v>
      </c>
      <c r="G20" s="377" t="s">
        <v>3199</v>
      </c>
      <c r="H20" s="379" t="s">
        <v>944</v>
      </c>
      <c r="I20" s="377">
        <v>38</v>
      </c>
      <c r="J20" s="377" t="s">
        <v>3304</v>
      </c>
      <c r="K20" s="377" t="s">
        <v>1510</v>
      </c>
      <c r="L20" s="377" t="s">
        <v>3342</v>
      </c>
      <c r="M20" s="377" t="s">
        <v>3343</v>
      </c>
      <c r="N20" s="377" t="s">
        <v>3344</v>
      </c>
      <c r="O20" s="377" t="s">
        <v>3343</v>
      </c>
      <c r="P20" s="377" t="s">
        <v>2657</v>
      </c>
    </row>
    <row r="21" spans="1:16">
      <c r="A21" s="378">
        <v>8</v>
      </c>
      <c r="B21" s="377" t="s">
        <v>3345</v>
      </c>
      <c r="C21" s="377" t="s">
        <v>3346</v>
      </c>
      <c r="D21" s="379" t="s">
        <v>535</v>
      </c>
      <c r="E21" s="377" t="s">
        <v>2446</v>
      </c>
      <c r="F21" s="377" t="s">
        <v>3347</v>
      </c>
      <c r="G21" s="377" t="s">
        <v>3199</v>
      </c>
      <c r="H21" s="379" t="s">
        <v>966</v>
      </c>
      <c r="I21" s="377">
        <v>32</v>
      </c>
      <c r="J21" s="377" t="s">
        <v>3304</v>
      </c>
      <c r="K21" s="377" t="s">
        <v>1510</v>
      </c>
      <c r="L21" s="377" t="s">
        <v>3348</v>
      </c>
      <c r="M21" s="377" t="s">
        <v>3349</v>
      </c>
      <c r="N21" s="377" t="s">
        <v>3350</v>
      </c>
      <c r="O21" s="377" t="s">
        <v>3349</v>
      </c>
      <c r="P21" s="377" t="s">
        <v>2884</v>
      </c>
    </row>
    <row r="22" spans="1:16">
      <c r="A22" s="378">
        <v>8</v>
      </c>
      <c r="B22" s="377" t="s">
        <v>3351</v>
      </c>
      <c r="C22" s="377" t="s">
        <v>3352</v>
      </c>
      <c r="D22" s="379" t="s">
        <v>536</v>
      </c>
      <c r="E22" s="377" t="s">
        <v>2447</v>
      </c>
      <c r="F22" s="377" t="s">
        <v>3353</v>
      </c>
      <c r="G22" s="377" t="s">
        <v>3202</v>
      </c>
      <c r="H22" s="379" t="s">
        <v>999</v>
      </c>
      <c r="I22" s="377">
        <v>541</v>
      </c>
      <c r="J22" s="377" t="s">
        <v>3354</v>
      </c>
      <c r="K22" s="377" t="s">
        <v>1519</v>
      </c>
      <c r="L22" s="377" t="s">
        <v>3355</v>
      </c>
      <c r="M22" s="377" t="s">
        <v>3356</v>
      </c>
      <c r="N22" s="377" t="s">
        <v>3357</v>
      </c>
      <c r="O22" s="377" t="s">
        <v>3358</v>
      </c>
      <c r="P22" s="377" t="s">
        <v>2877</v>
      </c>
    </row>
    <row r="23" spans="1:16">
      <c r="A23" s="378">
        <v>8</v>
      </c>
      <c r="B23" s="377" t="s">
        <v>3359</v>
      </c>
      <c r="C23" s="377" t="s">
        <v>3360</v>
      </c>
      <c r="D23" s="379" t="s">
        <v>547</v>
      </c>
      <c r="E23" s="377" t="s">
        <v>3361</v>
      </c>
      <c r="F23" s="377" t="s">
        <v>3362</v>
      </c>
      <c r="G23" s="377" t="s">
        <v>3199</v>
      </c>
      <c r="H23" s="379" t="s">
        <v>947</v>
      </c>
      <c r="I23" s="377">
        <v>73</v>
      </c>
      <c r="J23" s="377" t="s">
        <v>3354</v>
      </c>
      <c r="K23" s="377" t="s">
        <v>1519</v>
      </c>
      <c r="L23" s="377" t="s">
        <v>3363</v>
      </c>
      <c r="M23" s="377" t="s">
        <v>3364</v>
      </c>
      <c r="N23" s="377" t="s">
        <v>3365</v>
      </c>
      <c r="O23" s="377" t="s">
        <v>3364</v>
      </c>
      <c r="P23" s="377" t="s">
        <v>2887</v>
      </c>
    </row>
    <row r="24" spans="1:16">
      <c r="A24" s="378">
        <v>8</v>
      </c>
      <c r="B24" s="377" t="s">
        <v>3366</v>
      </c>
      <c r="C24" s="377" t="s">
        <v>3367</v>
      </c>
      <c r="D24" s="379" t="s">
        <v>543</v>
      </c>
      <c r="E24" s="377" t="s">
        <v>2454</v>
      </c>
      <c r="F24" s="377" t="s">
        <v>3368</v>
      </c>
      <c r="G24" s="377" t="s">
        <v>3199</v>
      </c>
      <c r="H24" s="379" t="s">
        <v>940</v>
      </c>
      <c r="I24" s="377">
        <v>113</v>
      </c>
      <c r="J24" s="377" t="s">
        <v>3354</v>
      </c>
      <c r="K24" s="377" t="s">
        <v>1519</v>
      </c>
      <c r="L24" s="377" t="s">
        <v>3369</v>
      </c>
      <c r="M24" s="377" t="s">
        <v>3370</v>
      </c>
      <c r="N24" s="377" t="s">
        <v>3371</v>
      </c>
      <c r="O24" s="377" t="s">
        <v>3370</v>
      </c>
      <c r="P24" s="377" t="s">
        <v>2887</v>
      </c>
    </row>
    <row r="25" spans="1:16">
      <c r="A25" s="378">
        <v>8</v>
      </c>
      <c r="B25" s="377" t="s">
        <v>3372</v>
      </c>
      <c r="C25" s="377" t="s">
        <v>3373</v>
      </c>
      <c r="D25" s="379" t="s">
        <v>538</v>
      </c>
      <c r="E25" s="377" t="s">
        <v>2449</v>
      </c>
      <c r="F25" s="377" t="s">
        <v>3374</v>
      </c>
      <c r="G25" s="377" t="s">
        <v>3199</v>
      </c>
      <c r="H25" s="379" t="s">
        <v>944</v>
      </c>
      <c r="I25" s="377">
        <v>73</v>
      </c>
      <c r="J25" s="377" t="s">
        <v>3354</v>
      </c>
      <c r="K25" s="377" t="s">
        <v>1519</v>
      </c>
      <c r="L25" s="377" t="s">
        <v>3375</v>
      </c>
      <c r="M25" s="377" t="s">
        <v>3376</v>
      </c>
      <c r="N25" s="377" t="s">
        <v>3377</v>
      </c>
      <c r="O25" s="377" t="s">
        <v>3376</v>
      </c>
      <c r="P25" s="377" t="s">
        <v>2884</v>
      </c>
    </row>
    <row r="26" spans="1:16">
      <c r="A26" s="378">
        <v>8</v>
      </c>
      <c r="B26" s="377" t="s">
        <v>3378</v>
      </c>
      <c r="C26" s="377" t="s">
        <v>3379</v>
      </c>
      <c r="D26" s="379" t="s">
        <v>542</v>
      </c>
      <c r="E26" s="377" t="s">
        <v>2453</v>
      </c>
      <c r="F26" s="377" t="s">
        <v>3380</v>
      </c>
      <c r="G26" s="377" t="s">
        <v>3199</v>
      </c>
      <c r="H26" s="379" t="s">
        <v>944</v>
      </c>
      <c r="I26" s="377">
        <v>50</v>
      </c>
      <c r="J26" s="377" t="s">
        <v>3354</v>
      </c>
      <c r="K26" s="377" t="s">
        <v>1519</v>
      </c>
      <c r="L26" s="377" t="s">
        <v>3381</v>
      </c>
      <c r="M26" s="377" t="s">
        <v>3382</v>
      </c>
      <c r="N26" s="377" t="s">
        <v>3383</v>
      </c>
      <c r="O26" s="377" t="s">
        <v>3382</v>
      </c>
      <c r="P26" s="377" t="s">
        <v>2877</v>
      </c>
    </row>
    <row r="27" spans="1:16">
      <c r="A27" s="378">
        <v>8</v>
      </c>
      <c r="B27" s="377" t="s">
        <v>3384</v>
      </c>
      <c r="C27" s="377" t="s">
        <v>3385</v>
      </c>
      <c r="D27" s="379" t="s">
        <v>537</v>
      </c>
      <c r="E27" s="377" t="s">
        <v>2448</v>
      </c>
      <c r="F27" s="377" t="s">
        <v>3386</v>
      </c>
      <c r="G27" s="377" t="s">
        <v>3199</v>
      </c>
      <c r="H27" s="379" t="s">
        <v>944</v>
      </c>
      <c r="I27" s="377">
        <v>40</v>
      </c>
      <c r="J27" s="377" t="s">
        <v>3354</v>
      </c>
      <c r="K27" s="377" t="s">
        <v>1519</v>
      </c>
      <c r="L27" s="377" t="s">
        <v>3387</v>
      </c>
      <c r="M27" s="377" t="s">
        <v>3388</v>
      </c>
      <c r="N27" s="377" t="s">
        <v>3389</v>
      </c>
      <c r="O27" s="377" t="s">
        <v>3388</v>
      </c>
      <c r="P27" s="377" t="s">
        <v>2899</v>
      </c>
    </row>
    <row r="28" spans="1:16">
      <c r="A28" s="378">
        <v>8</v>
      </c>
      <c r="B28" s="377" t="s">
        <v>3390</v>
      </c>
      <c r="C28" s="377" t="s">
        <v>3391</v>
      </c>
      <c r="D28" s="379" t="s">
        <v>539</v>
      </c>
      <c r="E28" s="377" t="s">
        <v>2450</v>
      </c>
      <c r="F28" s="377" t="s">
        <v>3392</v>
      </c>
      <c r="G28" s="377" t="s">
        <v>3199</v>
      </c>
      <c r="H28" s="379" t="s">
        <v>944</v>
      </c>
      <c r="I28" s="377">
        <v>53</v>
      </c>
      <c r="J28" s="377" t="s">
        <v>3354</v>
      </c>
      <c r="K28" s="377" t="s">
        <v>1519</v>
      </c>
      <c r="L28" s="377" t="s">
        <v>3393</v>
      </c>
      <c r="M28" s="377" t="s">
        <v>3394</v>
      </c>
      <c r="N28" s="377" t="s">
        <v>3395</v>
      </c>
      <c r="O28" s="377" t="s">
        <v>3394</v>
      </c>
      <c r="P28" s="377" t="s">
        <v>2877</v>
      </c>
    </row>
    <row r="29" spans="1:16">
      <c r="A29" s="378">
        <v>8</v>
      </c>
      <c r="B29" s="377" t="s">
        <v>3396</v>
      </c>
      <c r="C29" s="377" t="s">
        <v>3397</v>
      </c>
      <c r="D29" s="379" t="s">
        <v>546</v>
      </c>
      <c r="E29" s="377" t="s">
        <v>2457</v>
      </c>
      <c r="F29" s="377" t="s">
        <v>3398</v>
      </c>
      <c r="G29" s="377" t="s">
        <v>3199</v>
      </c>
      <c r="H29" s="379" t="s">
        <v>944</v>
      </c>
      <c r="I29" s="377">
        <v>49</v>
      </c>
      <c r="J29" s="377" t="s">
        <v>3354</v>
      </c>
      <c r="K29" s="377" t="s">
        <v>1519</v>
      </c>
      <c r="L29" s="377" t="s">
        <v>3399</v>
      </c>
      <c r="M29" s="377" t="s">
        <v>3400</v>
      </c>
      <c r="N29" s="377" t="s">
        <v>3401</v>
      </c>
      <c r="O29" s="377" t="s">
        <v>3402</v>
      </c>
      <c r="P29" s="377" t="s">
        <v>2908</v>
      </c>
    </row>
    <row r="30" spans="1:16">
      <c r="A30" s="378">
        <v>8</v>
      </c>
      <c r="B30" s="377" t="s">
        <v>3403</v>
      </c>
      <c r="C30" s="377" t="s">
        <v>3404</v>
      </c>
      <c r="D30" s="379" t="s">
        <v>544</v>
      </c>
      <c r="E30" s="377" t="s">
        <v>2455</v>
      </c>
      <c r="F30" s="377" t="s">
        <v>3405</v>
      </c>
      <c r="G30" s="377" t="s">
        <v>3199</v>
      </c>
      <c r="H30" s="379" t="s">
        <v>944</v>
      </c>
      <c r="I30" s="377">
        <v>51</v>
      </c>
      <c r="J30" s="377" t="s">
        <v>3354</v>
      </c>
      <c r="K30" s="377" t="s">
        <v>1519</v>
      </c>
      <c r="L30" s="377" t="s">
        <v>3406</v>
      </c>
      <c r="M30" s="377" t="s">
        <v>3407</v>
      </c>
      <c r="N30" s="377" t="s">
        <v>3408</v>
      </c>
      <c r="O30" s="377" t="s">
        <v>3407</v>
      </c>
      <c r="P30" s="377" t="s">
        <v>2908</v>
      </c>
    </row>
    <row r="31" spans="1:16">
      <c r="A31" s="378">
        <v>8</v>
      </c>
      <c r="B31" s="377" t="s">
        <v>3409</v>
      </c>
      <c r="C31" s="377" t="s">
        <v>3410</v>
      </c>
      <c r="D31" s="379" t="s">
        <v>541</v>
      </c>
      <c r="E31" s="377" t="s">
        <v>2452</v>
      </c>
      <c r="F31" s="377" t="s">
        <v>3411</v>
      </c>
      <c r="G31" s="377" t="s">
        <v>3199</v>
      </c>
      <c r="H31" s="379" t="s">
        <v>944</v>
      </c>
      <c r="I31" s="377">
        <v>32</v>
      </c>
      <c r="J31" s="377" t="s">
        <v>3354</v>
      </c>
      <c r="K31" s="377" t="s">
        <v>1519</v>
      </c>
      <c r="L31" s="377" t="s">
        <v>3412</v>
      </c>
      <c r="M31" s="377" t="s">
        <v>3413</v>
      </c>
      <c r="N31" s="377" t="s">
        <v>3414</v>
      </c>
      <c r="O31" s="377" t="s">
        <v>3210</v>
      </c>
      <c r="P31" s="377" t="s">
        <v>2899</v>
      </c>
    </row>
    <row r="32" spans="1:16">
      <c r="A32" s="378">
        <v>8</v>
      </c>
      <c r="B32" s="377" t="s">
        <v>3415</v>
      </c>
      <c r="C32" s="377" t="s">
        <v>3416</v>
      </c>
      <c r="D32" s="379" t="s">
        <v>545</v>
      </c>
      <c r="E32" s="377" t="s">
        <v>2456</v>
      </c>
      <c r="F32" s="377" t="s">
        <v>3417</v>
      </c>
      <c r="G32" s="377" t="s">
        <v>3199</v>
      </c>
      <c r="H32" s="379" t="s">
        <v>944</v>
      </c>
      <c r="I32" s="377">
        <v>42</v>
      </c>
      <c r="J32" s="377" t="s">
        <v>3354</v>
      </c>
      <c r="K32" s="377" t="s">
        <v>1519</v>
      </c>
      <c r="L32" s="377" t="s">
        <v>3418</v>
      </c>
      <c r="M32" s="377" t="s">
        <v>3419</v>
      </c>
      <c r="N32" s="377" t="s">
        <v>3420</v>
      </c>
      <c r="O32" s="377" t="s">
        <v>3421</v>
      </c>
      <c r="P32" s="377" t="s">
        <v>2887</v>
      </c>
    </row>
    <row r="33" spans="1:16">
      <c r="A33" s="378">
        <v>8</v>
      </c>
      <c r="B33" s="377" t="s">
        <v>3422</v>
      </c>
      <c r="C33" s="377" t="s">
        <v>3423</v>
      </c>
      <c r="D33" s="379" t="s">
        <v>549</v>
      </c>
      <c r="E33" s="377" t="s">
        <v>2459</v>
      </c>
      <c r="F33" s="377" t="s">
        <v>3424</v>
      </c>
      <c r="G33" s="377" t="s">
        <v>3199</v>
      </c>
      <c r="H33" s="379" t="s">
        <v>944</v>
      </c>
      <c r="I33" s="377">
        <v>30</v>
      </c>
      <c r="J33" s="377" t="s">
        <v>3354</v>
      </c>
      <c r="K33" s="377" t="s">
        <v>1519</v>
      </c>
      <c r="L33" s="377" t="s">
        <v>3425</v>
      </c>
      <c r="M33" s="377" t="s">
        <v>3426</v>
      </c>
      <c r="N33" s="377" t="s">
        <v>3427</v>
      </c>
      <c r="O33" s="377" t="s">
        <v>3426</v>
      </c>
      <c r="P33" s="377" t="s">
        <v>3198</v>
      </c>
    </row>
    <row r="34" spans="1:16">
      <c r="A34" s="378">
        <v>8</v>
      </c>
      <c r="B34" s="377" t="s">
        <v>3428</v>
      </c>
      <c r="C34" s="377" t="s">
        <v>3429</v>
      </c>
      <c r="D34" s="379" t="s">
        <v>548</v>
      </c>
      <c r="E34" s="377" t="s">
        <v>2458</v>
      </c>
      <c r="F34" s="377" t="s">
        <v>3430</v>
      </c>
      <c r="G34" s="377" t="s">
        <v>3199</v>
      </c>
      <c r="H34" s="379" t="s">
        <v>944</v>
      </c>
      <c r="I34" s="377">
        <v>37</v>
      </c>
      <c r="J34" s="377" t="s">
        <v>3354</v>
      </c>
      <c r="K34" s="377" t="s">
        <v>1519</v>
      </c>
      <c r="L34" s="377" t="s">
        <v>3431</v>
      </c>
      <c r="M34" s="377" t="s">
        <v>3432</v>
      </c>
      <c r="N34" s="377" t="s">
        <v>3433</v>
      </c>
      <c r="O34" s="377" t="s">
        <v>3434</v>
      </c>
      <c r="P34" s="377" t="s">
        <v>2887</v>
      </c>
    </row>
    <row r="35" spans="1:16">
      <c r="A35" s="378">
        <v>8</v>
      </c>
      <c r="B35" s="377" t="s">
        <v>3435</v>
      </c>
      <c r="C35" s="377" t="s">
        <v>3436</v>
      </c>
      <c r="D35" s="379" t="s">
        <v>540</v>
      </c>
      <c r="E35" s="377" t="s">
        <v>2451</v>
      </c>
      <c r="F35" s="377" t="s">
        <v>3437</v>
      </c>
      <c r="G35" s="377" t="s">
        <v>3199</v>
      </c>
      <c r="H35" s="379" t="s">
        <v>966</v>
      </c>
      <c r="I35" s="377">
        <v>28</v>
      </c>
      <c r="J35" s="377" t="s">
        <v>3354</v>
      </c>
      <c r="K35" s="377" t="s">
        <v>1519</v>
      </c>
      <c r="L35" s="377" t="s">
        <v>3438</v>
      </c>
      <c r="M35" s="377" t="s">
        <v>3439</v>
      </c>
      <c r="N35" s="377" t="s">
        <v>3440</v>
      </c>
      <c r="O35" s="377" t="s">
        <v>3439</v>
      </c>
      <c r="P35" s="377" t="s">
        <v>2893</v>
      </c>
    </row>
    <row r="36" spans="1:16">
      <c r="A36" s="378">
        <v>8</v>
      </c>
      <c r="B36" s="377" t="s">
        <v>3441</v>
      </c>
      <c r="C36" s="377" t="s">
        <v>3442</v>
      </c>
      <c r="D36" s="379" t="s">
        <v>550</v>
      </c>
      <c r="E36" s="377" t="s">
        <v>2460</v>
      </c>
      <c r="F36" s="377" t="s">
        <v>3443</v>
      </c>
      <c r="G36" s="377" t="s">
        <v>3197</v>
      </c>
      <c r="H36" s="379" t="s">
        <v>936</v>
      </c>
      <c r="I36" s="377">
        <v>882</v>
      </c>
      <c r="J36" s="377" t="s">
        <v>3444</v>
      </c>
      <c r="K36" s="377" t="s">
        <v>1534</v>
      </c>
      <c r="L36" s="377" t="s">
        <v>3445</v>
      </c>
      <c r="M36" s="377" t="s">
        <v>3446</v>
      </c>
      <c r="N36" s="377" t="s">
        <v>3447</v>
      </c>
      <c r="O36" s="377" t="s">
        <v>3448</v>
      </c>
      <c r="P36" s="377" t="s">
        <v>3198</v>
      </c>
    </row>
    <row r="37" spans="1:16">
      <c r="A37" s="378">
        <v>8</v>
      </c>
      <c r="B37" s="377" t="s">
        <v>3449</v>
      </c>
      <c r="C37" s="377" t="s">
        <v>3450</v>
      </c>
      <c r="D37" s="379" t="s">
        <v>557</v>
      </c>
      <c r="E37" s="377" t="s">
        <v>2467</v>
      </c>
      <c r="F37" s="377" t="s">
        <v>3451</v>
      </c>
      <c r="G37" s="377" t="s">
        <v>3202</v>
      </c>
      <c r="H37" s="379" t="s">
        <v>973</v>
      </c>
      <c r="I37" s="377">
        <v>203</v>
      </c>
      <c r="J37" s="377" t="s">
        <v>3444</v>
      </c>
      <c r="K37" s="377" t="s">
        <v>1534</v>
      </c>
      <c r="L37" s="377" t="s">
        <v>3452</v>
      </c>
      <c r="M37" s="377" t="s">
        <v>3453</v>
      </c>
      <c r="N37" s="377" t="s">
        <v>3454</v>
      </c>
      <c r="O37" s="377" t="s">
        <v>3455</v>
      </c>
      <c r="P37" s="377" t="s">
        <v>2916</v>
      </c>
    </row>
    <row r="38" spans="1:16">
      <c r="A38" s="378">
        <v>8</v>
      </c>
      <c r="B38" s="377" t="s">
        <v>3456</v>
      </c>
      <c r="C38" s="377" t="s">
        <v>3457</v>
      </c>
      <c r="D38" s="379" t="s">
        <v>566</v>
      </c>
      <c r="E38" s="377" t="s">
        <v>3458</v>
      </c>
      <c r="F38" s="377" t="s">
        <v>3459</v>
      </c>
      <c r="G38" s="377" t="s">
        <v>3202</v>
      </c>
      <c r="H38" s="379" t="s">
        <v>973</v>
      </c>
      <c r="I38" s="377">
        <v>240</v>
      </c>
      <c r="J38" s="377" t="s">
        <v>3444</v>
      </c>
      <c r="K38" s="377" t="s">
        <v>1534</v>
      </c>
      <c r="L38" s="377" t="s">
        <v>3460</v>
      </c>
      <c r="M38" s="377" t="s">
        <v>3461</v>
      </c>
      <c r="N38" s="377" t="s">
        <v>3462</v>
      </c>
      <c r="O38" s="377" t="s">
        <v>3461</v>
      </c>
      <c r="P38" s="377" t="s">
        <v>2657</v>
      </c>
    </row>
    <row r="39" spans="1:16">
      <c r="A39" s="378">
        <v>8</v>
      </c>
      <c r="B39" s="377" t="s">
        <v>3463</v>
      </c>
      <c r="C39" s="377" t="s">
        <v>3464</v>
      </c>
      <c r="D39" s="379" t="s">
        <v>559</v>
      </c>
      <c r="E39" s="377" t="s">
        <v>2469</v>
      </c>
      <c r="F39" s="377" t="s">
        <v>3465</v>
      </c>
      <c r="G39" s="377" t="s">
        <v>3199</v>
      </c>
      <c r="H39" s="379" t="s">
        <v>940</v>
      </c>
      <c r="I39" s="377">
        <v>78</v>
      </c>
      <c r="J39" s="377" t="s">
        <v>3444</v>
      </c>
      <c r="K39" s="377" t="s">
        <v>1534</v>
      </c>
      <c r="L39" s="377" t="s">
        <v>3466</v>
      </c>
      <c r="M39" s="377" t="s">
        <v>3467</v>
      </c>
      <c r="N39" s="377" t="s">
        <v>3468</v>
      </c>
      <c r="O39" s="377" t="s">
        <v>3469</v>
      </c>
      <c r="P39" s="377" t="s">
        <v>2884</v>
      </c>
    </row>
    <row r="40" spans="1:16">
      <c r="A40" s="378">
        <v>8</v>
      </c>
      <c r="B40" s="377" t="s">
        <v>3470</v>
      </c>
      <c r="C40" s="377" t="s">
        <v>3471</v>
      </c>
      <c r="D40" s="379" t="s">
        <v>554</v>
      </c>
      <c r="E40" s="377" t="s">
        <v>2464</v>
      </c>
      <c r="F40" s="377" t="s">
        <v>3472</v>
      </c>
      <c r="G40" s="377" t="s">
        <v>3199</v>
      </c>
      <c r="H40" s="379" t="s">
        <v>940</v>
      </c>
      <c r="I40" s="377">
        <v>85</v>
      </c>
      <c r="J40" s="377" t="s">
        <v>3444</v>
      </c>
      <c r="K40" s="377" t="s">
        <v>1534</v>
      </c>
      <c r="L40" s="377" t="s">
        <v>3473</v>
      </c>
      <c r="M40" s="377" t="s">
        <v>3474</v>
      </c>
      <c r="N40" s="377" t="s">
        <v>3475</v>
      </c>
      <c r="O40" s="377" t="s">
        <v>3474</v>
      </c>
      <c r="P40" s="377" t="s">
        <v>2916</v>
      </c>
    </row>
    <row r="41" spans="1:16">
      <c r="A41" s="378">
        <v>8</v>
      </c>
      <c r="B41" s="377" t="s">
        <v>3476</v>
      </c>
      <c r="C41" s="377" t="s">
        <v>3477</v>
      </c>
      <c r="D41" s="379" t="s">
        <v>560</v>
      </c>
      <c r="E41" s="377" t="s">
        <v>2470</v>
      </c>
      <c r="F41" s="377" t="s">
        <v>3478</v>
      </c>
      <c r="G41" s="377" t="s">
        <v>3199</v>
      </c>
      <c r="H41" s="379" t="s">
        <v>940</v>
      </c>
      <c r="I41" s="377">
        <v>119</v>
      </c>
      <c r="J41" s="377" t="s">
        <v>3444</v>
      </c>
      <c r="K41" s="377" t="s">
        <v>1534</v>
      </c>
      <c r="L41" s="377" t="s">
        <v>3479</v>
      </c>
      <c r="M41" s="377" t="s">
        <v>3480</v>
      </c>
      <c r="N41" s="377" t="s">
        <v>3481</v>
      </c>
      <c r="O41" s="377" t="s">
        <v>3482</v>
      </c>
      <c r="P41" s="377" t="s">
        <v>2887</v>
      </c>
    </row>
    <row r="42" spans="1:16">
      <c r="A42" s="378">
        <v>8</v>
      </c>
      <c r="B42" s="377" t="s">
        <v>3483</v>
      </c>
      <c r="C42" s="377" t="s">
        <v>3484</v>
      </c>
      <c r="D42" s="379" t="s">
        <v>552</v>
      </c>
      <c r="E42" s="377" t="s">
        <v>2462</v>
      </c>
      <c r="F42" s="377" t="s">
        <v>3485</v>
      </c>
      <c r="G42" s="377" t="s">
        <v>3199</v>
      </c>
      <c r="H42" s="379" t="s">
        <v>944</v>
      </c>
      <c r="I42" s="377">
        <v>37</v>
      </c>
      <c r="J42" s="377" t="s">
        <v>3444</v>
      </c>
      <c r="K42" s="377" t="s">
        <v>1534</v>
      </c>
      <c r="L42" s="377" t="s">
        <v>3486</v>
      </c>
      <c r="M42" s="377" t="s">
        <v>3487</v>
      </c>
      <c r="N42" s="377" t="s">
        <v>3488</v>
      </c>
      <c r="O42" s="377" t="s">
        <v>3487</v>
      </c>
      <c r="P42" s="377" t="s">
        <v>2877</v>
      </c>
    </row>
    <row r="43" spans="1:16">
      <c r="A43" s="378">
        <v>8</v>
      </c>
      <c r="B43" s="377" t="s">
        <v>3489</v>
      </c>
      <c r="C43" s="377" t="s">
        <v>3490</v>
      </c>
      <c r="D43" s="379" t="s">
        <v>551</v>
      </c>
      <c r="E43" s="377" t="s">
        <v>2461</v>
      </c>
      <c r="F43" s="377" t="s">
        <v>3491</v>
      </c>
      <c r="G43" s="377" t="s">
        <v>3199</v>
      </c>
      <c r="H43" s="379" t="s">
        <v>944</v>
      </c>
      <c r="I43" s="377">
        <v>40</v>
      </c>
      <c r="J43" s="377" t="s">
        <v>3444</v>
      </c>
      <c r="K43" s="377" t="s">
        <v>1534</v>
      </c>
      <c r="L43" s="377" t="s">
        <v>3492</v>
      </c>
      <c r="M43" s="377" t="s">
        <v>3493</v>
      </c>
      <c r="N43" s="377" t="s">
        <v>3494</v>
      </c>
      <c r="O43" s="377" t="s">
        <v>3495</v>
      </c>
      <c r="P43" s="377" t="s">
        <v>2657</v>
      </c>
    </row>
    <row r="44" spans="1:16">
      <c r="A44" s="378">
        <v>8</v>
      </c>
      <c r="B44" s="377" t="s">
        <v>3496</v>
      </c>
      <c r="C44" s="377" t="s">
        <v>3497</v>
      </c>
      <c r="D44" s="379" t="s">
        <v>558</v>
      </c>
      <c r="E44" s="377" t="s">
        <v>2468</v>
      </c>
      <c r="F44" s="377" t="s">
        <v>3498</v>
      </c>
      <c r="G44" s="377" t="s">
        <v>3199</v>
      </c>
      <c r="H44" s="379" t="s">
        <v>944</v>
      </c>
      <c r="I44" s="377">
        <v>40</v>
      </c>
      <c r="J44" s="377" t="s">
        <v>3444</v>
      </c>
      <c r="K44" s="377" t="s">
        <v>1534</v>
      </c>
      <c r="L44" s="377" t="s">
        <v>3499</v>
      </c>
      <c r="M44" s="377" t="s">
        <v>3500</v>
      </c>
      <c r="N44" s="377" t="s">
        <v>3501</v>
      </c>
      <c r="O44" s="377" t="s">
        <v>3500</v>
      </c>
      <c r="P44" s="377" t="s">
        <v>2657</v>
      </c>
    </row>
    <row r="45" spans="1:16">
      <c r="A45" s="378">
        <v>8</v>
      </c>
      <c r="B45" s="377" t="s">
        <v>3502</v>
      </c>
      <c r="C45" s="377" t="s">
        <v>3503</v>
      </c>
      <c r="D45" s="379" t="s">
        <v>563</v>
      </c>
      <c r="E45" s="377" t="s">
        <v>2473</v>
      </c>
      <c r="F45" s="377" t="s">
        <v>3504</v>
      </c>
      <c r="G45" s="377" t="s">
        <v>3199</v>
      </c>
      <c r="H45" s="379" t="s">
        <v>944</v>
      </c>
      <c r="I45" s="377">
        <v>42</v>
      </c>
      <c r="J45" s="377" t="s">
        <v>3444</v>
      </c>
      <c r="K45" s="377" t="s">
        <v>1534</v>
      </c>
      <c r="L45" s="377" t="s">
        <v>3505</v>
      </c>
      <c r="M45" s="377" t="s">
        <v>3506</v>
      </c>
      <c r="N45" s="377" t="s">
        <v>3507</v>
      </c>
      <c r="O45" s="377" t="s">
        <v>3508</v>
      </c>
      <c r="P45" s="377" t="s">
        <v>2908</v>
      </c>
    </row>
    <row r="46" spans="1:16">
      <c r="A46" s="378">
        <v>8</v>
      </c>
      <c r="B46" s="377" t="s">
        <v>3509</v>
      </c>
      <c r="C46" s="377" t="s">
        <v>3510</v>
      </c>
      <c r="D46" s="379" t="s">
        <v>564</v>
      </c>
      <c r="E46" s="377" t="s">
        <v>2474</v>
      </c>
      <c r="F46" s="377" t="s">
        <v>3511</v>
      </c>
      <c r="G46" s="377" t="s">
        <v>3199</v>
      </c>
      <c r="H46" s="379" t="s">
        <v>944</v>
      </c>
      <c r="I46" s="377">
        <v>40</v>
      </c>
      <c r="J46" s="377" t="s">
        <v>3444</v>
      </c>
      <c r="K46" s="377" t="s">
        <v>1534</v>
      </c>
      <c r="L46" s="377" t="s">
        <v>3512</v>
      </c>
      <c r="M46" s="377" t="s">
        <v>3513</v>
      </c>
      <c r="N46" s="377" t="s">
        <v>3514</v>
      </c>
      <c r="O46" s="377" t="s">
        <v>3513</v>
      </c>
      <c r="P46" s="377" t="s">
        <v>2884</v>
      </c>
    </row>
    <row r="47" spans="1:16">
      <c r="A47" s="378">
        <v>8</v>
      </c>
      <c r="B47" s="377" t="s">
        <v>3515</v>
      </c>
      <c r="C47" s="377" t="s">
        <v>3516</v>
      </c>
      <c r="D47" s="379" t="s">
        <v>562</v>
      </c>
      <c r="E47" s="377" t="s">
        <v>2472</v>
      </c>
      <c r="F47" s="377" t="s">
        <v>3517</v>
      </c>
      <c r="G47" s="377" t="s">
        <v>3199</v>
      </c>
      <c r="H47" s="379" t="s">
        <v>944</v>
      </c>
      <c r="I47" s="377">
        <v>38</v>
      </c>
      <c r="J47" s="377" t="s">
        <v>3444</v>
      </c>
      <c r="K47" s="377" t="s">
        <v>1534</v>
      </c>
      <c r="L47" s="377" t="s">
        <v>3518</v>
      </c>
      <c r="M47" s="377" t="s">
        <v>3519</v>
      </c>
      <c r="N47" s="377" t="s">
        <v>3520</v>
      </c>
      <c r="O47" s="377" t="s">
        <v>3519</v>
      </c>
      <c r="P47" s="377" t="s">
        <v>2899</v>
      </c>
    </row>
    <row r="48" spans="1:16">
      <c r="A48" s="378">
        <v>8</v>
      </c>
      <c r="B48" s="377" t="s">
        <v>3521</v>
      </c>
      <c r="C48" s="377" t="s">
        <v>3522</v>
      </c>
      <c r="D48" s="379" t="s">
        <v>567</v>
      </c>
      <c r="E48" s="377" t="s">
        <v>3523</v>
      </c>
      <c r="F48" s="377" t="s">
        <v>3524</v>
      </c>
      <c r="G48" s="377" t="s">
        <v>3199</v>
      </c>
      <c r="H48" s="379" t="s">
        <v>944</v>
      </c>
      <c r="I48" s="377">
        <v>46</v>
      </c>
      <c r="J48" s="377" t="s">
        <v>3444</v>
      </c>
      <c r="K48" s="377" t="s">
        <v>1534</v>
      </c>
      <c r="L48" s="377" t="s">
        <v>3525</v>
      </c>
      <c r="M48" s="377" t="s">
        <v>3526</v>
      </c>
      <c r="N48" s="377" t="s">
        <v>3527</v>
      </c>
      <c r="O48" s="377" t="s">
        <v>3528</v>
      </c>
      <c r="P48" s="377" t="s">
        <v>3198</v>
      </c>
    </row>
    <row r="49" spans="1:16">
      <c r="A49" s="378">
        <v>8</v>
      </c>
      <c r="B49" s="377" t="s">
        <v>3529</v>
      </c>
      <c r="C49" s="377" t="s">
        <v>3530</v>
      </c>
      <c r="D49" s="379" t="s">
        <v>553</v>
      </c>
      <c r="E49" s="377" t="s">
        <v>2463</v>
      </c>
      <c r="F49" s="377" t="s">
        <v>3531</v>
      </c>
      <c r="G49" s="377" t="s">
        <v>3199</v>
      </c>
      <c r="H49" s="379" t="s">
        <v>944</v>
      </c>
      <c r="I49" s="377">
        <v>90</v>
      </c>
      <c r="J49" s="377" t="s">
        <v>3444</v>
      </c>
      <c r="K49" s="377" t="s">
        <v>1534</v>
      </c>
      <c r="L49" s="377" t="s">
        <v>3532</v>
      </c>
      <c r="M49" s="377" t="s">
        <v>3533</v>
      </c>
      <c r="N49" s="377" t="s">
        <v>3534</v>
      </c>
      <c r="O49" s="377" t="s">
        <v>3535</v>
      </c>
      <c r="P49" s="377" t="s">
        <v>2589</v>
      </c>
    </row>
    <row r="50" spans="1:16">
      <c r="A50" s="378">
        <v>8</v>
      </c>
      <c r="B50" s="377" t="s">
        <v>3536</v>
      </c>
      <c r="C50" s="377" t="s">
        <v>3537</v>
      </c>
      <c r="D50" s="379" t="s">
        <v>565</v>
      </c>
      <c r="E50" s="377" t="s">
        <v>2475</v>
      </c>
      <c r="F50" s="377" t="s">
        <v>3538</v>
      </c>
      <c r="G50" s="377" t="s">
        <v>3199</v>
      </c>
      <c r="H50" s="379" t="s">
        <v>944</v>
      </c>
      <c r="I50" s="377">
        <v>41</v>
      </c>
      <c r="J50" s="377" t="s">
        <v>3444</v>
      </c>
      <c r="K50" s="377" t="s">
        <v>1534</v>
      </c>
      <c r="L50" s="377" t="s">
        <v>3539</v>
      </c>
      <c r="M50" s="377" t="s">
        <v>3540</v>
      </c>
      <c r="N50" s="377" t="s">
        <v>3541</v>
      </c>
      <c r="O50" s="377" t="s">
        <v>3542</v>
      </c>
      <c r="P50" s="377" t="s">
        <v>2589</v>
      </c>
    </row>
    <row r="51" spans="1:16">
      <c r="A51" s="378">
        <v>8</v>
      </c>
      <c r="B51" s="377" t="s">
        <v>3543</v>
      </c>
      <c r="C51" s="377" t="s">
        <v>3544</v>
      </c>
      <c r="D51" s="379" t="s">
        <v>555</v>
      </c>
      <c r="E51" s="377" t="s">
        <v>2465</v>
      </c>
      <c r="F51" s="377" t="s">
        <v>3545</v>
      </c>
      <c r="G51" s="377" t="s">
        <v>3199</v>
      </c>
      <c r="H51" s="379" t="s">
        <v>944</v>
      </c>
      <c r="I51" s="377">
        <v>38</v>
      </c>
      <c r="J51" s="377" t="s">
        <v>3444</v>
      </c>
      <c r="K51" s="377" t="s">
        <v>1534</v>
      </c>
      <c r="L51" s="377" t="s">
        <v>3546</v>
      </c>
      <c r="M51" s="377" t="s">
        <v>3547</v>
      </c>
      <c r="N51" s="377" t="s">
        <v>3548</v>
      </c>
      <c r="O51" s="377" t="s">
        <v>3547</v>
      </c>
      <c r="P51" s="377" t="s">
        <v>3201</v>
      </c>
    </row>
    <row r="52" spans="1:16">
      <c r="A52" s="378">
        <v>8</v>
      </c>
      <c r="B52" s="377" t="s">
        <v>3549</v>
      </c>
      <c r="C52" s="377" t="s">
        <v>3550</v>
      </c>
      <c r="D52" s="379" t="s">
        <v>561</v>
      </c>
      <c r="E52" s="377" t="s">
        <v>2471</v>
      </c>
      <c r="F52" s="377" t="s">
        <v>3551</v>
      </c>
      <c r="G52" s="377" t="s">
        <v>3199</v>
      </c>
      <c r="H52" s="379" t="s">
        <v>944</v>
      </c>
      <c r="I52" s="377">
        <v>45</v>
      </c>
      <c r="J52" s="377" t="s">
        <v>3444</v>
      </c>
      <c r="K52" s="377" t="s">
        <v>1534</v>
      </c>
      <c r="L52" s="377" t="s">
        <v>3552</v>
      </c>
      <c r="M52" s="377" t="s">
        <v>3553</v>
      </c>
      <c r="N52" s="377" t="s">
        <v>3554</v>
      </c>
      <c r="O52" s="377" t="s">
        <v>3553</v>
      </c>
      <c r="P52" s="377" t="s">
        <v>2916</v>
      </c>
    </row>
    <row r="53" spans="1:16">
      <c r="A53" s="378">
        <v>8</v>
      </c>
      <c r="B53" s="377" t="s">
        <v>3555</v>
      </c>
      <c r="C53" s="377" t="s">
        <v>3556</v>
      </c>
      <c r="D53" s="379" t="s">
        <v>556</v>
      </c>
      <c r="E53" s="377" t="s">
        <v>2466</v>
      </c>
      <c r="F53" s="377" t="s">
        <v>3557</v>
      </c>
      <c r="G53" s="377" t="s">
        <v>3199</v>
      </c>
      <c r="H53" s="379" t="s">
        <v>966</v>
      </c>
      <c r="I53" s="377">
        <v>15</v>
      </c>
      <c r="J53" s="377" t="s">
        <v>3444</v>
      </c>
      <c r="K53" s="377" t="s">
        <v>1534</v>
      </c>
      <c r="L53" s="377" t="s">
        <v>3558</v>
      </c>
      <c r="M53" s="377" t="s">
        <v>3559</v>
      </c>
      <c r="N53" s="377" t="s">
        <v>3560</v>
      </c>
      <c r="O53" s="377" t="s">
        <v>3561</v>
      </c>
      <c r="P53" s="377" t="s">
        <v>2893</v>
      </c>
    </row>
    <row r="54" spans="1:16">
      <c r="A54" s="378">
        <v>8</v>
      </c>
      <c r="B54" s="377" t="s">
        <v>3562</v>
      </c>
      <c r="C54" s="377" t="s">
        <v>3563</v>
      </c>
      <c r="D54" s="379" t="s">
        <v>568</v>
      </c>
      <c r="E54" s="377" t="s">
        <v>2476</v>
      </c>
      <c r="F54" s="377" t="s">
        <v>3564</v>
      </c>
      <c r="G54" s="377" t="s">
        <v>3202</v>
      </c>
      <c r="H54" s="379" t="s">
        <v>999</v>
      </c>
      <c r="I54" s="377">
        <v>400</v>
      </c>
      <c r="J54" s="377" t="s">
        <v>3565</v>
      </c>
      <c r="K54" s="377" t="s">
        <v>1553</v>
      </c>
      <c r="L54" s="377" t="s">
        <v>3566</v>
      </c>
      <c r="M54" s="377" t="s">
        <v>3567</v>
      </c>
      <c r="N54" s="377" t="s">
        <v>3568</v>
      </c>
      <c r="O54" s="377" t="s">
        <v>3207</v>
      </c>
      <c r="P54" s="377" t="s">
        <v>2887</v>
      </c>
    </row>
    <row r="55" spans="1:16">
      <c r="A55" s="378">
        <v>8</v>
      </c>
      <c r="B55" s="377" t="s">
        <v>3569</v>
      </c>
      <c r="C55" s="377" t="s">
        <v>3570</v>
      </c>
      <c r="D55" s="379" t="s">
        <v>572</v>
      </c>
      <c r="E55" s="377" t="s">
        <v>3571</v>
      </c>
      <c r="F55" s="377" t="s">
        <v>3572</v>
      </c>
      <c r="G55" s="377" t="s">
        <v>3199</v>
      </c>
      <c r="H55" s="379" t="s">
        <v>947</v>
      </c>
      <c r="I55" s="377">
        <v>283</v>
      </c>
      <c r="J55" s="377" t="s">
        <v>3565</v>
      </c>
      <c r="K55" s="377" t="s">
        <v>1553</v>
      </c>
      <c r="L55" s="377" t="s">
        <v>3573</v>
      </c>
      <c r="M55" s="377" t="s">
        <v>3574</v>
      </c>
      <c r="N55" s="377" t="s">
        <v>3575</v>
      </c>
      <c r="O55" s="377" t="s">
        <v>3574</v>
      </c>
      <c r="P55" s="377" t="s">
        <v>3201</v>
      </c>
    </row>
    <row r="56" spans="1:16">
      <c r="A56" s="378">
        <v>8</v>
      </c>
      <c r="B56" s="377" t="s">
        <v>3576</v>
      </c>
      <c r="C56" s="377" t="s">
        <v>3577</v>
      </c>
      <c r="D56" s="379" t="s">
        <v>569</v>
      </c>
      <c r="E56" s="377" t="s">
        <v>2477</v>
      </c>
      <c r="F56" s="377" t="s">
        <v>3578</v>
      </c>
      <c r="G56" s="377" t="s">
        <v>3199</v>
      </c>
      <c r="H56" s="379" t="s">
        <v>940</v>
      </c>
      <c r="I56" s="377">
        <v>109</v>
      </c>
      <c r="J56" s="377" t="s">
        <v>3565</v>
      </c>
      <c r="K56" s="377" t="s">
        <v>1553</v>
      </c>
      <c r="L56" s="377" t="s">
        <v>3579</v>
      </c>
      <c r="M56" s="377" t="s">
        <v>3580</v>
      </c>
      <c r="N56" s="377" t="s">
        <v>3581</v>
      </c>
      <c r="O56" s="377" t="s">
        <v>3582</v>
      </c>
      <c r="P56" s="377" t="s">
        <v>2887</v>
      </c>
    </row>
    <row r="57" spans="1:16">
      <c r="A57" s="378">
        <v>8</v>
      </c>
      <c r="B57" s="377" t="s">
        <v>3583</v>
      </c>
      <c r="C57" s="377" t="s">
        <v>3584</v>
      </c>
      <c r="D57" s="379" t="s">
        <v>575</v>
      </c>
      <c r="E57" s="377" t="s">
        <v>2482</v>
      </c>
      <c r="F57" s="377" t="s">
        <v>3585</v>
      </c>
      <c r="G57" s="377" t="s">
        <v>3199</v>
      </c>
      <c r="H57" s="379" t="s">
        <v>944</v>
      </c>
      <c r="I57" s="377">
        <v>30</v>
      </c>
      <c r="J57" s="377" t="s">
        <v>3565</v>
      </c>
      <c r="K57" s="377" t="s">
        <v>1553</v>
      </c>
      <c r="L57" s="377" t="s">
        <v>3586</v>
      </c>
      <c r="M57" s="377" t="s">
        <v>3587</v>
      </c>
      <c r="N57" s="377" t="s">
        <v>3588</v>
      </c>
      <c r="O57" s="377" t="s">
        <v>3587</v>
      </c>
      <c r="P57" s="377" t="s">
        <v>2657</v>
      </c>
    </row>
    <row r="58" spans="1:16">
      <c r="A58" s="378">
        <v>8</v>
      </c>
      <c r="B58" s="377" t="s">
        <v>3589</v>
      </c>
      <c r="C58" s="377" t="s">
        <v>3590</v>
      </c>
      <c r="D58" s="379" t="s">
        <v>570</v>
      </c>
      <c r="E58" s="377" t="s">
        <v>2478</v>
      </c>
      <c r="F58" s="377" t="s">
        <v>3591</v>
      </c>
      <c r="G58" s="377" t="s">
        <v>3199</v>
      </c>
      <c r="H58" s="379" t="s">
        <v>944</v>
      </c>
      <c r="I58" s="377">
        <v>33</v>
      </c>
      <c r="J58" s="377" t="s">
        <v>3565</v>
      </c>
      <c r="K58" s="377" t="s">
        <v>1553</v>
      </c>
      <c r="L58" s="377" t="s">
        <v>3592</v>
      </c>
      <c r="M58" s="377" t="s">
        <v>3593</v>
      </c>
      <c r="N58" s="377" t="s">
        <v>3594</v>
      </c>
      <c r="O58" s="377" t="s">
        <v>3595</v>
      </c>
      <c r="P58" s="377" t="s">
        <v>2877</v>
      </c>
    </row>
    <row r="59" spans="1:16">
      <c r="A59" s="378">
        <v>8</v>
      </c>
      <c r="B59" s="377" t="s">
        <v>3596</v>
      </c>
      <c r="C59" s="377" t="s">
        <v>3597</v>
      </c>
      <c r="D59" s="379" t="s">
        <v>571</v>
      </c>
      <c r="E59" s="377" t="s">
        <v>2479</v>
      </c>
      <c r="F59" s="377" t="s">
        <v>3598</v>
      </c>
      <c r="G59" s="377" t="s">
        <v>3199</v>
      </c>
      <c r="H59" s="379" t="s">
        <v>944</v>
      </c>
      <c r="I59" s="377">
        <v>40</v>
      </c>
      <c r="J59" s="377" t="s">
        <v>3565</v>
      </c>
      <c r="K59" s="377" t="s">
        <v>1553</v>
      </c>
      <c r="L59" s="377" t="s">
        <v>3599</v>
      </c>
      <c r="M59" s="377" t="s">
        <v>3600</v>
      </c>
      <c r="N59" s="377" t="s">
        <v>3601</v>
      </c>
      <c r="O59" s="377" t="s">
        <v>3602</v>
      </c>
      <c r="P59" s="377" t="s">
        <v>2887</v>
      </c>
    </row>
    <row r="60" spans="1:16">
      <c r="A60" s="378">
        <v>8</v>
      </c>
      <c r="B60" s="377" t="s">
        <v>3603</v>
      </c>
      <c r="C60" s="377" t="s">
        <v>3604</v>
      </c>
      <c r="D60" s="379" t="s">
        <v>574</v>
      </c>
      <c r="E60" s="377" t="s">
        <v>2481</v>
      </c>
      <c r="F60" s="377" t="s">
        <v>3605</v>
      </c>
      <c r="G60" s="377" t="s">
        <v>3199</v>
      </c>
      <c r="H60" s="379" t="s">
        <v>966</v>
      </c>
      <c r="I60" s="377">
        <v>23</v>
      </c>
      <c r="J60" s="377" t="s">
        <v>3565</v>
      </c>
      <c r="K60" s="377" t="s">
        <v>1553</v>
      </c>
      <c r="L60" s="377" t="s">
        <v>3606</v>
      </c>
      <c r="M60" s="377" t="s">
        <v>3607</v>
      </c>
      <c r="N60" s="377" t="s">
        <v>3608</v>
      </c>
      <c r="O60" s="377" t="s">
        <v>3607</v>
      </c>
      <c r="P60" s="377" t="s">
        <v>2905</v>
      </c>
    </row>
    <row r="61" spans="1:16">
      <c r="A61" s="378">
        <v>8</v>
      </c>
      <c r="B61" s="377" t="s">
        <v>3609</v>
      </c>
      <c r="C61" s="377" t="s">
        <v>3610</v>
      </c>
      <c r="D61" s="379" t="s">
        <v>576</v>
      </c>
      <c r="E61" s="377" t="s">
        <v>2483</v>
      </c>
      <c r="F61" s="377" t="s">
        <v>3611</v>
      </c>
      <c r="G61" s="377" t="s">
        <v>3199</v>
      </c>
      <c r="H61" s="379" t="s">
        <v>966</v>
      </c>
      <c r="I61" s="377">
        <v>30</v>
      </c>
      <c r="J61" s="377" t="s">
        <v>3565</v>
      </c>
      <c r="K61" s="377" t="s">
        <v>1553</v>
      </c>
      <c r="L61" s="377" t="s">
        <v>3612</v>
      </c>
      <c r="M61" s="377" t="s">
        <v>3613</v>
      </c>
      <c r="N61" s="377" t="s">
        <v>3614</v>
      </c>
      <c r="O61" s="377" t="s">
        <v>3613</v>
      </c>
      <c r="P61" s="377" t="s">
        <v>2657</v>
      </c>
    </row>
    <row r="62" spans="1:16">
      <c r="A62" s="378">
        <v>8</v>
      </c>
      <c r="B62" s="377" t="s">
        <v>3615</v>
      </c>
      <c r="C62" s="377" t="s">
        <v>3616</v>
      </c>
      <c r="D62" s="379" t="s">
        <v>573</v>
      </c>
      <c r="E62" s="377" t="s">
        <v>2480</v>
      </c>
      <c r="F62" s="377" t="s">
        <v>3617</v>
      </c>
      <c r="G62" s="377" t="s">
        <v>3199</v>
      </c>
      <c r="H62" s="379" t="s">
        <v>966</v>
      </c>
      <c r="I62" s="377">
        <v>28</v>
      </c>
      <c r="J62" s="377" t="s">
        <v>3565</v>
      </c>
      <c r="K62" s="377" t="s">
        <v>1553</v>
      </c>
      <c r="L62" s="377" t="s">
        <v>3618</v>
      </c>
      <c r="M62" s="377" t="s">
        <v>3619</v>
      </c>
      <c r="N62" s="377" t="s">
        <v>3620</v>
      </c>
      <c r="O62" s="377" t="s">
        <v>3619</v>
      </c>
      <c r="P62" s="377" t="s">
        <v>2887</v>
      </c>
    </row>
    <row r="63" spans="1:16">
      <c r="A63" s="378">
        <v>8</v>
      </c>
      <c r="B63" s="377" t="s">
        <v>3621</v>
      </c>
      <c r="C63" s="377" t="s">
        <v>3622</v>
      </c>
      <c r="D63" s="379" t="s">
        <v>577</v>
      </c>
      <c r="E63" s="377" t="s">
        <v>2484</v>
      </c>
      <c r="F63" s="377" t="s">
        <v>3623</v>
      </c>
      <c r="G63" s="377" t="s">
        <v>3202</v>
      </c>
      <c r="H63" s="379" t="s">
        <v>999</v>
      </c>
      <c r="I63" s="377">
        <v>353</v>
      </c>
      <c r="J63" s="377" t="s">
        <v>3624</v>
      </c>
      <c r="K63" s="377" t="s">
        <v>1563</v>
      </c>
      <c r="L63" s="377" t="s">
        <v>3625</v>
      </c>
      <c r="M63" s="377" t="s">
        <v>3626</v>
      </c>
      <c r="N63" s="377" t="s">
        <v>3627</v>
      </c>
      <c r="O63" s="377" t="s">
        <v>3210</v>
      </c>
      <c r="P63" s="377" t="s">
        <v>2877</v>
      </c>
    </row>
    <row r="64" spans="1:16">
      <c r="A64" s="378">
        <v>8</v>
      </c>
      <c r="B64" s="377" t="s">
        <v>3628</v>
      </c>
      <c r="C64" s="377" t="s">
        <v>3629</v>
      </c>
      <c r="D64" s="379" t="s">
        <v>578</v>
      </c>
      <c r="E64" s="377" t="s">
        <v>2485</v>
      </c>
      <c r="F64" s="377" t="s">
        <v>3630</v>
      </c>
      <c r="G64" s="377" t="s">
        <v>3199</v>
      </c>
      <c r="H64" s="379" t="s">
        <v>940</v>
      </c>
      <c r="I64" s="377">
        <v>78</v>
      </c>
      <c r="J64" s="377" t="s">
        <v>3624</v>
      </c>
      <c r="K64" s="377" t="s">
        <v>1563</v>
      </c>
      <c r="L64" s="377" t="s">
        <v>3631</v>
      </c>
      <c r="M64" s="377" t="s">
        <v>3632</v>
      </c>
      <c r="N64" s="377" t="s">
        <v>3633</v>
      </c>
      <c r="O64" s="377" t="s">
        <v>3632</v>
      </c>
      <c r="P64" s="377" t="s">
        <v>2899</v>
      </c>
    </row>
    <row r="65" spans="1:16">
      <c r="A65" s="378">
        <v>8</v>
      </c>
      <c r="B65" s="377" t="s">
        <v>3634</v>
      </c>
      <c r="C65" s="377" t="s">
        <v>3635</v>
      </c>
      <c r="D65" s="379" t="s">
        <v>580</v>
      </c>
      <c r="E65" s="377" t="s">
        <v>2487</v>
      </c>
      <c r="F65" s="377" t="s">
        <v>3636</v>
      </c>
      <c r="G65" s="377" t="s">
        <v>3199</v>
      </c>
      <c r="H65" s="379" t="s">
        <v>940</v>
      </c>
      <c r="I65" s="377">
        <v>113</v>
      </c>
      <c r="J65" s="377" t="s">
        <v>3624</v>
      </c>
      <c r="K65" s="377" t="s">
        <v>1563</v>
      </c>
      <c r="L65" s="377" t="s">
        <v>3637</v>
      </c>
      <c r="M65" s="377" t="s">
        <v>3638</v>
      </c>
      <c r="N65" s="377" t="s">
        <v>3639</v>
      </c>
      <c r="O65" s="377" t="s">
        <v>3640</v>
      </c>
      <c r="P65" s="377" t="s">
        <v>2905</v>
      </c>
    </row>
    <row r="66" spans="1:16">
      <c r="A66" s="378">
        <v>8</v>
      </c>
      <c r="B66" s="377" t="s">
        <v>3641</v>
      </c>
      <c r="C66" s="377" t="s">
        <v>3642</v>
      </c>
      <c r="D66" s="379" t="s">
        <v>582</v>
      </c>
      <c r="E66" s="377" t="s">
        <v>3643</v>
      </c>
      <c r="F66" s="377" t="s">
        <v>3644</v>
      </c>
      <c r="G66" s="377" t="s">
        <v>3199</v>
      </c>
      <c r="H66" s="379" t="s">
        <v>944</v>
      </c>
      <c r="I66" s="377">
        <v>46</v>
      </c>
      <c r="J66" s="377" t="s">
        <v>3624</v>
      </c>
      <c r="K66" s="377" t="s">
        <v>1563</v>
      </c>
      <c r="L66" s="377" t="s">
        <v>3645</v>
      </c>
      <c r="M66" s="377" t="s">
        <v>3646</v>
      </c>
      <c r="N66" s="377" t="s">
        <v>3647</v>
      </c>
      <c r="O66" s="377" t="s">
        <v>3648</v>
      </c>
      <c r="P66" s="377" t="s">
        <v>3198</v>
      </c>
    </row>
    <row r="67" spans="1:16">
      <c r="A67" s="378">
        <v>8</v>
      </c>
      <c r="B67" s="377" t="s">
        <v>3649</v>
      </c>
      <c r="C67" s="377" t="s">
        <v>3650</v>
      </c>
      <c r="D67" s="379" t="s">
        <v>579</v>
      </c>
      <c r="E67" s="377" t="s">
        <v>2486</v>
      </c>
      <c r="F67" s="377" t="s">
        <v>3651</v>
      </c>
      <c r="G67" s="377" t="s">
        <v>3199</v>
      </c>
      <c r="H67" s="379" t="s">
        <v>944</v>
      </c>
      <c r="I67" s="377">
        <v>45</v>
      </c>
      <c r="J67" s="377" t="s">
        <v>3624</v>
      </c>
      <c r="K67" s="377" t="s">
        <v>1563</v>
      </c>
      <c r="L67" s="377" t="s">
        <v>3652</v>
      </c>
      <c r="M67" s="377" t="s">
        <v>3653</v>
      </c>
      <c r="N67" s="377" t="s">
        <v>3654</v>
      </c>
      <c r="O67" s="377" t="s">
        <v>3653</v>
      </c>
      <c r="P67" s="377" t="s">
        <v>3212</v>
      </c>
    </row>
    <row r="68" spans="1:16">
      <c r="A68" s="378">
        <v>8</v>
      </c>
      <c r="B68" s="377" t="s">
        <v>3655</v>
      </c>
      <c r="C68" s="377" t="s">
        <v>3656</v>
      </c>
      <c r="D68" s="379" t="s">
        <v>581</v>
      </c>
      <c r="E68" s="377" t="s">
        <v>2488</v>
      </c>
      <c r="F68" s="377" t="s">
        <v>3657</v>
      </c>
      <c r="G68" s="377" t="s">
        <v>3199</v>
      </c>
      <c r="H68" s="379" t="s">
        <v>944</v>
      </c>
      <c r="I68" s="377">
        <v>55</v>
      </c>
      <c r="J68" s="377" t="s">
        <v>3624</v>
      </c>
      <c r="K68" s="377" t="s">
        <v>1563</v>
      </c>
      <c r="L68" s="377" t="s">
        <v>3658</v>
      </c>
      <c r="M68" s="377" t="s">
        <v>3659</v>
      </c>
      <c r="N68" s="377" t="s">
        <v>3660</v>
      </c>
      <c r="O68" s="377" t="s">
        <v>3659</v>
      </c>
      <c r="P68" s="377" t="s">
        <v>2899</v>
      </c>
    </row>
    <row r="69" spans="1:16">
      <c r="A69" s="378">
        <v>8</v>
      </c>
      <c r="B69" s="377" t="s">
        <v>3661</v>
      </c>
      <c r="C69" s="377" t="s">
        <v>3662</v>
      </c>
      <c r="D69" s="379" t="s">
        <v>583</v>
      </c>
      <c r="E69" s="377" t="s">
        <v>2489</v>
      </c>
      <c r="F69" s="377" t="s">
        <v>3663</v>
      </c>
      <c r="G69" s="377" t="s">
        <v>3197</v>
      </c>
      <c r="H69" s="379" t="s">
        <v>936</v>
      </c>
      <c r="I69" s="377">
        <v>1148</v>
      </c>
      <c r="J69" s="377" t="s">
        <v>3664</v>
      </c>
      <c r="K69" s="377" t="s">
        <v>1570</v>
      </c>
      <c r="L69" s="377" t="s">
        <v>3665</v>
      </c>
      <c r="M69" s="377" t="s">
        <v>3666</v>
      </c>
      <c r="N69" s="377" t="s">
        <v>3667</v>
      </c>
      <c r="O69" s="377" t="s">
        <v>3668</v>
      </c>
      <c r="P69" s="377" t="s">
        <v>3198</v>
      </c>
    </row>
    <row r="70" spans="1:16">
      <c r="A70" s="378">
        <v>8</v>
      </c>
      <c r="B70" s="377" t="s">
        <v>3669</v>
      </c>
      <c r="C70" s="377" t="s">
        <v>3670</v>
      </c>
      <c r="D70" s="379" t="s">
        <v>586</v>
      </c>
      <c r="E70" s="377" t="s">
        <v>2492</v>
      </c>
      <c r="F70" s="377" t="s">
        <v>3671</v>
      </c>
      <c r="G70" s="377" t="s">
        <v>3202</v>
      </c>
      <c r="H70" s="379" t="s">
        <v>973</v>
      </c>
      <c r="I70" s="377">
        <v>199</v>
      </c>
      <c r="J70" s="377" t="s">
        <v>3664</v>
      </c>
      <c r="K70" s="377" t="s">
        <v>1570</v>
      </c>
      <c r="L70" s="377" t="s">
        <v>3672</v>
      </c>
      <c r="M70" s="377" t="s">
        <v>3673</v>
      </c>
      <c r="N70" s="377" t="s">
        <v>3674</v>
      </c>
      <c r="O70" s="377" t="s">
        <v>3673</v>
      </c>
      <c r="P70" s="377" t="s">
        <v>2893</v>
      </c>
    </row>
    <row r="71" spans="1:16">
      <c r="A71" s="378">
        <v>8</v>
      </c>
      <c r="B71" s="377" t="s">
        <v>3675</v>
      </c>
      <c r="C71" s="377" t="s">
        <v>3676</v>
      </c>
      <c r="D71" s="379" t="s">
        <v>594</v>
      </c>
      <c r="E71" s="377" t="s">
        <v>2500</v>
      </c>
      <c r="F71" s="377" t="s">
        <v>3677</v>
      </c>
      <c r="G71" s="377" t="s">
        <v>3199</v>
      </c>
      <c r="H71" s="379" t="s">
        <v>947</v>
      </c>
      <c r="I71" s="377">
        <v>114</v>
      </c>
      <c r="J71" s="377" t="s">
        <v>3664</v>
      </c>
      <c r="K71" s="377" t="s">
        <v>1570</v>
      </c>
      <c r="L71" s="377" t="s">
        <v>3678</v>
      </c>
      <c r="M71" s="377" t="s">
        <v>3679</v>
      </c>
      <c r="N71" s="377" t="s">
        <v>3680</v>
      </c>
      <c r="O71" s="377" t="s">
        <v>3679</v>
      </c>
      <c r="P71" s="377" t="s">
        <v>2884</v>
      </c>
    </row>
    <row r="72" spans="1:16">
      <c r="A72" s="378">
        <v>8</v>
      </c>
      <c r="B72" s="377" t="s">
        <v>3681</v>
      </c>
      <c r="C72" s="377" t="s">
        <v>3682</v>
      </c>
      <c r="D72" s="379" t="s">
        <v>601</v>
      </c>
      <c r="E72" s="377" t="s">
        <v>3683</v>
      </c>
      <c r="F72" s="377" t="s">
        <v>3684</v>
      </c>
      <c r="G72" s="377" t="s">
        <v>3199</v>
      </c>
      <c r="H72" s="379" t="s">
        <v>947</v>
      </c>
      <c r="I72" s="377">
        <v>139</v>
      </c>
      <c r="J72" s="377" t="s">
        <v>3664</v>
      </c>
      <c r="K72" s="377" t="s">
        <v>1570</v>
      </c>
      <c r="L72" s="377" t="s">
        <v>3685</v>
      </c>
      <c r="M72" s="377" t="s">
        <v>3686</v>
      </c>
      <c r="N72" s="377" t="s">
        <v>3687</v>
      </c>
      <c r="O72" s="377" t="s">
        <v>3688</v>
      </c>
      <c r="P72" s="377" t="s">
        <v>2905</v>
      </c>
    </row>
    <row r="73" spans="1:16">
      <c r="A73" s="378">
        <v>8</v>
      </c>
      <c r="B73" s="377" t="s">
        <v>3689</v>
      </c>
      <c r="C73" s="377" t="s">
        <v>3690</v>
      </c>
      <c r="D73" s="379" t="s">
        <v>589</v>
      </c>
      <c r="E73" s="377" t="s">
        <v>2495</v>
      </c>
      <c r="F73" s="377" t="s">
        <v>3691</v>
      </c>
      <c r="G73" s="377" t="s">
        <v>3199</v>
      </c>
      <c r="H73" s="379" t="s">
        <v>947</v>
      </c>
      <c r="I73" s="377">
        <v>126</v>
      </c>
      <c r="J73" s="377" t="s">
        <v>3664</v>
      </c>
      <c r="K73" s="377" t="s">
        <v>1570</v>
      </c>
      <c r="L73" s="377" t="s">
        <v>3692</v>
      </c>
      <c r="M73" s="377" t="s">
        <v>3693</v>
      </c>
      <c r="N73" s="377" t="s">
        <v>3694</v>
      </c>
      <c r="O73" s="377" t="s">
        <v>3693</v>
      </c>
      <c r="P73" s="377" t="s">
        <v>2899</v>
      </c>
    </row>
    <row r="74" spans="1:16">
      <c r="A74" s="378">
        <v>8</v>
      </c>
      <c r="B74" s="377" t="s">
        <v>3695</v>
      </c>
      <c r="C74" s="377" t="s">
        <v>3696</v>
      </c>
      <c r="D74" s="379" t="s">
        <v>596</v>
      </c>
      <c r="E74" s="377" t="s">
        <v>2502</v>
      </c>
      <c r="F74" s="377" t="s">
        <v>3697</v>
      </c>
      <c r="G74" s="377" t="s">
        <v>3199</v>
      </c>
      <c r="H74" s="379" t="s">
        <v>940</v>
      </c>
      <c r="I74" s="377">
        <v>114</v>
      </c>
      <c r="J74" s="377" t="s">
        <v>3664</v>
      </c>
      <c r="K74" s="377" t="s">
        <v>1570</v>
      </c>
      <c r="L74" s="377" t="s">
        <v>3698</v>
      </c>
      <c r="M74" s="377" t="s">
        <v>3699</v>
      </c>
      <c r="N74" s="377" t="s">
        <v>3700</v>
      </c>
      <c r="O74" s="377" t="s">
        <v>3699</v>
      </c>
      <c r="P74" s="377" t="s">
        <v>2877</v>
      </c>
    </row>
    <row r="75" spans="1:16">
      <c r="A75" s="378">
        <v>8</v>
      </c>
      <c r="B75" s="377" t="s">
        <v>3701</v>
      </c>
      <c r="C75" s="377" t="s">
        <v>3702</v>
      </c>
      <c r="D75" s="379" t="s">
        <v>584</v>
      </c>
      <c r="E75" s="377" t="s">
        <v>2490</v>
      </c>
      <c r="F75" s="377" t="s">
        <v>3703</v>
      </c>
      <c r="G75" s="377" t="s">
        <v>3199</v>
      </c>
      <c r="H75" s="379" t="s">
        <v>944</v>
      </c>
      <c r="I75" s="377">
        <v>52</v>
      </c>
      <c r="J75" s="377" t="s">
        <v>3664</v>
      </c>
      <c r="K75" s="377" t="s">
        <v>1570</v>
      </c>
      <c r="L75" s="377" t="s">
        <v>3704</v>
      </c>
      <c r="M75" s="377" t="s">
        <v>3705</v>
      </c>
      <c r="N75" s="377" t="s">
        <v>3706</v>
      </c>
      <c r="O75" s="377" t="s">
        <v>3707</v>
      </c>
      <c r="P75" s="377" t="s">
        <v>2887</v>
      </c>
    </row>
    <row r="76" spans="1:16">
      <c r="A76" s="378">
        <v>8</v>
      </c>
      <c r="B76" s="377" t="s">
        <v>3708</v>
      </c>
      <c r="C76" s="377" t="s">
        <v>3709</v>
      </c>
      <c r="D76" s="379" t="s">
        <v>591</v>
      </c>
      <c r="E76" s="377" t="s">
        <v>2497</v>
      </c>
      <c r="F76" s="377" t="s">
        <v>3710</v>
      </c>
      <c r="G76" s="377" t="s">
        <v>3199</v>
      </c>
      <c r="H76" s="379" t="s">
        <v>944</v>
      </c>
      <c r="I76" s="377">
        <v>30</v>
      </c>
      <c r="J76" s="377" t="s">
        <v>3664</v>
      </c>
      <c r="K76" s="377" t="s">
        <v>1570</v>
      </c>
      <c r="L76" s="377" t="s">
        <v>3711</v>
      </c>
      <c r="M76" s="377" t="s">
        <v>3712</v>
      </c>
      <c r="N76" s="377" t="s">
        <v>3713</v>
      </c>
      <c r="O76" s="377" t="s">
        <v>3712</v>
      </c>
      <c r="P76" s="377" t="s">
        <v>2893</v>
      </c>
    </row>
    <row r="77" spans="1:16">
      <c r="A77" s="378">
        <v>8</v>
      </c>
      <c r="B77" s="377" t="s">
        <v>3714</v>
      </c>
      <c r="C77" s="377" t="s">
        <v>3715</v>
      </c>
      <c r="D77" s="379" t="s">
        <v>590</v>
      </c>
      <c r="E77" s="377" t="s">
        <v>2496</v>
      </c>
      <c r="F77" s="377" t="s">
        <v>3716</v>
      </c>
      <c r="G77" s="377" t="s">
        <v>3199</v>
      </c>
      <c r="H77" s="379" t="s">
        <v>944</v>
      </c>
      <c r="I77" s="377">
        <v>30</v>
      </c>
      <c r="J77" s="377" t="s">
        <v>3664</v>
      </c>
      <c r="K77" s="377" t="s">
        <v>1570</v>
      </c>
      <c r="L77" s="377" t="s">
        <v>3717</v>
      </c>
      <c r="M77" s="377" t="s">
        <v>3718</v>
      </c>
      <c r="N77" s="377" t="s">
        <v>3719</v>
      </c>
      <c r="O77" s="377" t="s">
        <v>3718</v>
      </c>
      <c r="P77" s="377" t="s">
        <v>2657</v>
      </c>
    </row>
    <row r="78" spans="1:16">
      <c r="A78" s="378">
        <v>8</v>
      </c>
      <c r="B78" s="377" t="s">
        <v>3720</v>
      </c>
      <c r="C78" s="377" t="s">
        <v>3721</v>
      </c>
      <c r="D78" s="379" t="s">
        <v>599</v>
      </c>
      <c r="E78" s="377" t="s">
        <v>2505</v>
      </c>
      <c r="F78" s="377" t="s">
        <v>3722</v>
      </c>
      <c r="G78" s="377" t="s">
        <v>3199</v>
      </c>
      <c r="H78" s="379" t="s">
        <v>944</v>
      </c>
      <c r="I78" s="377">
        <v>36</v>
      </c>
      <c r="J78" s="377" t="s">
        <v>3664</v>
      </c>
      <c r="K78" s="377" t="s">
        <v>1570</v>
      </c>
      <c r="L78" s="377" t="s">
        <v>3723</v>
      </c>
      <c r="M78" s="377" t="s">
        <v>3724</v>
      </c>
      <c r="N78" s="377" t="s">
        <v>3725</v>
      </c>
      <c r="O78" s="377" t="s">
        <v>3724</v>
      </c>
      <c r="P78" s="377" t="s">
        <v>2905</v>
      </c>
    </row>
    <row r="79" spans="1:16">
      <c r="A79" s="378">
        <v>8</v>
      </c>
      <c r="B79" s="377" t="s">
        <v>3726</v>
      </c>
      <c r="C79" s="377" t="s">
        <v>3727</v>
      </c>
      <c r="D79" s="379" t="s">
        <v>595</v>
      </c>
      <c r="E79" s="377" t="s">
        <v>2501</v>
      </c>
      <c r="F79" s="377" t="s">
        <v>3728</v>
      </c>
      <c r="G79" s="377" t="s">
        <v>3199</v>
      </c>
      <c r="H79" s="379" t="s">
        <v>944</v>
      </c>
      <c r="I79" s="377">
        <v>88</v>
      </c>
      <c r="J79" s="377" t="s">
        <v>3664</v>
      </c>
      <c r="K79" s="377" t="s">
        <v>1570</v>
      </c>
      <c r="L79" s="377" t="s">
        <v>3729</v>
      </c>
      <c r="M79" s="377" t="s">
        <v>3730</v>
      </c>
      <c r="N79" s="377" t="s">
        <v>3731</v>
      </c>
      <c r="O79" s="377" t="s">
        <v>3732</v>
      </c>
      <c r="P79" s="377" t="s">
        <v>2877</v>
      </c>
    </row>
    <row r="80" spans="1:16">
      <c r="A80" s="378">
        <v>8</v>
      </c>
      <c r="B80" s="377" t="s">
        <v>3733</v>
      </c>
      <c r="C80" s="377" t="s">
        <v>3734</v>
      </c>
      <c r="D80" s="379" t="s">
        <v>588</v>
      </c>
      <c r="E80" s="377" t="s">
        <v>2494</v>
      </c>
      <c r="F80" s="377" t="s">
        <v>3735</v>
      </c>
      <c r="G80" s="377" t="s">
        <v>3199</v>
      </c>
      <c r="H80" s="379" t="s">
        <v>944</v>
      </c>
      <c r="I80" s="377">
        <v>40</v>
      </c>
      <c r="J80" s="377" t="s">
        <v>3664</v>
      </c>
      <c r="K80" s="377" t="s">
        <v>1570</v>
      </c>
      <c r="L80" s="377" t="s">
        <v>3736</v>
      </c>
      <c r="M80" s="377" t="s">
        <v>3737</v>
      </c>
      <c r="N80" s="377" t="s">
        <v>3738</v>
      </c>
      <c r="O80" s="377" t="s">
        <v>3737</v>
      </c>
      <c r="P80" s="377" t="s">
        <v>2884</v>
      </c>
    </row>
    <row r="81" spans="1:16">
      <c r="A81" s="378">
        <v>8</v>
      </c>
      <c r="B81" s="377" t="s">
        <v>3739</v>
      </c>
      <c r="C81" s="377" t="s">
        <v>3740</v>
      </c>
      <c r="D81" s="379" t="s">
        <v>600</v>
      </c>
      <c r="E81" s="377" t="s">
        <v>2506</v>
      </c>
      <c r="F81" s="377" t="s">
        <v>3741</v>
      </c>
      <c r="G81" s="377" t="s">
        <v>3199</v>
      </c>
      <c r="H81" s="379" t="s">
        <v>944</v>
      </c>
      <c r="I81" s="377">
        <v>30</v>
      </c>
      <c r="J81" s="377" t="s">
        <v>3664</v>
      </c>
      <c r="K81" s="377" t="s">
        <v>1570</v>
      </c>
      <c r="L81" s="377" t="s">
        <v>3742</v>
      </c>
      <c r="M81" s="377" t="s">
        <v>3743</v>
      </c>
      <c r="N81" s="377" t="s">
        <v>3744</v>
      </c>
      <c r="O81" s="377" t="s">
        <v>3745</v>
      </c>
      <c r="P81" s="377" t="s">
        <v>2657</v>
      </c>
    </row>
    <row r="82" spans="1:16">
      <c r="A82" s="378">
        <v>8</v>
      </c>
      <c r="B82" s="377" t="s">
        <v>3746</v>
      </c>
      <c r="C82" s="377" t="s">
        <v>3747</v>
      </c>
      <c r="D82" s="379" t="s">
        <v>593</v>
      </c>
      <c r="E82" s="377" t="s">
        <v>2499</v>
      </c>
      <c r="F82" s="377" t="s">
        <v>3748</v>
      </c>
      <c r="G82" s="377" t="s">
        <v>3199</v>
      </c>
      <c r="H82" s="379" t="s">
        <v>944</v>
      </c>
      <c r="I82" s="377">
        <v>81</v>
      </c>
      <c r="J82" s="377" t="s">
        <v>3664</v>
      </c>
      <c r="K82" s="377" t="s">
        <v>1570</v>
      </c>
      <c r="L82" s="377" t="s">
        <v>3749</v>
      </c>
      <c r="M82" s="377" t="s">
        <v>3750</v>
      </c>
      <c r="N82" s="377" t="s">
        <v>3751</v>
      </c>
      <c r="O82" s="377" t="s">
        <v>3750</v>
      </c>
      <c r="P82" s="377" t="s">
        <v>2657</v>
      </c>
    </row>
    <row r="83" spans="1:16">
      <c r="A83" s="378">
        <v>8</v>
      </c>
      <c r="B83" s="377" t="s">
        <v>3752</v>
      </c>
      <c r="C83" s="377" t="s">
        <v>3753</v>
      </c>
      <c r="D83" s="379" t="s">
        <v>592</v>
      </c>
      <c r="E83" s="377" t="s">
        <v>2498</v>
      </c>
      <c r="F83" s="377" t="s">
        <v>3754</v>
      </c>
      <c r="G83" s="377" t="s">
        <v>3199</v>
      </c>
      <c r="H83" s="379" t="s">
        <v>944</v>
      </c>
      <c r="I83" s="377">
        <v>38</v>
      </c>
      <c r="J83" s="377" t="s">
        <v>3664</v>
      </c>
      <c r="K83" s="377" t="s">
        <v>1570</v>
      </c>
      <c r="L83" s="377" t="s">
        <v>3755</v>
      </c>
      <c r="M83" s="377" t="s">
        <v>3756</v>
      </c>
      <c r="N83" s="377" t="s">
        <v>3757</v>
      </c>
      <c r="O83" s="377" t="s">
        <v>3758</v>
      </c>
      <c r="P83" s="377" t="s">
        <v>2908</v>
      </c>
    </row>
    <row r="84" spans="1:16">
      <c r="A84" s="378">
        <v>8</v>
      </c>
      <c r="B84" s="377" t="s">
        <v>3759</v>
      </c>
      <c r="C84" s="377" t="s">
        <v>3760</v>
      </c>
      <c r="D84" s="379" t="s">
        <v>597</v>
      </c>
      <c r="E84" s="377" t="s">
        <v>2503</v>
      </c>
      <c r="F84" s="377" t="s">
        <v>3761</v>
      </c>
      <c r="G84" s="377" t="s">
        <v>3199</v>
      </c>
      <c r="H84" s="379" t="s">
        <v>944</v>
      </c>
      <c r="I84" s="377">
        <v>30</v>
      </c>
      <c r="J84" s="377" t="s">
        <v>3664</v>
      </c>
      <c r="K84" s="377" t="s">
        <v>1570</v>
      </c>
      <c r="L84" s="377" t="s">
        <v>3762</v>
      </c>
      <c r="M84" s="377" t="s">
        <v>3763</v>
      </c>
      <c r="N84" s="377" t="s">
        <v>3764</v>
      </c>
      <c r="O84" s="377" t="s">
        <v>3763</v>
      </c>
      <c r="P84" s="377" t="s">
        <v>2890</v>
      </c>
    </row>
    <row r="85" spans="1:16">
      <c r="A85" s="378">
        <v>8</v>
      </c>
      <c r="B85" s="377" t="s">
        <v>3765</v>
      </c>
      <c r="C85" s="377" t="s">
        <v>3766</v>
      </c>
      <c r="D85" s="379" t="s">
        <v>585</v>
      </c>
      <c r="E85" s="377" t="s">
        <v>2491</v>
      </c>
      <c r="F85" s="377" t="s">
        <v>3767</v>
      </c>
      <c r="G85" s="377" t="s">
        <v>3199</v>
      </c>
      <c r="H85" s="379" t="s">
        <v>944</v>
      </c>
      <c r="I85" s="377">
        <v>60</v>
      </c>
      <c r="J85" s="377" t="s">
        <v>3664</v>
      </c>
      <c r="K85" s="377" t="s">
        <v>1570</v>
      </c>
      <c r="L85" s="377" t="s">
        <v>3768</v>
      </c>
      <c r="M85" s="377" t="s">
        <v>3769</v>
      </c>
      <c r="N85" s="377" t="s">
        <v>3770</v>
      </c>
      <c r="O85" s="377" t="s">
        <v>3771</v>
      </c>
      <c r="P85" s="377" t="s">
        <v>2893</v>
      </c>
    </row>
    <row r="86" spans="1:16">
      <c r="A86" s="378">
        <v>8</v>
      </c>
      <c r="B86" s="377" t="s">
        <v>3772</v>
      </c>
      <c r="C86" s="377" t="s">
        <v>3773</v>
      </c>
      <c r="D86" s="379" t="s">
        <v>598</v>
      </c>
      <c r="E86" s="377" t="s">
        <v>2504</v>
      </c>
      <c r="F86" s="377" t="s">
        <v>3774</v>
      </c>
      <c r="G86" s="377" t="s">
        <v>3199</v>
      </c>
      <c r="H86" s="379" t="s">
        <v>944</v>
      </c>
      <c r="I86" s="377">
        <v>30</v>
      </c>
      <c r="J86" s="377" t="s">
        <v>3664</v>
      </c>
      <c r="K86" s="377" t="s">
        <v>1570</v>
      </c>
      <c r="L86" s="377" t="s">
        <v>3775</v>
      </c>
      <c r="M86" s="377" t="s">
        <v>3223</v>
      </c>
      <c r="N86" s="377" t="s">
        <v>3776</v>
      </c>
      <c r="O86" s="377" t="s">
        <v>3777</v>
      </c>
      <c r="P86" s="377" t="s">
        <v>2905</v>
      </c>
    </row>
    <row r="87" spans="1:16">
      <c r="A87" s="378">
        <v>8</v>
      </c>
      <c r="B87" s="377" t="s">
        <v>3778</v>
      </c>
      <c r="C87" s="377" t="s">
        <v>3779</v>
      </c>
      <c r="D87" s="379" t="s">
        <v>602</v>
      </c>
      <c r="E87" s="377" t="s">
        <v>2507</v>
      </c>
      <c r="F87" s="377" t="s">
        <v>3780</v>
      </c>
      <c r="G87" s="377" t="s">
        <v>3199</v>
      </c>
      <c r="H87" s="379" t="s">
        <v>966</v>
      </c>
      <c r="I87" s="377">
        <v>30</v>
      </c>
      <c r="J87" s="377" t="s">
        <v>3664</v>
      </c>
      <c r="K87" s="377" t="s">
        <v>1570</v>
      </c>
      <c r="L87" s="377" t="s">
        <v>3781</v>
      </c>
      <c r="M87" s="377" t="s">
        <v>3782</v>
      </c>
      <c r="N87" s="377" t="s">
        <v>3783</v>
      </c>
      <c r="O87" s="377" t="s">
        <v>3784</v>
      </c>
      <c r="P87" s="377" t="s">
        <v>2905</v>
      </c>
    </row>
    <row r="88" spans="1:16">
      <c r="A88" s="378">
        <v>8</v>
      </c>
      <c r="B88" s="377" t="s">
        <v>3785</v>
      </c>
      <c r="C88" s="377" t="s">
        <v>3786</v>
      </c>
      <c r="D88" s="379" t="s">
        <v>603</v>
      </c>
      <c r="E88" s="377" t="s">
        <v>2508</v>
      </c>
      <c r="F88" s="377" t="s">
        <v>3787</v>
      </c>
      <c r="G88" s="377" t="s">
        <v>3199</v>
      </c>
      <c r="H88" s="379" t="s">
        <v>966</v>
      </c>
      <c r="I88" s="377">
        <v>30</v>
      </c>
      <c r="J88" s="377" t="s">
        <v>3664</v>
      </c>
      <c r="K88" s="377" t="s">
        <v>1570</v>
      </c>
      <c r="L88" s="377" t="s">
        <v>3788</v>
      </c>
      <c r="M88" s="377" t="s">
        <v>3789</v>
      </c>
      <c r="N88" s="377" t="s">
        <v>3790</v>
      </c>
      <c r="O88" s="377" t="s">
        <v>3791</v>
      </c>
      <c r="P88" s="377" t="s">
        <v>2887</v>
      </c>
    </row>
    <row r="89" spans="1:16">
      <c r="A89" s="378">
        <v>8</v>
      </c>
      <c r="B89" s="377" t="s">
        <v>3792</v>
      </c>
      <c r="C89" s="377" t="s">
        <v>3793</v>
      </c>
      <c r="D89" s="379" t="s">
        <v>587</v>
      </c>
      <c r="E89" s="377" t="s">
        <v>2493</v>
      </c>
      <c r="F89" s="377" t="s">
        <v>3794</v>
      </c>
      <c r="G89" s="377" t="s">
        <v>3199</v>
      </c>
      <c r="H89" s="379" t="s">
        <v>966</v>
      </c>
      <c r="I89" s="377">
        <v>8</v>
      </c>
      <c r="J89" s="377" t="s">
        <v>3664</v>
      </c>
      <c r="K89" s="377" t="s">
        <v>1570</v>
      </c>
      <c r="L89" s="377" t="s">
        <v>3672</v>
      </c>
      <c r="M89" s="377" t="s">
        <v>3673</v>
      </c>
      <c r="N89" s="377" t="s">
        <v>3795</v>
      </c>
      <c r="O89" s="377" t="s">
        <v>3796</v>
      </c>
      <c r="P89" s="377" t="s">
        <v>2890</v>
      </c>
    </row>
  </sheetData>
  <autoFilter ref="A1:P89" xr:uid="{00000000-0009-0000-0000-00000F000000}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897"/>
  <sheetViews>
    <sheetView topLeftCell="A887" workbookViewId="0">
      <selection activeCell="G900" sqref="G900"/>
    </sheetView>
  </sheetViews>
  <sheetFormatPr defaultRowHeight="24"/>
  <cols>
    <col min="1" max="1" width="8.1796875" style="373" customWidth="1"/>
    <col min="2" max="2" width="15.6328125" style="356" customWidth="1"/>
    <col min="3" max="3" width="7.26953125" style="391" customWidth="1"/>
    <col min="4" max="4" width="36.1796875" style="356" customWidth="1"/>
    <col min="5" max="6" width="8.81640625" style="373"/>
    <col min="7" max="7" width="10.1796875" style="373" customWidth="1"/>
    <col min="8" max="12" width="8.81640625" style="392"/>
    <col min="13" max="13" width="8.90625" style="400" customWidth="1"/>
  </cols>
  <sheetData>
    <row r="1" spans="1:13" ht="72">
      <c r="A1" s="387" t="s">
        <v>927</v>
      </c>
      <c r="B1" s="387" t="s">
        <v>3191</v>
      </c>
      <c r="C1" s="388" t="s">
        <v>2</v>
      </c>
      <c r="D1" s="387" t="s">
        <v>3187</v>
      </c>
      <c r="E1" s="387" t="s">
        <v>3189</v>
      </c>
      <c r="F1" s="387" t="s">
        <v>929</v>
      </c>
      <c r="G1" s="387" t="s">
        <v>930</v>
      </c>
      <c r="H1" s="389" t="s">
        <v>3812</v>
      </c>
      <c r="I1" s="389" t="s">
        <v>3813</v>
      </c>
      <c r="J1" s="389" t="s">
        <v>3814</v>
      </c>
      <c r="K1" s="389" t="s">
        <v>3815</v>
      </c>
      <c r="L1" s="389" t="s">
        <v>3816</v>
      </c>
      <c r="M1" s="390" t="s">
        <v>3817</v>
      </c>
    </row>
    <row r="2" spans="1:13">
      <c r="A2" s="373">
        <v>1</v>
      </c>
      <c r="B2" s="356" t="s">
        <v>933</v>
      </c>
      <c r="C2" s="391" t="s">
        <v>26</v>
      </c>
      <c r="D2" s="356" t="s">
        <v>1960</v>
      </c>
      <c r="E2" s="373" t="s">
        <v>935</v>
      </c>
      <c r="F2" s="373" t="s">
        <v>936</v>
      </c>
      <c r="G2" s="373">
        <v>758</v>
      </c>
      <c r="H2" s="392">
        <v>96.759325338114195</v>
      </c>
      <c r="I2" s="392">
        <v>101.731562548955</v>
      </c>
      <c r="J2" s="392">
        <v>88.947798993925304</v>
      </c>
      <c r="K2" s="392">
        <v>84.04</v>
      </c>
      <c r="L2" s="392">
        <v>109.86120649148805</v>
      </c>
      <c r="M2" s="393">
        <v>109.02896575719795</v>
      </c>
    </row>
    <row r="3" spans="1:13">
      <c r="A3" s="373">
        <v>1</v>
      </c>
      <c r="B3" s="356" t="s">
        <v>933</v>
      </c>
      <c r="C3" s="391" t="s">
        <v>27</v>
      </c>
      <c r="D3" s="356" t="s">
        <v>1961</v>
      </c>
      <c r="E3" s="373" t="s">
        <v>939</v>
      </c>
      <c r="F3" s="373" t="s">
        <v>940</v>
      </c>
      <c r="G3" s="373">
        <v>66</v>
      </c>
      <c r="H3" s="392">
        <v>70.403348554033499</v>
      </c>
      <c r="I3" s="392">
        <v>80.356994603569902</v>
      </c>
      <c r="J3" s="392">
        <v>41.340805313408097</v>
      </c>
      <c r="K3" s="392">
        <v>58.86</v>
      </c>
      <c r="L3" s="392">
        <v>72.814445828144457</v>
      </c>
      <c r="M3" s="393">
        <v>57.117882117882118</v>
      </c>
    </row>
    <row r="4" spans="1:13">
      <c r="A4" s="373">
        <v>1</v>
      </c>
      <c r="B4" s="356" t="s">
        <v>933</v>
      </c>
      <c r="C4" s="391" t="s">
        <v>28</v>
      </c>
      <c r="D4" s="356" t="s">
        <v>1962</v>
      </c>
      <c r="E4" s="373" t="s">
        <v>939</v>
      </c>
      <c r="F4" s="373" t="s">
        <v>940</v>
      </c>
      <c r="G4" s="373">
        <v>118</v>
      </c>
      <c r="H4" s="392">
        <v>88.189497716895005</v>
      </c>
      <c r="I4" s="392">
        <v>86.584629672625994</v>
      </c>
      <c r="J4" s="392">
        <v>78.128627815184601</v>
      </c>
      <c r="K4" s="392">
        <v>75.540000000000006</v>
      </c>
      <c r="L4" s="392">
        <v>73.844903645228698</v>
      </c>
      <c r="M4" s="393">
        <v>145.90240268206369</v>
      </c>
    </row>
    <row r="5" spans="1:13">
      <c r="A5" s="373">
        <v>1</v>
      </c>
      <c r="B5" s="356" t="s">
        <v>933</v>
      </c>
      <c r="C5" s="391" t="s">
        <v>29</v>
      </c>
      <c r="D5" s="356" t="s">
        <v>1963</v>
      </c>
      <c r="E5" s="373" t="s">
        <v>939</v>
      </c>
      <c r="F5" s="373" t="s">
        <v>944</v>
      </c>
      <c r="G5" s="373">
        <v>30</v>
      </c>
      <c r="H5" s="392">
        <v>86.575342465753394</v>
      </c>
      <c r="I5" s="392">
        <v>80.383561643835606</v>
      </c>
      <c r="J5" s="392">
        <v>47.059360730593603</v>
      </c>
      <c r="K5" s="392">
        <v>66.67</v>
      </c>
      <c r="L5" s="392">
        <v>56.173515981735157</v>
      </c>
      <c r="M5" s="393">
        <v>47.417582417582416</v>
      </c>
    </row>
    <row r="6" spans="1:13">
      <c r="A6" s="373">
        <v>1</v>
      </c>
      <c r="B6" s="356" t="s">
        <v>933</v>
      </c>
      <c r="C6" s="391" t="s">
        <v>30</v>
      </c>
      <c r="D6" s="356" t="s">
        <v>1964</v>
      </c>
      <c r="E6" s="373" t="s">
        <v>939</v>
      </c>
      <c r="F6" s="373" t="s">
        <v>947</v>
      </c>
      <c r="G6" s="373">
        <v>107</v>
      </c>
      <c r="H6" s="392">
        <v>98.646412586464095</v>
      </c>
      <c r="I6" s="392">
        <v>102.050725620507</v>
      </c>
      <c r="J6" s="392">
        <v>75.082056150820605</v>
      </c>
      <c r="K6" s="392">
        <v>78.900000000000006</v>
      </c>
      <c r="L6" s="392">
        <v>96.661118934835486</v>
      </c>
      <c r="M6" s="393">
        <v>113.16627297935709</v>
      </c>
    </row>
    <row r="7" spans="1:13">
      <c r="A7" s="373">
        <v>1</v>
      </c>
      <c r="B7" s="356" t="s">
        <v>933</v>
      </c>
      <c r="C7" s="391" t="s">
        <v>31</v>
      </c>
      <c r="D7" s="356" t="s">
        <v>1965</v>
      </c>
      <c r="E7" s="373" t="s">
        <v>939</v>
      </c>
      <c r="F7" s="373" t="s">
        <v>944</v>
      </c>
      <c r="G7" s="373">
        <v>52</v>
      </c>
      <c r="H7" s="392">
        <v>70.392694063926896</v>
      </c>
      <c r="I7" s="392">
        <v>64.073059360730596</v>
      </c>
      <c r="J7" s="392">
        <v>38.968036529680397</v>
      </c>
      <c r="K7" s="392">
        <v>40.6</v>
      </c>
      <c r="L7" s="392">
        <v>68.540569020021081</v>
      </c>
      <c r="M7" s="393">
        <v>52.726120033812343</v>
      </c>
    </row>
    <row r="8" spans="1:13">
      <c r="A8" s="373">
        <v>1</v>
      </c>
      <c r="B8" s="356" t="s">
        <v>933</v>
      </c>
      <c r="C8" s="391" t="s">
        <v>32</v>
      </c>
      <c r="D8" s="356" t="s">
        <v>1966</v>
      </c>
      <c r="E8" s="373" t="s">
        <v>939</v>
      </c>
      <c r="F8" s="373" t="s">
        <v>947</v>
      </c>
      <c r="G8" s="373">
        <v>98</v>
      </c>
      <c r="H8" s="392">
        <v>85.520547945205493</v>
      </c>
      <c r="I8" s="392">
        <v>94.726733512215802</v>
      </c>
      <c r="J8" s="392">
        <v>80.658099138539797</v>
      </c>
      <c r="K8" s="392">
        <v>35.950000000000003</v>
      </c>
      <c r="L8" s="392">
        <v>88.020687727145656</v>
      </c>
      <c r="M8" s="393">
        <v>95.228750840995744</v>
      </c>
    </row>
    <row r="9" spans="1:13">
      <c r="A9" s="373">
        <v>1</v>
      </c>
      <c r="B9" s="356" t="s">
        <v>933</v>
      </c>
      <c r="C9" s="391" t="s">
        <v>33</v>
      </c>
      <c r="D9" s="356" t="s">
        <v>1967</v>
      </c>
      <c r="E9" s="373" t="s">
        <v>939</v>
      </c>
      <c r="F9" s="373" t="s">
        <v>944</v>
      </c>
      <c r="G9" s="373">
        <v>59</v>
      </c>
      <c r="H9" s="392">
        <v>83.762011858515606</v>
      </c>
      <c r="I9" s="392">
        <v>80.931506849315099</v>
      </c>
      <c r="J9" s="392">
        <v>62.229715489989502</v>
      </c>
      <c r="K9" s="392">
        <v>67.959999999999994</v>
      </c>
      <c r="L9" s="392">
        <v>80.515439981425587</v>
      </c>
      <c r="M9" s="393">
        <v>95.017694170236538</v>
      </c>
    </row>
    <row r="10" spans="1:13">
      <c r="A10" s="373">
        <v>1</v>
      </c>
      <c r="B10" s="356" t="s">
        <v>933</v>
      </c>
      <c r="C10" s="391" t="s">
        <v>34</v>
      </c>
      <c r="D10" s="356" t="s">
        <v>1968</v>
      </c>
      <c r="E10" s="373" t="s">
        <v>939</v>
      </c>
      <c r="F10" s="373" t="s">
        <v>940</v>
      </c>
      <c r="G10" s="373">
        <v>64</v>
      </c>
      <c r="H10" s="392">
        <v>78.192541856925402</v>
      </c>
      <c r="I10" s="392">
        <v>69.954337899543404</v>
      </c>
      <c r="J10" s="392">
        <v>61.434550989345503</v>
      </c>
      <c r="K10" s="392">
        <v>59.39</v>
      </c>
      <c r="L10" s="392">
        <v>73.989726027397253</v>
      </c>
      <c r="M10" s="393">
        <v>99.854052197802204</v>
      </c>
    </row>
    <row r="11" spans="1:13">
      <c r="A11" s="373">
        <v>1</v>
      </c>
      <c r="B11" s="356" t="s">
        <v>933</v>
      </c>
      <c r="C11" s="391" t="s">
        <v>35</v>
      </c>
      <c r="D11" s="356" t="s">
        <v>1969</v>
      </c>
      <c r="E11" s="373" t="s">
        <v>939</v>
      </c>
      <c r="F11" s="373" t="s">
        <v>944</v>
      </c>
      <c r="G11" s="373">
        <v>48</v>
      </c>
      <c r="H11" s="392">
        <v>57.9794520547945</v>
      </c>
      <c r="I11" s="392">
        <v>61.25</v>
      </c>
      <c r="J11" s="392">
        <v>50.405251141552498</v>
      </c>
      <c r="K11" s="392">
        <v>48.41</v>
      </c>
      <c r="L11" s="392">
        <v>52.020547945205479</v>
      </c>
      <c r="M11" s="393">
        <v>79.429945054945051</v>
      </c>
    </row>
    <row r="12" spans="1:13">
      <c r="A12" s="373">
        <v>1</v>
      </c>
      <c r="B12" s="356" t="s">
        <v>933</v>
      </c>
      <c r="C12" s="391" t="s">
        <v>36</v>
      </c>
      <c r="D12" s="356" t="s">
        <v>1970</v>
      </c>
      <c r="E12" s="373" t="s">
        <v>939</v>
      </c>
      <c r="F12" s="373" t="s">
        <v>944</v>
      </c>
      <c r="G12" s="373">
        <v>30</v>
      </c>
      <c r="H12" s="392">
        <v>62.858447488584503</v>
      </c>
      <c r="I12" s="392">
        <v>36.292237442922399</v>
      </c>
      <c r="J12" s="392">
        <v>45.8264840182648</v>
      </c>
      <c r="K12" s="392">
        <v>47.87</v>
      </c>
      <c r="L12" s="392">
        <v>76.182648401826484</v>
      </c>
      <c r="M12" s="393">
        <v>84.945054945054949</v>
      </c>
    </row>
    <row r="13" spans="1:13">
      <c r="A13" s="373">
        <v>1</v>
      </c>
      <c r="B13" s="356" t="s">
        <v>933</v>
      </c>
      <c r="C13" s="391" t="s">
        <v>37</v>
      </c>
      <c r="D13" s="356" t="s">
        <v>1971</v>
      </c>
      <c r="E13" s="373" t="s">
        <v>939</v>
      </c>
      <c r="F13" s="373" t="s">
        <v>944</v>
      </c>
      <c r="G13" s="373">
        <v>34</v>
      </c>
      <c r="H13" s="392">
        <v>72.703196347032005</v>
      </c>
      <c r="I13" s="392">
        <v>56.647864625302198</v>
      </c>
      <c r="J13" s="392">
        <v>55.503626107977396</v>
      </c>
      <c r="K13" s="392">
        <v>60.81</v>
      </c>
      <c r="L13" s="392">
        <v>67.630942788074137</v>
      </c>
      <c r="M13" s="393">
        <v>70.782159017453139</v>
      </c>
    </row>
    <row r="14" spans="1:13">
      <c r="A14" s="373">
        <v>1</v>
      </c>
      <c r="B14" s="356" t="s">
        <v>933</v>
      </c>
      <c r="C14" s="391" t="s">
        <v>38</v>
      </c>
      <c r="D14" s="356" t="s">
        <v>1972</v>
      </c>
      <c r="E14" s="373" t="s">
        <v>939</v>
      </c>
      <c r="F14" s="373" t="s">
        <v>944</v>
      </c>
      <c r="G14" s="373">
        <v>30</v>
      </c>
      <c r="H14" s="392">
        <v>53.917808219178099</v>
      </c>
      <c r="I14" s="392">
        <v>60.876712328767098</v>
      </c>
      <c r="J14" s="392">
        <v>43.378995433790003</v>
      </c>
      <c r="K14" s="392">
        <v>32.15</v>
      </c>
      <c r="L14" s="392">
        <v>95.881278538812779</v>
      </c>
      <c r="M14" s="393">
        <v>104.85347985347985</v>
      </c>
    </row>
    <row r="15" spans="1:13">
      <c r="A15" s="373">
        <v>1</v>
      </c>
      <c r="B15" s="356" t="s">
        <v>933</v>
      </c>
      <c r="C15" s="391" t="s">
        <v>39</v>
      </c>
      <c r="D15" s="356" t="s">
        <v>1973</v>
      </c>
      <c r="E15" s="373" t="s">
        <v>939</v>
      </c>
      <c r="F15" s="373" t="s">
        <v>944</v>
      </c>
      <c r="G15" s="373">
        <v>30</v>
      </c>
      <c r="H15" s="392">
        <v>56.283105022831101</v>
      </c>
      <c r="I15" s="392">
        <v>53.488584474885798</v>
      </c>
      <c r="J15" s="392">
        <v>53.278538812785399</v>
      </c>
      <c r="K15" s="392">
        <v>36.19</v>
      </c>
      <c r="L15" s="392">
        <v>51.844748858447488</v>
      </c>
      <c r="M15" s="393">
        <v>64.175824175824175</v>
      </c>
    </row>
    <row r="16" spans="1:13">
      <c r="A16" s="373">
        <v>1</v>
      </c>
      <c r="B16" s="356" t="s">
        <v>933</v>
      </c>
      <c r="C16" s="391" t="s">
        <v>40</v>
      </c>
      <c r="D16" s="356" t="s">
        <v>1974</v>
      </c>
      <c r="E16" s="373" t="s">
        <v>939</v>
      </c>
      <c r="F16" s="373" t="s">
        <v>944</v>
      </c>
      <c r="G16" s="373">
        <v>30</v>
      </c>
      <c r="H16" s="392">
        <v>66.785388127853906</v>
      </c>
      <c r="I16" s="392">
        <v>50.557077625570798</v>
      </c>
      <c r="J16" s="392">
        <v>57.022831050228298</v>
      </c>
      <c r="K16" s="392">
        <v>58.1</v>
      </c>
      <c r="L16" s="392">
        <v>59.013698630136986</v>
      </c>
      <c r="M16" s="393">
        <v>51.08058608058608</v>
      </c>
    </row>
    <row r="17" spans="1:13">
      <c r="A17" s="373">
        <v>1</v>
      </c>
      <c r="B17" s="356" t="s">
        <v>933</v>
      </c>
      <c r="C17" s="391" t="s">
        <v>41</v>
      </c>
      <c r="D17" s="356" t="s">
        <v>3200</v>
      </c>
      <c r="E17" s="373" t="s">
        <v>939</v>
      </c>
      <c r="F17" s="373" t="s">
        <v>940</v>
      </c>
      <c r="G17" s="373">
        <v>68</v>
      </c>
      <c r="H17" s="392">
        <v>77.383561643835606</v>
      </c>
      <c r="I17" s="392">
        <v>78.658340048348094</v>
      </c>
      <c r="J17" s="392">
        <v>60.874294923448801</v>
      </c>
      <c r="K17" s="392">
        <v>49.1</v>
      </c>
      <c r="L17" s="392">
        <v>69.282836422240123</v>
      </c>
      <c r="M17" s="393">
        <v>50.145442792501619</v>
      </c>
    </row>
    <row r="18" spans="1:13">
      <c r="A18" s="373">
        <v>1</v>
      </c>
      <c r="B18" s="356" t="s">
        <v>933</v>
      </c>
      <c r="C18" s="391" t="s">
        <v>42</v>
      </c>
      <c r="D18" s="356" t="s">
        <v>1975</v>
      </c>
      <c r="E18" s="373" t="s">
        <v>939</v>
      </c>
      <c r="F18" s="373" t="s">
        <v>944</v>
      </c>
      <c r="G18" s="373">
        <v>30</v>
      </c>
      <c r="H18" s="392">
        <v>74.474885844748897</v>
      </c>
      <c r="I18" s="392">
        <v>66.684931506849296</v>
      </c>
      <c r="J18" s="392">
        <v>59.698630136986303</v>
      </c>
      <c r="K18" s="392">
        <v>61.1</v>
      </c>
      <c r="L18" s="392">
        <v>79.086757990867582</v>
      </c>
      <c r="M18" s="393">
        <v>84.926739926739927</v>
      </c>
    </row>
    <row r="19" spans="1:13">
      <c r="A19" s="394">
        <v>1</v>
      </c>
      <c r="B19" s="395" t="s">
        <v>933</v>
      </c>
      <c r="C19" s="396" t="s">
        <v>43</v>
      </c>
      <c r="D19" s="395" t="s">
        <v>1976</v>
      </c>
      <c r="E19" s="394" t="s">
        <v>939</v>
      </c>
      <c r="F19" s="394" t="s">
        <v>966</v>
      </c>
      <c r="G19" s="394">
        <v>0</v>
      </c>
      <c r="H19" s="392">
        <v>0</v>
      </c>
      <c r="I19" s="392">
        <v>0</v>
      </c>
      <c r="J19" s="392">
        <v>0</v>
      </c>
      <c r="K19" s="392">
        <v>0</v>
      </c>
      <c r="L19" s="392">
        <v>0</v>
      </c>
      <c r="M19" s="393"/>
    </row>
    <row r="20" spans="1:13">
      <c r="A20" s="373">
        <v>1</v>
      </c>
      <c r="B20" s="356" t="s">
        <v>968</v>
      </c>
      <c r="C20" s="391" t="s">
        <v>44</v>
      </c>
      <c r="D20" s="356" t="s">
        <v>1977</v>
      </c>
      <c r="E20" s="373" t="s">
        <v>935</v>
      </c>
      <c r="F20" s="373" t="s">
        <v>936</v>
      </c>
      <c r="G20" s="373">
        <v>609</v>
      </c>
      <c r="H20" s="392">
        <v>106.655132406522</v>
      </c>
      <c r="I20" s="392">
        <v>123.785505210163</v>
      </c>
      <c r="J20" s="392">
        <v>91.9072708113804</v>
      </c>
      <c r="K20" s="392">
        <v>99.72</v>
      </c>
      <c r="L20" s="392">
        <v>121.88361787794948</v>
      </c>
      <c r="M20" s="393">
        <v>126.68850033382053</v>
      </c>
    </row>
    <row r="21" spans="1:13">
      <c r="A21" s="373">
        <v>1</v>
      </c>
      <c r="B21" s="356" t="s">
        <v>968</v>
      </c>
      <c r="C21" s="391" t="s">
        <v>45</v>
      </c>
      <c r="D21" s="356" t="s">
        <v>1978</v>
      </c>
      <c r="E21" s="373" t="s">
        <v>972</v>
      </c>
      <c r="F21" s="373" t="s">
        <v>973</v>
      </c>
      <c r="G21" s="373">
        <v>210</v>
      </c>
      <c r="H21" s="392">
        <v>79.071537290715398</v>
      </c>
      <c r="I21" s="392">
        <v>81.921722113502895</v>
      </c>
      <c r="J21" s="392">
        <v>10.0482713633399</v>
      </c>
      <c r="K21" s="392">
        <v>68.989999999999995</v>
      </c>
      <c r="L21" s="392">
        <v>81.3607305936073</v>
      </c>
      <c r="M21" s="393">
        <v>93.432757718472004</v>
      </c>
    </row>
    <row r="22" spans="1:13">
      <c r="A22" s="373">
        <v>1</v>
      </c>
      <c r="B22" s="356" t="s">
        <v>968</v>
      </c>
      <c r="C22" s="391" t="s">
        <v>46</v>
      </c>
      <c r="D22" s="356" t="s">
        <v>3203</v>
      </c>
      <c r="E22" s="373" t="s">
        <v>939</v>
      </c>
      <c r="F22" s="373" t="s">
        <v>944</v>
      </c>
      <c r="G22" s="373">
        <v>60</v>
      </c>
      <c r="H22" s="392">
        <v>92.699137493658</v>
      </c>
      <c r="I22" s="392">
        <v>73.323186199898501</v>
      </c>
      <c r="J22" s="392">
        <v>62.739726027397303</v>
      </c>
      <c r="K22" s="392">
        <v>71.87</v>
      </c>
      <c r="L22" s="392">
        <v>55.296803652968038</v>
      </c>
      <c r="M22" s="393">
        <v>55.521978021978022</v>
      </c>
    </row>
    <row r="23" spans="1:13">
      <c r="A23" s="373">
        <v>1</v>
      </c>
      <c r="B23" s="356" t="s">
        <v>968</v>
      </c>
      <c r="C23" s="391" t="s">
        <v>47</v>
      </c>
      <c r="D23" s="356" t="s">
        <v>1979</v>
      </c>
      <c r="E23" s="373" t="s">
        <v>939</v>
      </c>
      <c r="F23" s="373" t="s">
        <v>940</v>
      </c>
      <c r="G23" s="373">
        <v>89</v>
      </c>
      <c r="H23" s="392">
        <v>109.62100456621</v>
      </c>
      <c r="I23" s="392">
        <v>70.937355702632004</v>
      </c>
      <c r="J23" s="392">
        <v>60.400184700631101</v>
      </c>
      <c r="K23" s="392">
        <v>46.71</v>
      </c>
      <c r="L23" s="392">
        <v>59.245805756503003</v>
      </c>
      <c r="M23" s="393">
        <v>63.717742931226077</v>
      </c>
    </row>
    <row r="24" spans="1:13">
      <c r="A24" s="373">
        <v>1</v>
      </c>
      <c r="B24" s="356" t="s">
        <v>968</v>
      </c>
      <c r="C24" s="391" t="s">
        <v>48</v>
      </c>
      <c r="D24" s="356" t="s">
        <v>1980</v>
      </c>
      <c r="E24" s="373" t="s">
        <v>939</v>
      </c>
      <c r="F24" s="373" t="s">
        <v>944</v>
      </c>
      <c r="G24" s="373">
        <v>60</v>
      </c>
      <c r="H24" s="392">
        <v>82.251141552511399</v>
      </c>
      <c r="I24" s="392">
        <v>72.022831050228305</v>
      </c>
      <c r="J24" s="392">
        <v>67.415525114155201</v>
      </c>
      <c r="K24" s="392">
        <v>64.599999999999994</v>
      </c>
      <c r="L24" s="392">
        <v>79.447488584474883</v>
      </c>
      <c r="M24" s="393">
        <v>86.208791208791212</v>
      </c>
    </row>
    <row r="25" spans="1:13">
      <c r="A25" s="373">
        <v>1</v>
      </c>
      <c r="B25" s="356" t="s">
        <v>968</v>
      </c>
      <c r="C25" s="391" t="s">
        <v>49</v>
      </c>
      <c r="D25" s="356" t="s">
        <v>1981</v>
      </c>
      <c r="E25" s="373" t="s">
        <v>939</v>
      </c>
      <c r="F25" s="373" t="s">
        <v>944</v>
      </c>
      <c r="G25" s="373">
        <v>62</v>
      </c>
      <c r="H25" s="392">
        <v>69.212328767123296</v>
      </c>
      <c r="I25" s="392">
        <v>70.203269995581095</v>
      </c>
      <c r="J25" s="392">
        <v>46.875828546177601</v>
      </c>
      <c r="K25" s="392">
        <v>64.14</v>
      </c>
      <c r="L25" s="392">
        <v>84.021210782147591</v>
      </c>
      <c r="M25" s="393">
        <v>71.472881956752929</v>
      </c>
    </row>
    <row r="26" spans="1:13">
      <c r="A26" s="373">
        <v>1</v>
      </c>
      <c r="B26" s="356" t="s">
        <v>968</v>
      </c>
      <c r="C26" s="391" t="s">
        <v>50</v>
      </c>
      <c r="D26" s="356" t="s">
        <v>1982</v>
      </c>
      <c r="E26" s="373" t="s">
        <v>939</v>
      </c>
      <c r="F26" s="373" t="s">
        <v>944</v>
      </c>
      <c r="G26" s="373">
        <v>32</v>
      </c>
      <c r="H26" s="392">
        <v>83.587328767123296</v>
      </c>
      <c r="I26" s="392">
        <v>75.539383561643803</v>
      </c>
      <c r="J26" s="392">
        <v>67.970890410958901</v>
      </c>
      <c r="K26" s="392">
        <v>65.150000000000006</v>
      </c>
      <c r="L26" s="392">
        <v>80.625</v>
      </c>
      <c r="M26" s="393">
        <v>103.02197802197803</v>
      </c>
    </row>
    <row r="27" spans="1:13">
      <c r="A27" s="373">
        <v>1</v>
      </c>
      <c r="B27" s="356" t="s">
        <v>968</v>
      </c>
      <c r="C27" s="391" t="s">
        <v>51</v>
      </c>
      <c r="D27" s="356" t="s">
        <v>1983</v>
      </c>
      <c r="E27" s="373" t="s">
        <v>972</v>
      </c>
      <c r="F27" s="373" t="s">
        <v>973</v>
      </c>
      <c r="G27" s="373">
        <v>210</v>
      </c>
      <c r="H27" s="392">
        <v>88.287018917155905</v>
      </c>
      <c r="I27" s="392">
        <v>87.9056630419432</v>
      </c>
      <c r="J27" s="392">
        <v>76.347973450077703</v>
      </c>
      <c r="K27" s="392">
        <v>57.3</v>
      </c>
      <c r="L27" s="392">
        <v>87.208088714938029</v>
      </c>
      <c r="M27" s="393">
        <v>85.926216640502361</v>
      </c>
    </row>
    <row r="28" spans="1:13">
      <c r="A28" s="373">
        <v>1</v>
      </c>
      <c r="B28" s="356" t="s">
        <v>968</v>
      </c>
      <c r="C28" s="391" t="s">
        <v>52</v>
      </c>
      <c r="D28" s="356" t="s">
        <v>1984</v>
      </c>
      <c r="E28" s="373" t="s">
        <v>939</v>
      </c>
      <c r="F28" s="373" t="s">
        <v>944</v>
      </c>
      <c r="G28" s="373">
        <v>75</v>
      </c>
      <c r="H28" s="392">
        <v>91.671232876712295</v>
      </c>
      <c r="I28" s="392">
        <v>76.203522504892405</v>
      </c>
      <c r="J28" s="392">
        <v>62.407045009784703</v>
      </c>
      <c r="K28" s="392">
        <v>55.44</v>
      </c>
      <c r="L28" s="392">
        <v>81.81552511415525</v>
      </c>
      <c r="M28" s="393">
        <v>74.54212454212454</v>
      </c>
    </row>
    <row r="29" spans="1:13">
      <c r="A29" s="373">
        <v>1</v>
      </c>
      <c r="B29" s="356" t="s">
        <v>968</v>
      </c>
      <c r="C29" s="391" t="s">
        <v>53</v>
      </c>
      <c r="D29" s="356" t="s">
        <v>1985</v>
      </c>
      <c r="E29" s="373" t="s">
        <v>939</v>
      </c>
      <c r="F29" s="373" t="s">
        <v>944</v>
      </c>
      <c r="G29" s="373">
        <v>67</v>
      </c>
      <c r="H29" s="392">
        <v>47.961809879618102</v>
      </c>
      <c r="I29" s="392">
        <v>93.789954337899502</v>
      </c>
      <c r="J29" s="392">
        <v>78.447488584474897</v>
      </c>
      <c r="K29" s="392">
        <v>112.22</v>
      </c>
      <c r="L29" s="392">
        <v>64.804743406256392</v>
      </c>
      <c r="M29" s="393">
        <v>53.8871576185009</v>
      </c>
    </row>
    <row r="30" spans="1:13">
      <c r="A30" s="373">
        <v>1</v>
      </c>
      <c r="B30" s="356" t="s">
        <v>968</v>
      </c>
      <c r="C30" s="391" t="s">
        <v>54</v>
      </c>
      <c r="D30" s="356" t="s">
        <v>1986</v>
      </c>
      <c r="E30" s="373" t="s">
        <v>939</v>
      </c>
      <c r="F30" s="373" t="s">
        <v>947</v>
      </c>
      <c r="G30" s="373">
        <v>160</v>
      </c>
      <c r="H30" s="392">
        <v>55.337714783434997</v>
      </c>
      <c r="I30" s="392">
        <v>86.431506849315099</v>
      </c>
      <c r="J30" s="392">
        <v>74.767123287671197</v>
      </c>
      <c r="K30" s="392">
        <v>74.150000000000006</v>
      </c>
      <c r="L30" s="392">
        <v>71.335616438356169</v>
      </c>
      <c r="M30" s="393">
        <v>70.583791208791212</v>
      </c>
    </row>
    <row r="31" spans="1:13">
      <c r="A31" s="373">
        <v>1</v>
      </c>
      <c r="B31" s="356" t="s">
        <v>968</v>
      </c>
      <c r="C31" s="391" t="s">
        <v>55</v>
      </c>
      <c r="D31" s="356" t="s">
        <v>1987</v>
      </c>
      <c r="E31" s="373" t="s">
        <v>939</v>
      </c>
      <c r="F31" s="373" t="s">
        <v>944</v>
      </c>
      <c r="G31" s="373">
        <v>57</v>
      </c>
      <c r="H31" s="392">
        <v>93.415525114155201</v>
      </c>
      <c r="I31" s="392">
        <v>87.105022831050206</v>
      </c>
      <c r="J31" s="392">
        <v>93.424657534246606</v>
      </c>
      <c r="K31" s="392">
        <v>104.7</v>
      </c>
      <c r="L31" s="392">
        <v>67.296322999279013</v>
      </c>
      <c r="M31" s="393">
        <v>83.179101600154226</v>
      </c>
    </row>
    <row r="32" spans="1:13">
      <c r="A32" s="373">
        <v>1</v>
      </c>
      <c r="B32" s="356" t="s">
        <v>968</v>
      </c>
      <c r="C32" s="391" t="s">
        <v>56</v>
      </c>
      <c r="D32" s="356" t="s">
        <v>1988</v>
      </c>
      <c r="E32" s="373" t="s">
        <v>939</v>
      </c>
      <c r="F32" s="373" t="s">
        <v>947</v>
      </c>
      <c r="G32" s="373">
        <v>168</v>
      </c>
      <c r="H32" s="392">
        <v>103.63329820864099</v>
      </c>
      <c r="I32" s="392">
        <v>159.25902864259001</v>
      </c>
      <c r="J32" s="392">
        <v>164.35242839352401</v>
      </c>
      <c r="K32" s="392">
        <v>149.62</v>
      </c>
      <c r="L32" s="392">
        <v>69.44063926940639</v>
      </c>
      <c r="M32" s="393">
        <v>11.394557823129253</v>
      </c>
    </row>
    <row r="33" spans="1:13">
      <c r="A33" s="373">
        <v>1</v>
      </c>
      <c r="B33" s="356" t="s">
        <v>968</v>
      </c>
      <c r="C33" s="391" t="s">
        <v>57</v>
      </c>
      <c r="D33" s="356" t="s">
        <v>1989</v>
      </c>
      <c r="E33" s="373" t="s">
        <v>939</v>
      </c>
      <c r="F33" s="373" t="s">
        <v>940</v>
      </c>
      <c r="G33" s="373">
        <v>88</v>
      </c>
      <c r="H33" s="392">
        <v>91.070849904256903</v>
      </c>
      <c r="I33" s="392">
        <v>93.636363636363598</v>
      </c>
      <c r="J33" s="392">
        <v>84.573474470734794</v>
      </c>
      <c r="K33" s="392">
        <v>55.87</v>
      </c>
      <c r="L33" s="392">
        <v>76.326276463262758</v>
      </c>
      <c r="M33" s="393">
        <v>99.519230769230774</v>
      </c>
    </row>
    <row r="34" spans="1:13">
      <c r="A34" s="373">
        <v>1</v>
      </c>
      <c r="B34" s="356" t="s">
        <v>968</v>
      </c>
      <c r="C34" s="391" t="s">
        <v>58</v>
      </c>
      <c r="D34" s="356" t="s">
        <v>1990</v>
      </c>
      <c r="E34" s="373" t="s">
        <v>939</v>
      </c>
      <c r="F34" s="373" t="s">
        <v>944</v>
      </c>
      <c r="G34" s="373">
        <v>77</v>
      </c>
      <c r="H34" s="392">
        <v>80.051141552511396</v>
      </c>
      <c r="I34" s="392">
        <v>70.748977050346895</v>
      </c>
      <c r="J34" s="392">
        <v>59.658423768012803</v>
      </c>
      <c r="K34" s="392">
        <v>43.34</v>
      </c>
      <c r="L34" s="392">
        <v>49.087351005159228</v>
      </c>
      <c r="M34" s="393">
        <v>67.453974596831742</v>
      </c>
    </row>
    <row r="35" spans="1:13">
      <c r="A35" s="373">
        <v>1</v>
      </c>
      <c r="B35" s="356" t="s">
        <v>968</v>
      </c>
      <c r="C35" s="391" t="s">
        <v>59</v>
      </c>
      <c r="D35" s="356" t="s">
        <v>1991</v>
      </c>
      <c r="E35" s="373" t="s">
        <v>939</v>
      </c>
      <c r="F35" s="373" t="s">
        <v>944</v>
      </c>
      <c r="G35" s="373">
        <v>30</v>
      </c>
      <c r="H35" s="392">
        <v>87.397260273972606</v>
      </c>
      <c r="I35" s="392">
        <v>74.849315068493198</v>
      </c>
      <c r="J35" s="392">
        <v>53.424657534246599</v>
      </c>
      <c r="K35" s="392">
        <v>76.92</v>
      </c>
      <c r="L35" s="392">
        <v>64.356164383561648</v>
      </c>
      <c r="M35" s="393">
        <v>87.161172161172161</v>
      </c>
    </row>
    <row r="36" spans="1:13">
      <c r="A36" s="373">
        <v>1</v>
      </c>
      <c r="B36" s="356" t="s">
        <v>968</v>
      </c>
      <c r="C36" s="391" t="s">
        <v>60</v>
      </c>
      <c r="D36" s="356" t="s">
        <v>1992</v>
      </c>
      <c r="E36" s="373" t="s">
        <v>939</v>
      </c>
      <c r="F36" s="373" t="s">
        <v>944</v>
      </c>
      <c r="G36" s="373">
        <v>60</v>
      </c>
      <c r="H36" s="392">
        <v>89.248097412481002</v>
      </c>
      <c r="I36" s="392">
        <v>126.584474885845</v>
      </c>
      <c r="J36" s="392">
        <v>106.794520547945</v>
      </c>
      <c r="K36" s="392">
        <v>126.37</v>
      </c>
      <c r="L36" s="392">
        <v>67.529680365296798</v>
      </c>
      <c r="M36" s="393">
        <v>83.150183150183153</v>
      </c>
    </row>
    <row r="37" spans="1:13">
      <c r="A37" s="373">
        <v>1</v>
      </c>
      <c r="B37" s="356" t="s">
        <v>968</v>
      </c>
      <c r="C37" s="391" t="s">
        <v>61</v>
      </c>
      <c r="D37" s="356" t="s">
        <v>1993</v>
      </c>
      <c r="E37" s="373" t="s">
        <v>939</v>
      </c>
      <c r="F37" s="373" t="s">
        <v>944</v>
      </c>
      <c r="G37" s="373">
        <v>60</v>
      </c>
      <c r="H37" s="392">
        <v>88.673856018653495</v>
      </c>
      <c r="I37" s="392">
        <v>87.799475371611805</v>
      </c>
      <c r="J37" s="392">
        <v>83.305158845817502</v>
      </c>
      <c r="K37" s="392">
        <v>76.209999999999994</v>
      </c>
      <c r="L37" s="392">
        <v>70.100456621004568</v>
      </c>
      <c r="M37" s="393">
        <v>69.184981684981679</v>
      </c>
    </row>
    <row r="38" spans="1:13">
      <c r="A38" s="373">
        <v>1</v>
      </c>
      <c r="B38" s="356" t="s">
        <v>968</v>
      </c>
      <c r="C38" s="391" t="s">
        <v>62</v>
      </c>
      <c r="D38" s="356" t="s">
        <v>1994</v>
      </c>
      <c r="E38" s="373" t="s">
        <v>939</v>
      </c>
      <c r="F38" s="373" t="s">
        <v>944</v>
      </c>
      <c r="G38" s="373">
        <v>36</v>
      </c>
      <c r="H38" s="392">
        <v>59.698630136986303</v>
      </c>
      <c r="I38" s="392">
        <v>49.337899543379002</v>
      </c>
      <c r="J38" s="392">
        <v>21.095890410958901</v>
      </c>
      <c r="K38" s="392">
        <v>20.77</v>
      </c>
      <c r="L38" s="392">
        <v>46.179604261796044</v>
      </c>
      <c r="M38" s="393">
        <v>40.262515262515265</v>
      </c>
    </row>
    <row r="39" spans="1:13">
      <c r="A39" s="373">
        <v>1</v>
      </c>
      <c r="B39" s="356" t="s">
        <v>968</v>
      </c>
      <c r="C39" s="391" t="s">
        <v>63</v>
      </c>
      <c r="D39" s="356" t="s">
        <v>1995</v>
      </c>
      <c r="E39" s="373" t="s">
        <v>939</v>
      </c>
      <c r="F39" s="373" t="s">
        <v>944</v>
      </c>
      <c r="G39" s="373">
        <v>45</v>
      </c>
      <c r="H39" s="392">
        <v>111.29680365296799</v>
      </c>
      <c r="I39" s="392">
        <v>75.6529680365297</v>
      </c>
      <c r="J39" s="392">
        <v>72.499238964992401</v>
      </c>
      <c r="K39" s="392">
        <v>51.97</v>
      </c>
      <c r="L39" s="392">
        <v>65.765601217656013</v>
      </c>
      <c r="M39" s="393">
        <v>75.396825396825392</v>
      </c>
    </row>
    <row r="40" spans="1:13">
      <c r="A40" s="373">
        <v>1</v>
      </c>
      <c r="B40" s="356" t="s">
        <v>968</v>
      </c>
      <c r="C40" s="391" t="s">
        <v>64</v>
      </c>
      <c r="D40" s="356" t="s">
        <v>1996</v>
      </c>
      <c r="E40" s="373" t="s">
        <v>939</v>
      </c>
      <c r="F40" s="373" t="s">
        <v>944</v>
      </c>
      <c r="G40" s="373">
        <v>30</v>
      </c>
      <c r="H40" s="392">
        <v>75.223744292237399</v>
      </c>
      <c r="I40" s="392">
        <v>94.127853881278497</v>
      </c>
      <c r="J40" s="392">
        <v>100.10045662100499</v>
      </c>
      <c r="K40" s="392">
        <v>102.36</v>
      </c>
      <c r="L40" s="392">
        <v>93.981735159817347</v>
      </c>
      <c r="M40" s="393">
        <v>110.91575091575092</v>
      </c>
    </row>
    <row r="41" spans="1:13">
      <c r="A41" s="373">
        <v>1</v>
      </c>
      <c r="B41" s="356" t="s">
        <v>968</v>
      </c>
      <c r="C41" s="391" t="s">
        <v>65</v>
      </c>
      <c r="D41" s="356" t="s">
        <v>1997</v>
      </c>
      <c r="E41" s="373" t="s">
        <v>939</v>
      </c>
      <c r="F41" s="373" t="s">
        <v>944</v>
      </c>
      <c r="G41" s="373">
        <v>29</v>
      </c>
      <c r="H41" s="392">
        <v>75.371819960861103</v>
      </c>
      <c r="I41" s="392">
        <v>69.863013698630098</v>
      </c>
      <c r="J41" s="392">
        <v>67.066603684459096</v>
      </c>
      <c r="K41" s="392">
        <v>62.06</v>
      </c>
      <c r="L41" s="392">
        <v>60.68020784128484</v>
      </c>
      <c r="M41" s="393">
        <v>56.877605153467222</v>
      </c>
    </row>
    <row r="42" spans="1:13">
      <c r="A42" s="373">
        <v>1</v>
      </c>
      <c r="B42" s="356" t="s">
        <v>968</v>
      </c>
      <c r="C42" s="391" t="s">
        <v>66</v>
      </c>
      <c r="D42" s="356" t="s">
        <v>1998</v>
      </c>
      <c r="E42" s="373" t="s">
        <v>939</v>
      </c>
      <c r="F42" s="373" t="s">
        <v>944</v>
      </c>
      <c r="G42" s="373">
        <v>30</v>
      </c>
      <c r="H42" s="392">
        <v>69.141552511415497</v>
      </c>
      <c r="I42" s="392">
        <v>85.388127853881301</v>
      </c>
      <c r="J42" s="392">
        <v>50.831050228310502</v>
      </c>
      <c r="K42" s="392">
        <v>53.61</v>
      </c>
      <c r="L42" s="392">
        <v>60.794520547945204</v>
      </c>
      <c r="M42" s="393">
        <v>42.27106227106227</v>
      </c>
    </row>
    <row r="43" spans="1:13">
      <c r="A43" s="373">
        <v>1</v>
      </c>
      <c r="B43" s="356" t="s">
        <v>968</v>
      </c>
      <c r="C43" s="391" t="s">
        <v>67</v>
      </c>
      <c r="D43" s="356" t="s">
        <v>3204</v>
      </c>
      <c r="E43" s="373" t="s">
        <v>939</v>
      </c>
      <c r="F43" s="373" t="s">
        <v>966</v>
      </c>
      <c r="G43" s="373">
        <v>10</v>
      </c>
      <c r="H43" s="392">
        <v>79.369863013698605</v>
      </c>
      <c r="I43" s="392">
        <v>57.342465753424698</v>
      </c>
      <c r="J43" s="392">
        <v>26.438356164383599</v>
      </c>
      <c r="K43" s="392">
        <v>79.48</v>
      </c>
      <c r="L43" s="392">
        <v>78.493150684931507</v>
      </c>
      <c r="M43" s="393">
        <v>60.219780219780219</v>
      </c>
    </row>
    <row r="44" spans="1:13">
      <c r="A44" s="373">
        <v>1</v>
      </c>
      <c r="B44" s="356" t="s">
        <v>997</v>
      </c>
      <c r="C44" s="391" t="s">
        <v>68</v>
      </c>
      <c r="D44" s="356" t="s">
        <v>1999</v>
      </c>
      <c r="E44" s="373" t="s">
        <v>972</v>
      </c>
      <c r="F44" s="373" t="s">
        <v>999</v>
      </c>
      <c r="G44" s="373">
        <v>502</v>
      </c>
      <c r="H44" s="392">
        <v>88.871892925430203</v>
      </c>
      <c r="I44" s="392">
        <v>90.996015936255006</v>
      </c>
      <c r="J44" s="392">
        <v>89.753315505102904</v>
      </c>
      <c r="K44" s="392">
        <v>81.22</v>
      </c>
      <c r="L44" s="392">
        <v>92.324401026032859</v>
      </c>
      <c r="M44" s="393">
        <v>91.415656057090317</v>
      </c>
    </row>
    <row r="45" spans="1:13">
      <c r="A45" s="373">
        <v>1</v>
      </c>
      <c r="B45" s="356" t="s">
        <v>997</v>
      </c>
      <c r="C45" s="391" t="s">
        <v>69</v>
      </c>
      <c r="D45" s="356" t="s">
        <v>2000</v>
      </c>
      <c r="E45" s="373" t="s">
        <v>939</v>
      </c>
      <c r="F45" s="373" t="s">
        <v>944</v>
      </c>
      <c r="G45" s="373">
        <v>30</v>
      </c>
      <c r="H45" s="392">
        <v>38.356164383561598</v>
      </c>
      <c r="I45" s="392">
        <v>36.027397260274</v>
      </c>
      <c r="J45" s="392">
        <v>40.507655116841299</v>
      </c>
      <c r="K45" s="392">
        <v>53.09</v>
      </c>
      <c r="L45" s="392">
        <v>54.365296803652967</v>
      </c>
      <c r="M45" s="393">
        <v>52.472527472527474</v>
      </c>
    </row>
    <row r="46" spans="1:13">
      <c r="A46" s="373">
        <v>1</v>
      </c>
      <c r="B46" s="356" t="s">
        <v>997</v>
      </c>
      <c r="C46" s="391" t="s">
        <v>70</v>
      </c>
      <c r="D46" s="356" t="s">
        <v>2001</v>
      </c>
      <c r="E46" s="373" t="s">
        <v>939</v>
      </c>
      <c r="F46" s="373" t="s">
        <v>944</v>
      </c>
      <c r="G46" s="373">
        <v>30</v>
      </c>
      <c r="H46" s="392">
        <v>33.808219178082197</v>
      </c>
      <c r="I46" s="392">
        <v>32.849315068493098</v>
      </c>
      <c r="J46" s="392">
        <v>31.6073059360731</v>
      </c>
      <c r="K46" s="392">
        <v>31.83</v>
      </c>
      <c r="L46" s="392">
        <v>32.337899543378995</v>
      </c>
      <c r="M46" s="393">
        <v>43.333333333333336</v>
      </c>
    </row>
    <row r="47" spans="1:13">
      <c r="A47" s="373">
        <v>1</v>
      </c>
      <c r="B47" s="356" t="s">
        <v>997</v>
      </c>
      <c r="C47" s="391" t="s">
        <v>71</v>
      </c>
      <c r="D47" s="356" t="s">
        <v>2002</v>
      </c>
      <c r="E47" s="373" t="s">
        <v>939</v>
      </c>
      <c r="F47" s="373" t="s">
        <v>944</v>
      </c>
      <c r="G47" s="373">
        <v>40</v>
      </c>
      <c r="H47" s="392">
        <v>45.6705957311246</v>
      </c>
      <c r="I47" s="392">
        <v>52.022937241159603</v>
      </c>
      <c r="J47" s="392">
        <v>48.837209302325597</v>
      </c>
      <c r="K47" s="392">
        <v>45.66</v>
      </c>
      <c r="L47" s="392">
        <v>66.780821917808225</v>
      </c>
      <c r="M47" s="393">
        <v>51.895604395604394</v>
      </c>
    </row>
    <row r="48" spans="1:13">
      <c r="A48" s="373">
        <v>1</v>
      </c>
      <c r="B48" s="356" t="s">
        <v>997</v>
      </c>
      <c r="C48" s="391" t="s">
        <v>72</v>
      </c>
      <c r="D48" s="356" t="s">
        <v>2003</v>
      </c>
      <c r="E48" s="373" t="s">
        <v>939</v>
      </c>
      <c r="F48" s="373" t="s">
        <v>944</v>
      </c>
      <c r="G48" s="373">
        <v>49</v>
      </c>
      <c r="H48" s="392">
        <v>70.047525859658904</v>
      </c>
      <c r="I48" s="392">
        <v>66.239865809337402</v>
      </c>
      <c r="J48" s="392">
        <v>80.564719038300296</v>
      </c>
      <c r="K48" s="392">
        <v>73.28</v>
      </c>
      <c r="L48" s="392">
        <v>70.0754822476936</v>
      </c>
      <c r="M48" s="393">
        <v>61.639381027136132</v>
      </c>
    </row>
    <row r="49" spans="1:13">
      <c r="A49" s="373">
        <v>1</v>
      </c>
      <c r="B49" s="356" t="s">
        <v>997</v>
      </c>
      <c r="C49" s="391" t="s">
        <v>73</v>
      </c>
      <c r="D49" s="356" t="s">
        <v>2004</v>
      </c>
      <c r="E49" s="373" t="s">
        <v>939</v>
      </c>
      <c r="F49" s="373" t="s">
        <v>944</v>
      </c>
      <c r="G49" s="373">
        <v>84</v>
      </c>
      <c r="H49" s="392">
        <v>82.981735159817305</v>
      </c>
      <c r="I49" s="392">
        <v>64.4773878776506</v>
      </c>
      <c r="J49" s="392">
        <v>64.728842184274697</v>
      </c>
      <c r="K49" s="392">
        <v>70.89</v>
      </c>
      <c r="L49" s="392">
        <v>69.00848010437052</v>
      </c>
      <c r="M49" s="393">
        <v>76.667974882260594</v>
      </c>
    </row>
    <row r="50" spans="1:13">
      <c r="A50" s="373">
        <v>1</v>
      </c>
      <c r="B50" s="356" t="s">
        <v>997</v>
      </c>
      <c r="C50" s="391" t="s">
        <v>74</v>
      </c>
      <c r="D50" s="356" t="s">
        <v>2005</v>
      </c>
      <c r="E50" s="373" t="s">
        <v>939</v>
      </c>
      <c r="F50" s="373" t="s">
        <v>944</v>
      </c>
      <c r="G50" s="373">
        <v>30</v>
      </c>
      <c r="H50" s="392">
        <v>45.580389329488099</v>
      </c>
      <c r="I50" s="392">
        <v>61.3607305936073</v>
      </c>
      <c r="J50" s="392">
        <v>56.986301369863</v>
      </c>
      <c r="K50" s="392">
        <v>50.36</v>
      </c>
      <c r="L50" s="392">
        <v>68.593607305936075</v>
      </c>
      <c r="M50" s="393">
        <v>64.963369963369956</v>
      </c>
    </row>
    <row r="51" spans="1:13">
      <c r="A51" s="373">
        <v>1</v>
      </c>
      <c r="B51" s="356" t="s">
        <v>997</v>
      </c>
      <c r="C51" s="391" t="s">
        <v>75</v>
      </c>
      <c r="D51" s="356" t="s">
        <v>2006</v>
      </c>
      <c r="E51" s="373" t="s">
        <v>939</v>
      </c>
      <c r="F51" s="373" t="s">
        <v>944</v>
      </c>
      <c r="G51" s="373">
        <v>37</v>
      </c>
      <c r="H51" s="392">
        <v>49.863013698630098</v>
      </c>
      <c r="I51" s="392">
        <v>36.405740378343097</v>
      </c>
      <c r="J51" s="392">
        <v>37.064579256360098</v>
      </c>
      <c r="K51" s="392">
        <v>37.51</v>
      </c>
      <c r="L51" s="392">
        <v>54.801925212884115</v>
      </c>
      <c r="M51" s="393">
        <v>49.509949509949507</v>
      </c>
    </row>
    <row r="52" spans="1:13">
      <c r="A52" s="373">
        <v>1</v>
      </c>
      <c r="B52" s="356" t="s">
        <v>997</v>
      </c>
      <c r="C52" s="391" t="s">
        <v>76</v>
      </c>
      <c r="D52" s="356" t="s">
        <v>2007</v>
      </c>
      <c r="E52" s="373" t="s">
        <v>939</v>
      </c>
      <c r="F52" s="373" t="s">
        <v>944</v>
      </c>
      <c r="G52" s="373">
        <v>30</v>
      </c>
      <c r="H52" s="392">
        <v>42.273972602739697</v>
      </c>
      <c r="I52" s="392">
        <v>36.584474885844699</v>
      </c>
      <c r="J52" s="392">
        <v>38.036529680365298</v>
      </c>
      <c r="K52" s="392">
        <v>41.7</v>
      </c>
      <c r="L52" s="392">
        <v>40.347031963470322</v>
      </c>
      <c r="M52" s="393">
        <v>69.981684981684978</v>
      </c>
    </row>
    <row r="53" spans="1:13">
      <c r="A53" s="373">
        <v>1</v>
      </c>
      <c r="B53" s="356" t="s">
        <v>997</v>
      </c>
      <c r="C53" s="391" t="s">
        <v>77</v>
      </c>
      <c r="D53" s="356" t="s">
        <v>2008</v>
      </c>
      <c r="E53" s="373" t="s">
        <v>939</v>
      </c>
      <c r="F53" s="373" t="s">
        <v>944</v>
      </c>
      <c r="G53" s="373">
        <v>30</v>
      </c>
      <c r="H53" s="392">
        <v>38.9124117891241</v>
      </c>
      <c r="I53" s="392">
        <v>37.077625570776299</v>
      </c>
      <c r="J53" s="392">
        <v>38.931506849315099</v>
      </c>
      <c r="K53" s="392">
        <v>34.32</v>
      </c>
      <c r="L53" s="392">
        <v>43.972602739726028</v>
      </c>
      <c r="M53" s="393">
        <v>43.07692307692308</v>
      </c>
    </row>
    <row r="54" spans="1:13">
      <c r="A54" s="373">
        <v>1</v>
      </c>
      <c r="B54" s="356" t="s">
        <v>997</v>
      </c>
      <c r="C54" s="391" t="s">
        <v>78</v>
      </c>
      <c r="D54" s="356" t="s">
        <v>2009</v>
      </c>
      <c r="E54" s="373" t="s">
        <v>939</v>
      </c>
      <c r="F54" s="373" t="s">
        <v>944</v>
      </c>
      <c r="G54" s="373">
        <v>20</v>
      </c>
      <c r="H54" s="392">
        <v>64.359737939249598</v>
      </c>
      <c r="I54" s="392">
        <v>72.211350293542097</v>
      </c>
      <c r="J54" s="392">
        <v>63.5485975212003</v>
      </c>
      <c r="K54" s="392">
        <v>50.67</v>
      </c>
      <c r="L54" s="392">
        <v>72.479452054794521</v>
      </c>
      <c r="M54" s="393">
        <v>63.626373626373628</v>
      </c>
    </row>
    <row r="55" spans="1:13">
      <c r="A55" s="373">
        <v>1</v>
      </c>
      <c r="B55" s="356" t="s">
        <v>997</v>
      </c>
      <c r="C55" s="391" t="s">
        <v>79</v>
      </c>
      <c r="D55" s="356" t="s">
        <v>2010</v>
      </c>
      <c r="E55" s="373" t="s">
        <v>939</v>
      </c>
      <c r="F55" s="373" t="s">
        <v>944</v>
      </c>
      <c r="G55" s="373">
        <v>30</v>
      </c>
      <c r="H55" s="392">
        <v>24.310502283104999</v>
      </c>
      <c r="I55" s="392">
        <v>23.799086757990899</v>
      </c>
      <c r="J55" s="392">
        <v>33.570776255707798</v>
      </c>
      <c r="K55" s="392">
        <v>27.65</v>
      </c>
      <c r="L55" s="392">
        <v>28.182648401826484</v>
      </c>
      <c r="M55" s="393">
        <v>30.512820512820515</v>
      </c>
    </row>
    <row r="56" spans="1:13">
      <c r="A56" s="373">
        <v>1</v>
      </c>
      <c r="B56" s="356" t="s">
        <v>997</v>
      </c>
      <c r="C56" s="391" t="s">
        <v>80</v>
      </c>
      <c r="D56" s="356" t="s">
        <v>3205</v>
      </c>
      <c r="E56" s="373" t="s">
        <v>939</v>
      </c>
      <c r="F56" s="373" t="s">
        <v>947</v>
      </c>
      <c r="G56" s="373">
        <v>125</v>
      </c>
      <c r="H56" s="392">
        <v>84.498369210698002</v>
      </c>
      <c r="I56" s="392">
        <v>81.401174168297501</v>
      </c>
      <c r="J56" s="392">
        <v>73.176777560339204</v>
      </c>
      <c r="K56" s="392">
        <v>80.180000000000007</v>
      </c>
      <c r="L56" s="392">
        <v>82.814246575342466</v>
      </c>
      <c r="M56" s="393">
        <v>68.294505494505501</v>
      </c>
    </row>
    <row r="57" spans="1:13">
      <c r="A57" s="373">
        <v>1</v>
      </c>
      <c r="B57" s="356" t="s">
        <v>997</v>
      </c>
      <c r="C57" s="391" t="s">
        <v>81</v>
      </c>
      <c r="D57" s="356" t="s">
        <v>2011</v>
      </c>
      <c r="E57" s="373" t="s">
        <v>939</v>
      </c>
      <c r="F57" s="373" t="s">
        <v>944</v>
      </c>
      <c r="G57" s="373">
        <v>30</v>
      </c>
      <c r="H57" s="392">
        <v>30.630136986301402</v>
      </c>
      <c r="I57" s="392">
        <v>41.6529680365297</v>
      </c>
      <c r="J57" s="392">
        <v>20.328767123287701</v>
      </c>
      <c r="K57" s="392">
        <v>23.73</v>
      </c>
      <c r="L57" s="392">
        <v>40.748858447488587</v>
      </c>
      <c r="M57" s="393">
        <v>39.670329670329672</v>
      </c>
    </row>
    <row r="58" spans="1:13">
      <c r="A58" s="394">
        <v>1</v>
      </c>
      <c r="B58" s="395" t="s">
        <v>997</v>
      </c>
      <c r="C58" s="396" t="s">
        <v>82</v>
      </c>
      <c r="D58" s="395" t="s">
        <v>2012</v>
      </c>
      <c r="E58" s="394" t="s">
        <v>939</v>
      </c>
      <c r="F58" s="394" t="s">
        <v>966</v>
      </c>
      <c r="G58" s="394">
        <v>0</v>
      </c>
      <c r="H58" s="392">
        <v>0</v>
      </c>
      <c r="I58" s="392">
        <v>0</v>
      </c>
      <c r="J58" s="392">
        <v>0</v>
      </c>
      <c r="K58" s="392">
        <v>0</v>
      </c>
      <c r="L58" s="392">
        <v>0</v>
      </c>
      <c r="M58" s="393"/>
    </row>
    <row r="59" spans="1:13">
      <c r="A59" s="373">
        <v>1</v>
      </c>
      <c r="B59" s="356" t="s">
        <v>1016</v>
      </c>
      <c r="C59" s="391" t="s">
        <v>83</v>
      </c>
      <c r="D59" s="356" t="s">
        <v>2013</v>
      </c>
      <c r="E59" s="373" t="s">
        <v>972</v>
      </c>
      <c r="F59" s="373" t="s">
        <v>999</v>
      </c>
      <c r="G59" s="373">
        <v>400</v>
      </c>
      <c r="H59" s="392">
        <v>88.584246575342505</v>
      </c>
      <c r="I59" s="392">
        <v>90.919863013698603</v>
      </c>
      <c r="J59" s="392">
        <v>89.007534246575304</v>
      </c>
      <c r="K59" s="392">
        <v>80.37</v>
      </c>
      <c r="L59" s="392">
        <v>86.716438356164389</v>
      </c>
      <c r="M59" s="393">
        <v>85.646978021978029</v>
      </c>
    </row>
    <row r="60" spans="1:13">
      <c r="A60" s="373">
        <v>1</v>
      </c>
      <c r="B60" s="356" t="s">
        <v>1016</v>
      </c>
      <c r="C60" s="391" t="s">
        <v>84</v>
      </c>
      <c r="D60" s="356" t="s">
        <v>2014</v>
      </c>
      <c r="E60" s="373" t="s">
        <v>972</v>
      </c>
      <c r="F60" s="373" t="s">
        <v>973</v>
      </c>
      <c r="G60" s="373">
        <v>231</v>
      </c>
      <c r="H60" s="392">
        <v>82.716005455731505</v>
      </c>
      <c r="I60" s="392">
        <v>81.594022415940202</v>
      </c>
      <c r="J60" s="392">
        <v>83.335112376208301</v>
      </c>
      <c r="K60" s="392">
        <v>77.13</v>
      </c>
      <c r="L60" s="392">
        <v>86.5670402656704</v>
      </c>
      <c r="M60" s="393">
        <v>87.381665953094526</v>
      </c>
    </row>
    <row r="61" spans="1:13">
      <c r="A61" s="373">
        <v>1</v>
      </c>
      <c r="B61" s="356" t="s">
        <v>1016</v>
      </c>
      <c r="C61" s="391" t="s">
        <v>85</v>
      </c>
      <c r="D61" s="356" t="s">
        <v>2015</v>
      </c>
      <c r="E61" s="373" t="s">
        <v>939</v>
      </c>
      <c r="F61" s="373" t="s">
        <v>944</v>
      </c>
      <c r="G61" s="373">
        <v>59</v>
      </c>
      <c r="H61" s="392">
        <v>69.0461694571284</v>
      </c>
      <c r="I61" s="392">
        <v>62.3033992897007</v>
      </c>
      <c r="J61" s="392">
        <v>50.725520040588499</v>
      </c>
      <c r="K61" s="392">
        <v>52.72</v>
      </c>
      <c r="L61" s="392">
        <v>45.539818899465985</v>
      </c>
      <c r="M61" s="393">
        <v>56.0625814863103</v>
      </c>
    </row>
    <row r="62" spans="1:13">
      <c r="A62" s="373">
        <v>1</v>
      </c>
      <c r="B62" s="356" t="s">
        <v>1016</v>
      </c>
      <c r="C62" s="391" t="s">
        <v>86</v>
      </c>
      <c r="D62" s="356" t="s">
        <v>2016</v>
      </c>
      <c r="E62" s="373" t="s">
        <v>939</v>
      </c>
      <c r="F62" s="373" t="s">
        <v>944</v>
      </c>
      <c r="G62" s="373">
        <v>30</v>
      </c>
      <c r="H62" s="392">
        <v>51.242009132420101</v>
      </c>
      <c r="I62" s="392">
        <v>49.378995433790003</v>
      </c>
      <c r="J62" s="392">
        <v>54.356164383561598</v>
      </c>
      <c r="K62" s="392">
        <v>49.14</v>
      </c>
      <c r="L62" s="392">
        <v>53.205479452054796</v>
      </c>
      <c r="M62" s="393">
        <v>49.340659340659343</v>
      </c>
    </row>
    <row r="63" spans="1:13">
      <c r="A63" s="373">
        <v>1</v>
      </c>
      <c r="B63" s="356" t="s">
        <v>1016</v>
      </c>
      <c r="C63" s="391" t="s">
        <v>87</v>
      </c>
      <c r="D63" s="356" t="s">
        <v>2017</v>
      </c>
      <c r="E63" s="373" t="s">
        <v>939</v>
      </c>
      <c r="F63" s="373" t="s">
        <v>944</v>
      </c>
      <c r="G63" s="373">
        <v>96</v>
      </c>
      <c r="H63" s="392">
        <v>74.104865375531404</v>
      </c>
      <c r="I63" s="392">
        <v>68.239726027397296</v>
      </c>
      <c r="J63" s="392">
        <v>72.441780821917803</v>
      </c>
      <c r="K63" s="392">
        <v>81.78</v>
      </c>
      <c r="L63" s="392">
        <v>70.253995433789953</v>
      </c>
      <c r="M63" s="393">
        <v>42.216117216117219</v>
      </c>
    </row>
    <row r="64" spans="1:13">
      <c r="A64" s="373">
        <v>1</v>
      </c>
      <c r="B64" s="356" t="s">
        <v>1016</v>
      </c>
      <c r="C64" s="391" t="s">
        <v>88</v>
      </c>
      <c r="D64" s="356" t="s">
        <v>2018</v>
      </c>
      <c r="E64" s="373" t="s">
        <v>939</v>
      </c>
      <c r="F64" s="373" t="s">
        <v>944</v>
      </c>
      <c r="G64" s="373">
        <v>42</v>
      </c>
      <c r="H64" s="392">
        <v>77.305936073059399</v>
      </c>
      <c r="I64" s="392">
        <v>77.701674277016807</v>
      </c>
      <c r="J64" s="392">
        <v>78.0974124809741</v>
      </c>
      <c r="K64" s="392">
        <v>74.22</v>
      </c>
      <c r="L64" s="392">
        <v>73.392041748206125</v>
      </c>
      <c r="M64" s="393">
        <v>91.640502354788069</v>
      </c>
    </row>
    <row r="65" spans="1:13">
      <c r="A65" s="373">
        <v>1</v>
      </c>
      <c r="B65" s="356" t="s">
        <v>1016</v>
      </c>
      <c r="C65" s="391" t="s">
        <v>89</v>
      </c>
      <c r="D65" s="356" t="s">
        <v>2019</v>
      </c>
      <c r="E65" s="373" t="s">
        <v>939</v>
      </c>
      <c r="F65" s="373" t="s">
        <v>944</v>
      </c>
      <c r="G65" s="373">
        <v>34</v>
      </c>
      <c r="H65" s="392">
        <v>60.593607305936096</v>
      </c>
      <c r="I65" s="392">
        <v>55.165189363416602</v>
      </c>
      <c r="J65" s="392">
        <v>53.843674456083797</v>
      </c>
      <c r="K65" s="392">
        <v>54.01</v>
      </c>
      <c r="L65" s="392">
        <v>45.366639806607573</v>
      </c>
      <c r="M65" s="393">
        <v>68.681318681318686</v>
      </c>
    </row>
    <row r="66" spans="1:13">
      <c r="A66" s="394">
        <v>1</v>
      </c>
      <c r="B66" s="395" t="s">
        <v>1016</v>
      </c>
      <c r="C66" s="396" t="s">
        <v>90</v>
      </c>
      <c r="D66" s="395" t="s">
        <v>2020</v>
      </c>
      <c r="E66" s="394" t="s">
        <v>939</v>
      </c>
      <c r="F66" s="394" t="s">
        <v>966</v>
      </c>
      <c r="G66" s="394">
        <v>0</v>
      </c>
      <c r="H66" s="392">
        <v>0</v>
      </c>
      <c r="I66" s="392">
        <v>0</v>
      </c>
      <c r="J66" s="392">
        <v>0</v>
      </c>
      <c r="K66" s="392">
        <v>0</v>
      </c>
      <c r="L66" s="397">
        <v>0</v>
      </c>
      <c r="M66" s="398"/>
    </row>
    <row r="67" spans="1:13">
      <c r="A67" s="394">
        <v>1</v>
      </c>
      <c r="B67" s="395" t="s">
        <v>1016</v>
      </c>
      <c r="C67" s="396" t="s">
        <v>91</v>
      </c>
      <c r="D67" s="395" t="s">
        <v>2021</v>
      </c>
      <c r="E67" s="394" t="s">
        <v>939</v>
      </c>
      <c r="F67" s="394" t="s">
        <v>966</v>
      </c>
      <c r="G67" s="394">
        <v>0</v>
      </c>
      <c r="H67" s="392">
        <v>0</v>
      </c>
      <c r="I67" s="392">
        <v>0</v>
      </c>
      <c r="J67" s="392">
        <v>0</v>
      </c>
      <c r="K67" s="392">
        <v>0</v>
      </c>
      <c r="L67" s="397">
        <v>0</v>
      </c>
      <c r="M67" s="398"/>
    </row>
    <row r="68" spans="1:13">
      <c r="A68" s="373">
        <v>1</v>
      </c>
      <c r="B68" s="356" t="s">
        <v>1027</v>
      </c>
      <c r="C68" s="391" t="s">
        <v>92</v>
      </c>
      <c r="D68" s="356" t="s">
        <v>2022</v>
      </c>
      <c r="E68" s="373" t="s">
        <v>972</v>
      </c>
      <c r="F68" s="373" t="s">
        <v>999</v>
      </c>
      <c r="G68" s="373">
        <v>500</v>
      </c>
      <c r="H68" s="392">
        <v>90.579178082191802</v>
      </c>
      <c r="I68" s="392">
        <v>98.467945205479495</v>
      </c>
      <c r="J68" s="392">
        <v>100.524383561644</v>
      </c>
      <c r="K68" s="392">
        <v>84.39</v>
      </c>
      <c r="L68" s="392">
        <v>93.473424657534252</v>
      </c>
      <c r="M68" s="393">
        <v>88.58461538461539</v>
      </c>
    </row>
    <row r="69" spans="1:13">
      <c r="A69" s="373">
        <v>1</v>
      </c>
      <c r="B69" s="356" t="s">
        <v>1027</v>
      </c>
      <c r="C69" s="391" t="s">
        <v>93</v>
      </c>
      <c r="D69" s="356" t="s">
        <v>2023</v>
      </c>
      <c r="E69" s="373" t="s">
        <v>939</v>
      </c>
      <c r="F69" s="373" t="s">
        <v>944</v>
      </c>
      <c r="G69" s="373">
        <v>54</v>
      </c>
      <c r="H69" s="392">
        <v>59.3658041603247</v>
      </c>
      <c r="I69" s="392">
        <v>59.3658041603247</v>
      </c>
      <c r="J69" s="392">
        <v>65.281582952815796</v>
      </c>
      <c r="K69" s="392">
        <v>70.930000000000007</v>
      </c>
      <c r="L69" s="392">
        <v>64.292237442922371</v>
      </c>
      <c r="M69" s="393">
        <v>73.717948717948715</v>
      </c>
    </row>
    <row r="70" spans="1:13">
      <c r="A70" s="373">
        <v>1</v>
      </c>
      <c r="B70" s="356" t="s">
        <v>1027</v>
      </c>
      <c r="C70" s="391" t="s">
        <v>94</v>
      </c>
      <c r="D70" s="356" t="s">
        <v>2024</v>
      </c>
      <c r="E70" s="373" t="s">
        <v>939</v>
      </c>
      <c r="F70" s="373" t="s">
        <v>944</v>
      </c>
      <c r="G70" s="373">
        <v>44</v>
      </c>
      <c r="H70" s="392">
        <v>52.970112079701103</v>
      </c>
      <c r="I70" s="392">
        <v>52.970112079701103</v>
      </c>
      <c r="J70" s="392">
        <v>52.826899128268998</v>
      </c>
      <c r="K70" s="392">
        <v>48.34</v>
      </c>
      <c r="L70" s="392">
        <v>70.529265255292657</v>
      </c>
      <c r="M70" s="393">
        <v>64.535464535464541</v>
      </c>
    </row>
    <row r="71" spans="1:13">
      <c r="A71" s="373">
        <v>1</v>
      </c>
      <c r="B71" s="356" t="s">
        <v>1027</v>
      </c>
      <c r="C71" s="391" t="s">
        <v>95</v>
      </c>
      <c r="D71" s="356" t="s">
        <v>2025</v>
      </c>
      <c r="E71" s="373" t="s">
        <v>939</v>
      </c>
      <c r="F71" s="373" t="s">
        <v>944</v>
      </c>
      <c r="G71" s="373">
        <v>43</v>
      </c>
      <c r="H71" s="392">
        <v>53.380057343102898</v>
      </c>
      <c r="I71" s="392">
        <v>50.417330359987297</v>
      </c>
      <c r="J71" s="392">
        <v>60.509716470213398</v>
      </c>
      <c r="K71" s="392">
        <v>59.91</v>
      </c>
      <c r="L71" s="392">
        <v>64.950621216948079</v>
      </c>
      <c r="M71" s="393">
        <v>59.545106056733964</v>
      </c>
    </row>
    <row r="72" spans="1:13">
      <c r="A72" s="373">
        <v>1</v>
      </c>
      <c r="B72" s="356" t="s">
        <v>1027</v>
      </c>
      <c r="C72" s="391" t="s">
        <v>96</v>
      </c>
      <c r="D72" s="356" t="s">
        <v>2026</v>
      </c>
      <c r="E72" s="373" t="s">
        <v>939</v>
      </c>
      <c r="F72" s="373" t="s">
        <v>944</v>
      </c>
      <c r="G72" s="373">
        <v>35</v>
      </c>
      <c r="H72" s="392">
        <v>51.099804305283797</v>
      </c>
      <c r="I72" s="392">
        <v>51.099804305283797</v>
      </c>
      <c r="J72" s="392">
        <v>54.332681017612501</v>
      </c>
      <c r="K72" s="392">
        <v>42.54</v>
      </c>
      <c r="L72" s="392">
        <v>58.238747553816047</v>
      </c>
      <c r="M72" s="393">
        <v>62.715855572998429</v>
      </c>
    </row>
    <row r="73" spans="1:13">
      <c r="A73" s="373">
        <v>1</v>
      </c>
      <c r="B73" s="356" t="s">
        <v>1027</v>
      </c>
      <c r="C73" s="391" t="s">
        <v>97</v>
      </c>
      <c r="D73" s="356" t="s">
        <v>2027</v>
      </c>
      <c r="E73" s="373" t="s">
        <v>939</v>
      </c>
      <c r="F73" s="373" t="s">
        <v>944</v>
      </c>
      <c r="G73" s="373">
        <v>30</v>
      </c>
      <c r="H73" s="392">
        <v>62.675799086757998</v>
      </c>
      <c r="I73" s="392">
        <v>75.369863013698605</v>
      </c>
      <c r="J73" s="392">
        <v>81.872146118721503</v>
      </c>
      <c r="K73" s="392">
        <v>84.35</v>
      </c>
      <c r="L73" s="392">
        <v>85.415525114155244</v>
      </c>
      <c r="M73" s="393">
        <v>88.35164835164835</v>
      </c>
    </row>
    <row r="74" spans="1:13">
      <c r="A74" s="373">
        <v>1</v>
      </c>
      <c r="B74" s="356" t="s">
        <v>1027</v>
      </c>
      <c r="C74" s="391" t="s">
        <v>98</v>
      </c>
      <c r="D74" s="356" t="s">
        <v>2028</v>
      </c>
      <c r="E74" s="373" t="s">
        <v>939</v>
      </c>
      <c r="F74" s="373" t="s">
        <v>944</v>
      </c>
      <c r="G74" s="373">
        <v>34</v>
      </c>
      <c r="H74" s="392">
        <v>53.279613215149098</v>
      </c>
      <c r="I74" s="392">
        <v>53.279613215149098</v>
      </c>
      <c r="J74" s="392">
        <v>58.074133763094302</v>
      </c>
      <c r="K74" s="392">
        <v>55.29</v>
      </c>
      <c r="L74" s="392">
        <v>41.345688960515716</v>
      </c>
      <c r="M74" s="393">
        <v>48.836457659987069</v>
      </c>
    </row>
    <row r="75" spans="1:13">
      <c r="A75" s="373">
        <v>1</v>
      </c>
      <c r="B75" s="356" t="s">
        <v>1027</v>
      </c>
      <c r="C75" s="391" t="s">
        <v>99</v>
      </c>
      <c r="D75" s="356" t="s">
        <v>3206</v>
      </c>
      <c r="E75" s="373" t="s">
        <v>939</v>
      </c>
      <c r="F75" s="373" t="s">
        <v>940</v>
      </c>
      <c r="G75" s="373">
        <v>34</v>
      </c>
      <c r="H75" s="392">
        <v>75.149073327961304</v>
      </c>
      <c r="I75" s="392">
        <v>85.168949771689498</v>
      </c>
      <c r="J75" s="392">
        <v>85.114155251141597</v>
      </c>
      <c r="K75" s="392">
        <v>76.95</v>
      </c>
      <c r="L75" s="392">
        <v>79.161966156325548</v>
      </c>
      <c r="M75" s="393">
        <v>86.344537815126046</v>
      </c>
    </row>
    <row r="76" spans="1:13">
      <c r="A76" s="373">
        <v>1</v>
      </c>
      <c r="B76" s="356" t="s">
        <v>1036</v>
      </c>
      <c r="C76" s="391" t="s">
        <v>100</v>
      </c>
      <c r="D76" s="356" t="s">
        <v>2029</v>
      </c>
      <c r="E76" s="373" t="s">
        <v>972</v>
      </c>
      <c r="F76" s="373" t="s">
        <v>999</v>
      </c>
      <c r="G76" s="373">
        <v>150</v>
      </c>
      <c r="H76" s="392">
        <v>73.140214640956302</v>
      </c>
      <c r="I76" s="392">
        <v>69.972602739726</v>
      </c>
      <c r="J76" s="392">
        <v>67.464840182648402</v>
      </c>
      <c r="K76" s="392">
        <v>48.72</v>
      </c>
      <c r="L76" s="392">
        <v>83.205479452054789</v>
      </c>
      <c r="M76" s="393">
        <v>86.827838827838832</v>
      </c>
    </row>
    <row r="77" spans="1:13">
      <c r="A77" s="373">
        <v>1</v>
      </c>
      <c r="B77" s="356" t="s">
        <v>1036</v>
      </c>
      <c r="C77" s="391" t="s">
        <v>101</v>
      </c>
      <c r="D77" s="356" t="s">
        <v>2030</v>
      </c>
      <c r="E77" s="373" t="s">
        <v>939</v>
      </c>
      <c r="F77" s="373" t="s">
        <v>944</v>
      </c>
      <c r="G77" s="373">
        <v>34</v>
      </c>
      <c r="H77" s="392">
        <v>75.084609186140199</v>
      </c>
      <c r="I77" s="392">
        <v>88.182648401826498</v>
      </c>
      <c r="J77" s="392">
        <v>74.840182648401793</v>
      </c>
      <c r="K77" s="392">
        <v>86.54</v>
      </c>
      <c r="L77" s="392">
        <v>94.923448831587436</v>
      </c>
      <c r="M77" s="393">
        <v>109.21137685843568</v>
      </c>
    </row>
    <row r="78" spans="1:13">
      <c r="A78" s="373">
        <v>1</v>
      </c>
      <c r="B78" s="356" t="s">
        <v>1036</v>
      </c>
      <c r="C78" s="391" t="s">
        <v>102</v>
      </c>
      <c r="D78" s="356" t="s">
        <v>2031</v>
      </c>
      <c r="E78" s="373" t="s">
        <v>939</v>
      </c>
      <c r="F78" s="373" t="s">
        <v>940</v>
      </c>
      <c r="G78" s="373">
        <v>60</v>
      </c>
      <c r="H78" s="392">
        <v>62.757990867579899</v>
      </c>
      <c r="I78" s="392">
        <v>61.3196347031964</v>
      </c>
      <c r="J78" s="392">
        <v>53.6803652968037</v>
      </c>
      <c r="K78" s="392">
        <v>43.93</v>
      </c>
      <c r="L78" s="392">
        <v>55.694063926940636</v>
      </c>
      <c r="M78" s="393">
        <v>59.569597069597073</v>
      </c>
    </row>
    <row r="79" spans="1:13">
      <c r="A79" s="373">
        <v>1</v>
      </c>
      <c r="B79" s="356" t="s">
        <v>1036</v>
      </c>
      <c r="C79" s="391" t="s">
        <v>103</v>
      </c>
      <c r="D79" s="356" t="s">
        <v>2032</v>
      </c>
      <c r="E79" s="373" t="s">
        <v>939</v>
      </c>
      <c r="F79" s="373" t="s">
        <v>947</v>
      </c>
      <c r="G79" s="373">
        <v>114</v>
      </c>
      <c r="H79" s="392">
        <v>71.194424417207401</v>
      </c>
      <c r="I79" s="392">
        <v>72.283502084574195</v>
      </c>
      <c r="J79" s="392">
        <v>64.011911852292997</v>
      </c>
      <c r="K79" s="392">
        <v>52.03</v>
      </c>
      <c r="L79" s="392">
        <v>64.520547945205479</v>
      </c>
      <c r="M79" s="393">
        <v>68.840370156159636</v>
      </c>
    </row>
    <row r="80" spans="1:13">
      <c r="A80" s="373">
        <v>1</v>
      </c>
      <c r="B80" s="356" t="s">
        <v>1036</v>
      </c>
      <c r="C80" s="391" t="s">
        <v>104</v>
      </c>
      <c r="D80" s="356" t="s">
        <v>2033</v>
      </c>
      <c r="E80" s="373" t="s">
        <v>939</v>
      </c>
      <c r="F80" s="373" t="s">
        <v>944</v>
      </c>
      <c r="G80" s="373">
        <v>30</v>
      </c>
      <c r="H80" s="392">
        <v>66.657534246575295</v>
      </c>
      <c r="I80" s="392">
        <v>48.1735159817352</v>
      </c>
      <c r="J80" s="392">
        <v>57.707762557077601</v>
      </c>
      <c r="K80" s="392">
        <v>57.15</v>
      </c>
      <c r="L80" s="392">
        <v>70.25570776255708</v>
      </c>
      <c r="M80" s="393">
        <v>42.197802197802197</v>
      </c>
    </row>
    <row r="81" spans="1:13">
      <c r="A81" s="373">
        <v>1</v>
      </c>
      <c r="B81" s="356" t="s">
        <v>1036</v>
      </c>
      <c r="C81" s="391" t="s">
        <v>105</v>
      </c>
      <c r="D81" s="356" t="s">
        <v>2034</v>
      </c>
      <c r="E81" s="373" t="s">
        <v>939</v>
      </c>
      <c r="F81" s="373" t="s">
        <v>944</v>
      </c>
      <c r="G81" s="373">
        <v>32</v>
      </c>
      <c r="H81" s="392">
        <v>56.894977168949801</v>
      </c>
      <c r="I81" s="392">
        <v>55.917808219178099</v>
      </c>
      <c r="J81" s="392">
        <v>50.986301369863</v>
      </c>
      <c r="K81" s="392">
        <v>43.55</v>
      </c>
      <c r="L81" s="392">
        <v>48.998287671232873</v>
      </c>
      <c r="M81" s="393">
        <v>64.921016483516482</v>
      </c>
    </row>
    <row r="82" spans="1:13">
      <c r="A82" s="373">
        <v>1</v>
      </c>
      <c r="B82" s="356" t="s">
        <v>1036</v>
      </c>
      <c r="C82" s="391" t="s">
        <v>106</v>
      </c>
      <c r="D82" s="356" t="s">
        <v>2035</v>
      </c>
      <c r="E82" s="373" t="s">
        <v>939</v>
      </c>
      <c r="F82" s="373" t="s">
        <v>944</v>
      </c>
      <c r="G82" s="373">
        <v>34</v>
      </c>
      <c r="H82" s="392">
        <v>79.369863013698605</v>
      </c>
      <c r="I82" s="392">
        <v>72.401826484018301</v>
      </c>
      <c r="J82" s="392">
        <v>75.242009132420094</v>
      </c>
      <c r="K82" s="392">
        <v>49.67</v>
      </c>
      <c r="L82" s="392">
        <v>54.198227236099918</v>
      </c>
      <c r="M82" s="393">
        <v>74.143503555268268</v>
      </c>
    </row>
    <row r="83" spans="1:13">
      <c r="A83" s="373">
        <v>1</v>
      </c>
      <c r="B83" s="356" t="s">
        <v>1045</v>
      </c>
      <c r="C83" s="391" t="s">
        <v>107</v>
      </c>
      <c r="D83" s="356" t="s">
        <v>2036</v>
      </c>
      <c r="E83" s="373" t="s">
        <v>935</v>
      </c>
      <c r="F83" s="373" t="s">
        <v>936</v>
      </c>
      <c r="G83" s="373">
        <v>755</v>
      </c>
      <c r="H83" s="392">
        <v>79.345848131236295</v>
      </c>
      <c r="I83" s="392">
        <v>86.002428471260203</v>
      </c>
      <c r="J83" s="392">
        <v>0.78087322353906896</v>
      </c>
      <c r="K83" s="392">
        <v>71.5</v>
      </c>
      <c r="L83" s="392">
        <v>92.787807311984039</v>
      </c>
      <c r="M83" s="393">
        <v>95.769594643766823</v>
      </c>
    </row>
    <row r="84" spans="1:13">
      <c r="A84" s="373">
        <v>1</v>
      </c>
      <c r="B84" s="356" t="s">
        <v>1045</v>
      </c>
      <c r="C84" s="391" t="s">
        <v>108</v>
      </c>
      <c r="D84" s="356" t="s">
        <v>2037</v>
      </c>
      <c r="E84" s="373" t="s">
        <v>939</v>
      </c>
      <c r="F84" s="373" t="s">
        <v>944</v>
      </c>
      <c r="G84" s="373">
        <v>30</v>
      </c>
      <c r="H84" s="392">
        <v>76.109589041095902</v>
      </c>
      <c r="I84" s="392">
        <v>75.150684931506802</v>
      </c>
      <c r="J84" s="392">
        <v>56</v>
      </c>
      <c r="K84" s="392">
        <v>36.51</v>
      </c>
      <c r="L84" s="392">
        <v>66.155251141552512</v>
      </c>
      <c r="M84" s="393">
        <v>86.410256410256409</v>
      </c>
    </row>
    <row r="85" spans="1:13">
      <c r="A85" s="373">
        <v>1</v>
      </c>
      <c r="B85" s="356" t="s">
        <v>1045</v>
      </c>
      <c r="C85" s="391" t="s">
        <v>109</v>
      </c>
      <c r="D85" s="356" t="s">
        <v>2038</v>
      </c>
      <c r="E85" s="373" t="s">
        <v>939</v>
      </c>
      <c r="F85" s="373" t="s">
        <v>947</v>
      </c>
      <c r="G85" s="373">
        <v>120</v>
      </c>
      <c r="H85" s="392">
        <v>82.129158512720196</v>
      </c>
      <c r="I85" s="392">
        <v>91.455968688845402</v>
      </c>
      <c r="J85" s="392">
        <v>88.493150684931507</v>
      </c>
      <c r="K85" s="392">
        <v>102.97</v>
      </c>
      <c r="L85" s="392">
        <v>77.248858447488587</v>
      </c>
      <c r="M85" s="393">
        <v>91.662087912087912</v>
      </c>
    </row>
    <row r="86" spans="1:13">
      <c r="A86" s="373">
        <v>1</v>
      </c>
      <c r="B86" s="356" t="s">
        <v>1045</v>
      </c>
      <c r="C86" s="391" t="s">
        <v>110</v>
      </c>
      <c r="D86" s="356" t="s">
        <v>2039</v>
      </c>
      <c r="E86" s="373" t="s">
        <v>939</v>
      </c>
      <c r="F86" s="373" t="s">
        <v>944</v>
      </c>
      <c r="G86" s="373">
        <v>30</v>
      </c>
      <c r="H86" s="392">
        <v>83.278538812785399</v>
      </c>
      <c r="I86" s="392">
        <v>77.917808219178099</v>
      </c>
      <c r="J86" s="392">
        <v>63.278538812785399</v>
      </c>
      <c r="K86" s="392">
        <v>60.35</v>
      </c>
      <c r="L86" s="392">
        <v>78.264840182648399</v>
      </c>
      <c r="M86" s="393">
        <v>76.88644688644689</v>
      </c>
    </row>
    <row r="87" spans="1:13">
      <c r="A87" s="373">
        <v>1</v>
      </c>
      <c r="B87" s="356" t="s">
        <v>1045</v>
      </c>
      <c r="C87" s="391" t="s">
        <v>111</v>
      </c>
      <c r="D87" s="356" t="s">
        <v>2040</v>
      </c>
      <c r="E87" s="373" t="s">
        <v>939</v>
      </c>
      <c r="F87" s="373" t="s">
        <v>944</v>
      </c>
      <c r="G87" s="373">
        <v>29</v>
      </c>
      <c r="H87" s="392">
        <v>63.5694716242661</v>
      </c>
      <c r="I87" s="392">
        <v>90.420091324200897</v>
      </c>
      <c r="J87" s="392">
        <v>99.799086757990906</v>
      </c>
      <c r="K87" s="392">
        <v>100.23</v>
      </c>
      <c r="L87" s="392">
        <v>100.40623523854511</v>
      </c>
      <c r="M87" s="393">
        <v>107.19969685486927</v>
      </c>
    </row>
    <row r="88" spans="1:13">
      <c r="A88" s="373">
        <v>1</v>
      </c>
      <c r="B88" s="356" t="s">
        <v>1045</v>
      </c>
      <c r="C88" s="391" t="s">
        <v>112</v>
      </c>
      <c r="D88" s="356" t="s">
        <v>2041</v>
      </c>
      <c r="E88" s="373" t="s">
        <v>939</v>
      </c>
      <c r="F88" s="373" t="s">
        <v>944</v>
      </c>
      <c r="G88" s="373">
        <v>27</v>
      </c>
      <c r="H88" s="392">
        <v>60.922374429223701</v>
      </c>
      <c r="I88" s="392">
        <v>63.260273972602697</v>
      </c>
      <c r="J88" s="392">
        <v>24.328767123287701</v>
      </c>
      <c r="K88" s="392">
        <v>64.58</v>
      </c>
      <c r="L88" s="392">
        <v>80.213089802130895</v>
      </c>
      <c r="M88" s="393">
        <v>76.271876271876266</v>
      </c>
    </row>
    <row r="89" spans="1:13">
      <c r="A89" s="373">
        <v>1</v>
      </c>
      <c r="B89" s="356" t="s">
        <v>1045</v>
      </c>
      <c r="C89" s="391" t="s">
        <v>113</v>
      </c>
      <c r="D89" s="356" t="s">
        <v>2042</v>
      </c>
      <c r="E89" s="373" t="s">
        <v>939</v>
      </c>
      <c r="F89" s="373" t="s">
        <v>944</v>
      </c>
      <c r="G89" s="373">
        <v>32</v>
      </c>
      <c r="H89" s="392">
        <v>90.772369571553497</v>
      </c>
      <c r="I89" s="392">
        <v>90.772369571553497</v>
      </c>
      <c r="J89" s="392">
        <v>76.519965024774095</v>
      </c>
      <c r="K89" s="392">
        <v>66.47</v>
      </c>
      <c r="L89" s="392">
        <v>99.863013698630141</v>
      </c>
      <c r="M89" s="393">
        <v>106.83379120879121</v>
      </c>
    </row>
    <row r="90" spans="1:13">
      <c r="A90" s="373">
        <v>1</v>
      </c>
      <c r="B90" s="356" t="s">
        <v>1045</v>
      </c>
      <c r="C90" s="391" t="s">
        <v>114</v>
      </c>
      <c r="D90" s="356" t="s">
        <v>2043</v>
      </c>
      <c r="E90" s="373" t="s">
        <v>939</v>
      </c>
      <c r="F90" s="373" t="s">
        <v>947</v>
      </c>
      <c r="G90" s="373">
        <v>60</v>
      </c>
      <c r="H90" s="392">
        <v>58.812785388127899</v>
      </c>
      <c r="I90" s="392">
        <v>50.857744994731299</v>
      </c>
      <c r="J90" s="392">
        <v>61.791359325605903</v>
      </c>
      <c r="K90" s="392">
        <v>63.15</v>
      </c>
      <c r="L90" s="392">
        <v>74.374429223744286</v>
      </c>
      <c r="M90" s="393">
        <v>92.435897435897431</v>
      </c>
    </row>
    <row r="91" spans="1:13">
      <c r="A91" s="373">
        <v>1</v>
      </c>
      <c r="B91" s="356" t="s">
        <v>1045</v>
      </c>
      <c r="C91" s="391" t="s">
        <v>115</v>
      </c>
      <c r="D91" s="356" t="s">
        <v>2044</v>
      </c>
      <c r="E91" s="373" t="s">
        <v>939</v>
      </c>
      <c r="F91" s="373" t="s">
        <v>944</v>
      </c>
      <c r="G91" s="373">
        <v>9</v>
      </c>
      <c r="H91" s="392">
        <v>29.0867579908676</v>
      </c>
      <c r="I91" s="392">
        <v>33.397260273972599</v>
      </c>
      <c r="J91" s="392">
        <v>28.5662100456621</v>
      </c>
      <c r="K91" s="392">
        <v>29.16</v>
      </c>
      <c r="L91" s="392">
        <v>134.06392694063928</v>
      </c>
      <c r="M91" s="393">
        <v>117.7045177045177</v>
      </c>
    </row>
    <row r="92" spans="1:13">
      <c r="A92" s="373">
        <v>1</v>
      </c>
      <c r="B92" s="356" t="s">
        <v>1045</v>
      </c>
      <c r="C92" s="391" t="s">
        <v>116</v>
      </c>
      <c r="D92" s="356" t="s">
        <v>2045</v>
      </c>
      <c r="E92" s="373" t="s">
        <v>939</v>
      </c>
      <c r="F92" s="373" t="s">
        <v>944</v>
      </c>
      <c r="G92" s="373">
        <v>30</v>
      </c>
      <c r="H92" s="392">
        <v>96.328767123287705</v>
      </c>
      <c r="I92" s="392">
        <v>57.141552511415497</v>
      </c>
      <c r="J92" s="392">
        <v>52.940639269406397</v>
      </c>
      <c r="K92" s="392">
        <v>44.62</v>
      </c>
      <c r="L92" s="392">
        <v>61.87214611872146</v>
      </c>
      <c r="M92" s="393">
        <v>79.798534798534803</v>
      </c>
    </row>
    <row r="93" spans="1:13">
      <c r="A93" s="373">
        <v>1</v>
      </c>
      <c r="B93" s="356" t="s">
        <v>1045</v>
      </c>
      <c r="C93" s="391" t="s">
        <v>117</v>
      </c>
      <c r="D93" s="356" t="s">
        <v>2046</v>
      </c>
      <c r="E93" s="373" t="s">
        <v>939</v>
      </c>
      <c r="F93" s="373" t="s">
        <v>944</v>
      </c>
      <c r="G93" s="373">
        <v>30</v>
      </c>
      <c r="H93" s="392">
        <v>59.123287671232902</v>
      </c>
      <c r="I93" s="392">
        <v>24.118721461187199</v>
      </c>
      <c r="J93" s="392">
        <v>63.397260273972599</v>
      </c>
      <c r="K93" s="392">
        <v>66.349999999999994</v>
      </c>
      <c r="L93" s="392">
        <v>70.502283105022826</v>
      </c>
      <c r="M93" s="393">
        <v>81.172161172161168</v>
      </c>
    </row>
    <row r="94" spans="1:13">
      <c r="A94" s="373">
        <v>1</v>
      </c>
      <c r="B94" s="356" t="s">
        <v>1045</v>
      </c>
      <c r="C94" s="391" t="s">
        <v>118</v>
      </c>
      <c r="D94" s="356" t="s">
        <v>2047</v>
      </c>
      <c r="E94" s="373" t="s">
        <v>939</v>
      </c>
      <c r="F94" s="373" t="s">
        <v>944</v>
      </c>
      <c r="G94" s="373">
        <v>30</v>
      </c>
      <c r="H94" s="392">
        <v>63.945205479452099</v>
      </c>
      <c r="I94" s="392">
        <v>83.570776255707798</v>
      </c>
      <c r="J94" s="392">
        <v>70.6392694063927</v>
      </c>
      <c r="K94" s="392">
        <v>59.46</v>
      </c>
      <c r="L94" s="392">
        <v>62.721461187214615</v>
      </c>
      <c r="M94" s="393">
        <v>70.366300366300365</v>
      </c>
    </row>
    <row r="95" spans="1:13">
      <c r="A95" s="373">
        <v>1</v>
      </c>
      <c r="B95" s="356" t="s">
        <v>1045</v>
      </c>
      <c r="C95" s="391" t="s">
        <v>119</v>
      </c>
      <c r="D95" s="356" t="s">
        <v>2048</v>
      </c>
      <c r="E95" s="373" t="s">
        <v>939</v>
      </c>
      <c r="F95" s="373" t="s">
        <v>944</v>
      </c>
      <c r="G95" s="373">
        <v>33</v>
      </c>
      <c r="H95" s="392">
        <v>41.3607305936073</v>
      </c>
      <c r="I95" s="392">
        <v>13.0378726833199</v>
      </c>
      <c r="J95" s="392">
        <v>48.186946011281201</v>
      </c>
      <c r="K95" s="392">
        <v>67</v>
      </c>
      <c r="L95" s="392">
        <v>69.198837691988373</v>
      </c>
      <c r="M95" s="393">
        <v>58.258408258408259</v>
      </c>
    </row>
    <row r="96" spans="1:13">
      <c r="A96" s="373">
        <v>1</v>
      </c>
      <c r="B96" s="356" t="s">
        <v>1059</v>
      </c>
      <c r="C96" s="391" t="s">
        <v>120</v>
      </c>
      <c r="D96" s="356" t="s">
        <v>2049</v>
      </c>
      <c r="E96" s="373" t="s">
        <v>972</v>
      </c>
      <c r="F96" s="373" t="s">
        <v>999</v>
      </c>
      <c r="G96" s="373">
        <v>411</v>
      </c>
      <c r="H96" s="392">
        <v>92.190114321901106</v>
      </c>
      <c r="I96" s="392">
        <v>91.521514515215102</v>
      </c>
      <c r="J96" s="392">
        <v>86.414025264140307</v>
      </c>
      <c r="K96" s="392">
        <v>75.13</v>
      </c>
      <c r="L96" s="392">
        <v>94.037929540379295</v>
      </c>
      <c r="M96" s="393">
        <v>89.773000721905831</v>
      </c>
    </row>
    <row r="97" spans="1:13">
      <c r="A97" s="373">
        <v>1</v>
      </c>
      <c r="B97" s="356" t="s">
        <v>1059</v>
      </c>
      <c r="C97" s="391" t="s">
        <v>121</v>
      </c>
      <c r="D97" s="356" t="s">
        <v>2050</v>
      </c>
      <c r="E97" s="373" t="s">
        <v>939</v>
      </c>
      <c r="F97" s="373" t="s">
        <v>944</v>
      </c>
      <c r="G97" s="373">
        <v>31</v>
      </c>
      <c r="H97" s="392">
        <v>52.054794520547901</v>
      </c>
      <c r="I97" s="392">
        <v>48.404772425983197</v>
      </c>
      <c r="J97" s="392">
        <v>41.228457799381403</v>
      </c>
      <c r="K97" s="392">
        <v>35.950000000000003</v>
      </c>
      <c r="L97" s="392">
        <v>47.591692443658857</v>
      </c>
      <c r="M97" s="393">
        <v>46.029776674937963</v>
      </c>
    </row>
    <row r="98" spans="1:13">
      <c r="A98" s="373">
        <v>1</v>
      </c>
      <c r="B98" s="356" t="s">
        <v>1059</v>
      </c>
      <c r="C98" s="391" t="s">
        <v>122</v>
      </c>
      <c r="D98" s="356" t="s">
        <v>2051</v>
      </c>
      <c r="E98" s="373" t="s">
        <v>939</v>
      </c>
      <c r="F98" s="373" t="s">
        <v>944</v>
      </c>
      <c r="G98" s="373">
        <v>30</v>
      </c>
      <c r="H98" s="392">
        <v>68.127853881278497</v>
      </c>
      <c r="I98" s="392">
        <v>62.018264840182603</v>
      </c>
      <c r="J98" s="392">
        <v>61.981735159817397</v>
      </c>
      <c r="K98" s="392">
        <v>67.510000000000005</v>
      </c>
      <c r="L98" s="392">
        <v>77.132420091324207</v>
      </c>
      <c r="M98" s="393">
        <v>140.12820512820514</v>
      </c>
    </row>
    <row r="99" spans="1:13">
      <c r="A99" s="373">
        <v>1</v>
      </c>
      <c r="B99" s="356" t="s">
        <v>1059</v>
      </c>
      <c r="C99" s="391" t="s">
        <v>123</v>
      </c>
      <c r="D99" s="356" t="s">
        <v>2052</v>
      </c>
      <c r="E99" s="373" t="s">
        <v>939</v>
      </c>
      <c r="F99" s="373" t="s">
        <v>940</v>
      </c>
      <c r="G99" s="373">
        <v>60</v>
      </c>
      <c r="H99" s="392">
        <v>70.630136986301395</v>
      </c>
      <c r="I99" s="392">
        <v>64.3607305936073</v>
      </c>
      <c r="J99" s="392">
        <v>51.876712328767098</v>
      </c>
      <c r="K99" s="392">
        <v>71.89</v>
      </c>
      <c r="L99" s="392">
        <v>59.922374429223744</v>
      </c>
      <c r="M99" s="393">
        <v>88.003663003663007</v>
      </c>
    </row>
    <row r="100" spans="1:13">
      <c r="A100" s="373">
        <v>1</v>
      </c>
      <c r="B100" s="356" t="s">
        <v>1059</v>
      </c>
      <c r="C100" s="391" t="s">
        <v>124</v>
      </c>
      <c r="D100" s="356" t="s">
        <v>2053</v>
      </c>
      <c r="E100" s="373" t="s">
        <v>939</v>
      </c>
      <c r="F100" s="373" t="s">
        <v>944</v>
      </c>
      <c r="G100" s="373">
        <v>30</v>
      </c>
      <c r="H100" s="392">
        <v>50.109589041095902</v>
      </c>
      <c r="I100" s="392">
        <v>53.716894977168899</v>
      </c>
      <c r="J100" s="392">
        <v>9.7716894977169009</v>
      </c>
      <c r="K100" s="392">
        <v>45.94</v>
      </c>
      <c r="L100" s="392">
        <v>43.497716894977167</v>
      </c>
      <c r="M100" s="393">
        <v>51.630036630036628</v>
      </c>
    </row>
    <row r="101" spans="1:13">
      <c r="A101" s="373">
        <v>1</v>
      </c>
      <c r="B101" s="356" t="s">
        <v>1059</v>
      </c>
      <c r="C101" s="391" t="s">
        <v>125</v>
      </c>
      <c r="D101" s="356" t="s">
        <v>2054</v>
      </c>
      <c r="E101" s="373" t="s">
        <v>939</v>
      </c>
      <c r="F101" s="373" t="s">
        <v>944</v>
      </c>
      <c r="G101" s="373">
        <v>75</v>
      </c>
      <c r="H101" s="392">
        <v>67.242009132420094</v>
      </c>
      <c r="I101" s="392">
        <v>48.4602739726027</v>
      </c>
      <c r="J101" s="392">
        <v>48.894977168949801</v>
      </c>
      <c r="K101" s="392">
        <v>48.37</v>
      </c>
      <c r="L101" s="392">
        <v>56.968036529680369</v>
      </c>
      <c r="M101" s="393">
        <v>67.384615384615387</v>
      </c>
    </row>
    <row r="102" spans="1:13">
      <c r="A102" s="373">
        <v>1</v>
      </c>
      <c r="B102" s="356" t="s">
        <v>1059</v>
      </c>
      <c r="C102" s="391" t="s">
        <v>126</v>
      </c>
      <c r="D102" s="356" t="s">
        <v>2055</v>
      </c>
      <c r="E102" s="373" t="s">
        <v>939</v>
      </c>
      <c r="F102" s="373" t="s">
        <v>944</v>
      </c>
      <c r="G102" s="373">
        <v>30</v>
      </c>
      <c r="H102" s="392">
        <v>56.538812785388103</v>
      </c>
      <c r="I102" s="392">
        <v>16.210045662100502</v>
      </c>
      <c r="J102" s="392">
        <v>44.776255707762601</v>
      </c>
      <c r="K102" s="392">
        <v>35.840000000000003</v>
      </c>
      <c r="L102" s="392">
        <v>40.25570776255708</v>
      </c>
      <c r="M102" s="393">
        <v>58.553113553113555</v>
      </c>
    </row>
    <row r="103" spans="1:13">
      <c r="A103" s="373">
        <v>1</v>
      </c>
      <c r="B103" s="356" t="s">
        <v>1059</v>
      </c>
      <c r="C103" s="391" t="s">
        <v>127</v>
      </c>
      <c r="D103" s="356" t="s">
        <v>2056</v>
      </c>
      <c r="E103" s="373" t="s">
        <v>939</v>
      </c>
      <c r="F103" s="373" t="s">
        <v>966</v>
      </c>
      <c r="G103" s="373">
        <v>10</v>
      </c>
      <c r="H103" s="392">
        <v>0</v>
      </c>
      <c r="I103" s="392">
        <v>0</v>
      </c>
      <c r="J103" s="392">
        <v>0</v>
      </c>
      <c r="K103" s="392">
        <v>0</v>
      </c>
      <c r="L103" s="392">
        <v>0</v>
      </c>
      <c r="M103" s="393">
        <v>37.197802197802197</v>
      </c>
    </row>
    <row r="104" spans="1:13">
      <c r="A104" s="373">
        <v>2</v>
      </c>
      <c r="B104" s="356" t="s">
        <v>1068</v>
      </c>
      <c r="C104" s="391" t="s">
        <v>128</v>
      </c>
      <c r="D104" s="356" t="s">
        <v>2057</v>
      </c>
      <c r="E104" s="373" t="s">
        <v>972</v>
      </c>
      <c r="F104" s="373" t="s">
        <v>999</v>
      </c>
      <c r="G104" s="373">
        <v>310</v>
      </c>
      <c r="H104" s="392">
        <v>81.143614670790996</v>
      </c>
      <c r="I104" s="392">
        <v>80.778612461334504</v>
      </c>
      <c r="J104" s="392">
        <v>38.899690676093698</v>
      </c>
      <c r="K104" s="392">
        <v>63.14</v>
      </c>
      <c r="L104" s="392">
        <v>67.817057003977027</v>
      </c>
      <c r="M104" s="393">
        <v>68.902871322226162</v>
      </c>
    </row>
    <row r="105" spans="1:13">
      <c r="A105" s="373">
        <v>2</v>
      </c>
      <c r="B105" s="356" t="s">
        <v>1068</v>
      </c>
      <c r="C105" s="391" t="s">
        <v>129</v>
      </c>
      <c r="D105" s="356" t="s">
        <v>2058</v>
      </c>
      <c r="E105" s="373" t="s">
        <v>972</v>
      </c>
      <c r="F105" s="373" t="s">
        <v>999</v>
      </c>
      <c r="G105" s="373">
        <v>365</v>
      </c>
      <c r="H105" s="392">
        <v>82.031900919497104</v>
      </c>
      <c r="I105" s="392">
        <v>82.833552261212205</v>
      </c>
      <c r="J105" s="392">
        <v>63.349221242259297</v>
      </c>
      <c r="K105" s="392">
        <v>53.24</v>
      </c>
      <c r="L105" s="392">
        <v>92.378307374741979</v>
      </c>
      <c r="M105" s="393">
        <v>99.983441216317928</v>
      </c>
    </row>
    <row r="106" spans="1:13">
      <c r="A106" s="373">
        <v>2</v>
      </c>
      <c r="B106" s="356" t="s">
        <v>1068</v>
      </c>
      <c r="C106" s="391" t="s">
        <v>130</v>
      </c>
      <c r="D106" s="356" t="s">
        <v>2059</v>
      </c>
      <c r="E106" s="373" t="s">
        <v>939</v>
      </c>
      <c r="F106" s="373" t="s">
        <v>944</v>
      </c>
      <c r="G106" s="373">
        <v>60</v>
      </c>
      <c r="H106" s="392">
        <v>41.566210045662103</v>
      </c>
      <c r="I106" s="392">
        <v>48.515981735159798</v>
      </c>
      <c r="J106" s="392">
        <v>33.972602739726</v>
      </c>
      <c r="K106" s="392">
        <v>49.74</v>
      </c>
      <c r="L106" s="392">
        <v>50.639269406392692</v>
      </c>
      <c r="M106" s="393">
        <v>44.111721611721613</v>
      </c>
    </row>
    <row r="107" spans="1:13">
      <c r="A107" s="373">
        <v>2</v>
      </c>
      <c r="B107" s="356" t="s">
        <v>1068</v>
      </c>
      <c r="C107" s="391" t="s">
        <v>131</v>
      </c>
      <c r="D107" s="356" t="s">
        <v>2060</v>
      </c>
      <c r="E107" s="373" t="s">
        <v>939</v>
      </c>
      <c r="F107" s="373" t="s">
        <v>944</v>
      </c>
      <c r="G107" s="373">
        <v>36</v>
      </c>
      <c r="H107" s="392">
        <v>68.946917808219197</v>
      </c>
      <c r="I107" s="392">
        <v>75.397260273972606</v>
      </c>
      <c r="J107" s="392">
        <v>57.269406392694101</v>
      </c>
      <c r="K107" s="392">
        <v>74.069999999999993</v>
      </c>
      <c r="L107" s="392">
        <v>67.336377473363768</v>
      </c>
      <c r="M107" s="393">
        <v>46.794871794871796</v>
      </c>
    </row>
    <row r="108" spans="1:13">
      <c r="A108" s="373">
        <v>2</v>
      </c>
      <c r="B108" s="356" t="s">
        <v>1068</v>
      </c>
      <c r="C108" s="391" t="s">
        <v>132</v>
      </c>
      <c r="D108" s="356" t="s">
        <v>2061</v>
      </c>
      <c r="E108" s="373" t="s">
        <v>939</v>
      </c>
      <c r="F108" s="373" t="s">
        <v>940</v>
      </c>
      <c r="G108" s="373">
        <v>100</v>
      </c>
      <c r="H108" s="392">
        <v>79.071232876712301</v>
      </c>
      <c r="I108" s="392">
        <v>82.679452054794496</v>
      </c>
      <c r="J108" s="392">
        <v>58.216438356164403</v>
      </c>
      <c r="K108" s="392">
        <v>67.73</v>
      </c>
      <c r="L108" s="392">
        <v>94.589041095890408</v>
      </c>
      <c r="M108" s="393">
        <v>96.620879120879124</v>
      </c>
    </row>
    <row r="109" spans="1:13">
      <c r="A109" s="373">
        <v>2</v>
      </c>
      <c r="B109" s="356" t="s">
        <v>1068</v>
      </c>
      <c r="C109" s="391" t="s">
        <v>133</v>
      </c>
      <c r="D109" s="356" t="s">
        <v>2062</v>
      </c>
      <c r="E109" s="373" t="s">
        <v>939</v>
      </c>
      <c r="F109" s="373" t="s">
        <v>947</v>
      </c>
      <c r="G109" s="373">
        <v>78</v>
      </c>
      <c r="H109" s="392">
        <v>234.86301369863</v>
      </c>
      <c r="I109" s="392">
        <v>68.968267730188998</v>
      </c>
      <c r="J109" s="392">
        <v>64.276053407317505</v>
      </c>
      <c r="K109" s="392">
        <v>56.84</v>
      </c>
      <c r="L109" s="392">
        <v>94.018264840182653</v>
      </c>
      <c r="M109" s="393">
        <v>113.41927303465765</v>
      </c>
    </row>
    <row r="110" spans="1:13">
      <c r="A110" s="373">
        <v>2</v>
      </c>
      <c r="B110" s="356" t="s">
        <v>1068</v>
      </c>
      <c r="C110" s="391" t="s">
        <v>134</v>
      </c>
      <c r="D110" s="356" t="s">
        <v>2063</v>
      </c>
      <c r="E110" s="373" t="s">
        <v>939</v>
      </c>
      <c r="F110" s="373" t="s">
        <v>940</v>
      </c>
      <c r="G110" s="373">
        <v>75</v>
      </c>
      <c r="H110" s="392">
        <v>101.08252589375201</v>
      </c>
      <c r="I110" s="392">
        <v>82.520547945205493</v>
      </c>
      <c r="J110" s="392">
        <v>78.120547945205502</v>
      </c>
      <c r="K110" s="392">
        <v>60.47</v>
      </c>
      <c r="L110" s="392">
        <v>66.359817351598167</v>
      </c>
      <c r="M110" s="393">
        <v>69.575091575091577</v>
      </c>
    </row>
    <row r="111" spans="1:13">
      <c r="A111" s="373">
        <v>2</v>
      </c>
      <c r="B111" s="356" t="s">
        <v>1068</v>
      </c>
      <c r="C111" s="391" t="s">
        <v>135</v>
      </c>
      <c r="D111" s="356" t="s">
        <v>2064</v>
      </c>
      <c r="E111" s="373" t="s">
        <v>939</v>
      </c>
      <c r="F111" s="373" t="s">
        <v>947</v>
      </c>
      <c r="G111" s="373">
        <v>72</v>
      </c>
      <c r="H111" s="392">
        <v>79.3607305936073</v>
      </c>
      <c r="I111" s="392">
        <v>96.151738672286598</v>
      </c>
      <c r="J111" s="392">
        <v>64.670179135932599</v>
      </c>
      <c r="K111" s="392">
        <v>34.33</v>
      </c>
      <c r="L111" s="392">
        <v>78.949771689497723</v>
      </c>
      <c r="M111" s="393">
        <v>74.252136752136749</v>
      </c>
    </row>
    <row r="112" spans="1:13">
      <c r="A112" s="394">
        <v>2</v>
      </c>
      <c r="B112" s="395" t="s">
        <v>1068</v>
      </c>
      <c r="C112" s="396" t="s">
        <v>136</v>
      </c>
      <c r="D112" s="395" t="s">
        <v>2065</v>
      </c>
      <c r="E112" s="394" t="s">
        <v>939</v>
      </c>
      <c r="F112" s="394" t="s">
        <v>966</v>
      </c>
      <c r="G112" s="394">
        <v>0</v>
      </c>
      <c r="H112" s="392">
        <v>0</v>
      </c>
      <c r="I112" s="392">
        <v>0</v>
      </c>
      <c r="J112" s="392">
        <v>0</v>
      </c>
      <c r="K112" s="392">
        <v>0</v>
      </c>
      <c r="L112" s="392">
        <v>0</v>
      </c>
      <c r="M112" s="393"/>
    </row>
    <row r="113" spans="1:13">
      <c r="A113" s="373">
        <v>2</v>
      </c>
      <c r="B113" s="356" t="s">
        <v>1079</v>
      </c>
      <c r="C113" s="391" t="s">
        <v>137</v>
      </c>
      <c r="D113" s="356" t="s">
        <v>2066</v>
      </c>
      <c r="E113" s="373" t="s">
        <v>935</v>
      </c>
      <c r="F113" s="373" t="s">
        <v>936</v>
      </c>
      <c r="G113" s="373">
        <v>1063</v>
      </c>
      <c r="H113" s="392">
        <v>96.874421882570601</v>
      </c>
      <c r="I113" s="392">
        <v>85.721980953362802</v>
      </c>
      <c r="J113" s="392">
        <v>84.150568950630799</v>
      </c>
      <c r="K113" s="392">
        <v>72.930000000000007</v>
      </c>
      <c r="L113" s="392">
        <v>86.401113416409999</v>
      </c>
      <c r="M113" s="393">
        <v>80.523192705695052</v>
      </c>
    </row>
    <row r="114" spans="1:13">
      <c r="A114" s="373">
        <v>2</v>
      </c>
      <c r="B114" s="356" t="s">
        <v>1079</v>
      </c>
      <c r="C114" s="391" t="s">
        <v>138</v>
      </c>
      <c r="D114" s="356" t="s">
        <v>2067</v>
      </c>
      <c r="E114" s="373" t="s">
        <v>939</v>
      </c>
      <c r="F114" s="373" t="s">
        <v>944</v>
      </c>
      <c r="G114" s="373">
        <v>30</v>
      </c>
      <c r="H114" s="392">
        <v>49.055515501081501</v>
      </c>
      <c r="I114" s="392">
        <v>54.155251141552498</v>
      </c>
      <c r="J114" s="392">
        <v>65.872146118721503</v>
      </c>
      <c r="K114" s="392">
        <v>62.05</v>
      </c>
      <c r="L114" s="392">
        <v>81.61643835616438</v>
      </c>
      <c r="M114" s="393">
        <v>66.227106227106233</v>
      </c>
    </row>
    <row r="115" spans="1:13">
      <c r="A115" s="373">
        <v>2</v>
      </c>
      <c r="B115" s="356" t="s">
        <v>1079</v>
      </c>
      <c r="C115" s="391" t="s">
        <v>139</v>
      </c>
      <c r="D115" s="356" t="s">
        <v>2068</v>
      </c>
      <c r="E115" s="373" t="s">
        <v>939</v>
      </c>
      <c r="F115" s="373" t="s">
        <v>944</v>
      </c>
      <c r="G115" s="373">
        <v>39</v>
      </c>
      <c r="H115" s="392">
        <v>96.876712328767098</v>
      </c>
      <c r="I115" s="392">
        <v>74.520547945205493</v>
      </c>
      <c r="J115" s="392">
        <v>58.314014752370902</v>
      </c>
      <c r="K115" s="392">
        <v>96.73</v>
      </c>
      <c r="L115" s="392">
        <v>107.32701088865473</v>
      </c>
      <c r="M115" s="393">
        <v>107.00197238658777</v>
      </c>
    </row>
    <row r="116" spans="1:13">
      <c r="A116" s="373">
        <v>2</v>
      </c>
      <c r="B116" s="356" t="s">
        <v>1079</v>
      </c>
      <c r="C116" s="391" t="s">
        <v>140</v>
      </c>
      <c r="D116" s="356" t="s">
        <v>2069</v>
      </c>
      <c r="E116" s="373" t="s">
        <v>939</v>
      </c>
      <c r="F116" s="373" t="s">
        <v>944</v>
      </c>
      <c r="G116" s="373">
        <v>30</v>
      </c>
      <c r="H116" s="392">
        <v>77.886497064579302</v>
      </c>
      <c r="I116" s="392">
        <v>85.406392694063896</v>
      </c>
      <c r="J116" s="392">
        <v>88.182648401826498</v>
      </c>
      <c r="K116" s="392">
        <v>91.74</v>
      </c>
      <c r="L116" s="392">
        <v>86.730593607305934</v>
      </c>
      <c r="M116" s="393">
        <v>105.31135531135531</v>
      </c>
    </row>
    <row r="117" spans="1:13">
      <c r="A117" s="373">
        <v>2</v>
      </c>
      <c r="B117" s="356" t="s">
        <v>1079</v>
      </c>
      <c r="C117" s="391" t="s">
        <v>141</v>
      </c>
      <c r="D117" s="356" t="s">
        <v>2070</v>
      </c>
      <c r="E117" s="373" t="s">
        <v>939</v>
      </c>
      <c r="F117" s="373" t="s">
        <v>944</v>
      </c>
      <c r="G117" s="373">
        <v>30</v>
      </c>
      <c r="H117" s="392">
        <v>127.013698630137</v>
      </c>
      <c r="I117" s="392">
        <v>112.493150684932</v>
      </c>
      <c r="J117" s="392">
        <v>108.365296803653</v>
      </c>
      <c r="K117" s="392">
        <v>105.4</v>
      </c>
      <c r="L117" s="392">
        <v>99.662100456621005</v>
      </c>
      <c r="M117" s="393">
        <v>136.63003663003664</v>
      </c>
    </row>
    <row r="118" spans="1:13">
      <c r="A118" s="373">
        <v>2</v>
      </c>
      <c r="B118" s="356" t="s">
        <v>1079</v>
      </c>
      <c r="C118" s="391" t="s">
        <v>142</v>
      </c>
      <c r="D118" s="356" t="s">
        <v>2071</v>
      </c>
      <c r="E118" s="373" t="s">
        <v>939</v>
      </c>
      <c r="F118" s="373" t="s">
        <v>944</v>
      </c>
      <c r="G118" s="373">
        <v>30</v>
      </c>
      <c r="H118" s="392">
        <v>101.92694063926901</v>
      </c>
      <c r="I118" s="392">
        <v>94.785388127853906</v>
      </c>
      <c r="J118" s="392">
        <v>91.488584474885798</v>
      </c>
      <c r="K118" s="392">
        <v>92.88</v>
      </c>
      <c r="L118" s="392">
        <v>90.356164383561648</v>
      </c>
      <c r="M118" s="393">
        <v>74.835164835164832</v>
      </c>
    </row>
    <row r="119" spans="1:13">
      <c r="A119" s="373">
        <v>2</v>
      </c>
      <c r="B119" s="356" t="s">
        <v>1079</v>
      </c>
      <c r="C119" s="391" t="s">
        <v>143</v>
      </c>
      <c r="D119" s="356" t="s">
        <v>2072</v>
      </c>
      <c r="E119" s="373" t="s">
        <v>939</v>
      </c>
      <c r="F119" s="373" t="s">
        <v>944</v>
      </c>
      <c r="G119" s="373">
        <v>120</v>
      </c>
      <c r="H119" s="392">
        <v>85.644641418211094</v>
      </c>
      <c r="I119" s="392">
        <v>74.7502014504432</v>
      </c>
      <c r="J119" s="392">
        <v>85.072522159548797</v>
      </c>
      <c r="K119" s="392">
        <v>87.24</v>
      </c>
      <c r="L119" s="392">
        <v>56.420091324200911</v>
      </c>
      <c r="M119" s="393">
        <v>57.866300366300365</v>
      </c>
    </row>
    <row r="120" spans="1:13">
      <c r="A120" s="373">
        <v>2</v>
      </c>
      <c r="B120" s="356" t="s">
        <v>1079</v>
      </c>
      <c r="C120" s="391" t="s">
        <v>144</v>
      </c>
      <c r="D120" s="356" t="s">
        <v>2073</v>
      </c>
      <c r="E120" s="373" t="s">
        <v>939</v>
      </c>
      <c r="F120" s="373" t="s">
        <v>944</v>
      </c>
      <c r="G120" s="373">
        <v>30</v>
      </c>
      <c r="H120" s="392">
        <v>69.292237442922399</v>
      </c>
      <c r="I120" s="392">
        <v>70.474885844748897</v>
      </c>
      <c r="J120" s="392">
        <v>50.684931506849303</v>
      </c>
      <c r="K120" s="392">
        <v>71.42</v>
      </c>
      <c r="L120" s="392">
        <v>84.182648401826484</v>
      </c>
      <c r="M120" s="393">
        <v>99.432234432234438</v>
      </c>
    </row>
    <row r="121" spans="1:13">
      <c r="A121" s="373">
        <v>2</v>
      </c>
      <c r="B121" s="356" t="s">
        <v>1079</v>
      </c>
      <c r="C121" s="391" t="s">
        <v>145</v>
      </c>
      <c r="D121" s="356" t="s">
        <v>3208</v>
      </c>
      <c r="E121" s="373" t="s">
        <v>939</v>
      </c>
      <c r="F121" s="373" t="s">
        <v>947</v>
      </c>
      <c r="G121" s="373">
        <v>90</v>
      </c>
      <c r="H121" s="392">
        <v>70.036529680365305</v>
      </c>
      <c r="I121" s="392">
        <v>61.306381556966301</v>
      </c>
      <c r="J121" s="392">
        <v>56.100902104911498</v>
      </c>
      <c r="K121" s="392">
        <v>77.17</v>
      </c>
      <c r="L121" s="392">
        <v>76.55403348554033</v>
      </c>
      <c r="M121" s="393">
        <v>68.937728937728934</v>
      </c>
    </row>
    <row r="122" spans="1:13">
      <c r="A122" s="373">
        <v>2</v>
      </c>
      <c r="B122" s="356" t="s">
        <v>1090</v>
      </c>
      <c r="C122" s="391" t="s">
        <v>146</v>
      </c>
      <c r="D122" s="356" t="s">
        <v>2074</v>
      </c>
      <c r="E122" s="373" t="s">
        <v>972</v>
      </c>
      <c r="F122" s="373" t="s">
        <v>999</v>
      </c>
      <c r="G122" s="373">
        <v>509</v>
      </c>
      <c r="H122" s="392">
        <v>104.231773286326</v>
      </c>
      <c r="I122" s="392">
        <v>95.107785881529693</v>
      </c>
      <c r="J122" s="392">
        <v>94.040423069677303</v>
      </c>
      <c r="K122" s="392">
        <v>84.11</v>
      </c>
      <c r="L122" s="392">
        <v>99.393384826546821</v>
      </c>
      <c r="M122" s="393">
        <v>99.223860618752568</v>
      </c>
    </row>
    <row r="123" spans="1:13">
      <c r="A123" s="373">
        <v>2</v>
      </c>
      <c r="B123" s="356" t="s">
        <v>1090</v>
      </c>
      <c r="C123" s="391" t="s">
        <v>147</v>
      </c>
      <c r="D123" s="356" t="s">
        <v>2075</v>
      </c>
      <c r="E123" s="373" t="s">
        <v>939</v>
      </c>
      <c r="F123" s="373" t="s">
        <v>944</v>
      </c>
      <c r="G123" s="373">
        <v>60</v>
      </c>
      <c r="H123" s="392">
        <v>78.223091976516599</v>
      </c>
      <c r="I123" s="392">
        <v>93.945205479452099</v>
      </c>
      <c r="J123" s="392">
        <v>87.557077625570798</v>
      </c>
      <c r="K123" s="392">
        <v>82.12</v>
      </c>
      <c r="L123" s="392">
        <v>83.785388127853878</v>
      </c>
      <c r="M123" s="393">
        <v>51.556776556776555</v>
      </c>
    </row>
    <row r="124" spans="1:13">
      <c r="A124" s="373">
        <v>2</v>
      </c>
      <c r="B124" s="356" t="s">
        <v>1090</v>
      </c>
      <c r="C124" s="391" t="s">
        <v>148</v>
      </c>
      <c r="D124" s="356" t="s">
        <v>2076</v>
      </c>
      <c r="E124" s="373" t="s">
        <v>939</v>
      </c>
      <c r="F124" s="373" t="s">
        <v>947</v>
      </c>
      <c r="G124" s="373">
        <v>190</v>
      </c>
      <c r="H124" s="392">
        <v>104.547945205479</v>
      </c>
      <c r="I124" s="392">
        <v>59.2836618777147</v>
      </c>
      <c r="J124" s="392">
        <v>46.976277981957899</v>
      </c>
      <c r="K124" s="392">
        <v>63.02</v>
      </c>
      <c r="L124" s="392">
        <v>81.788031723143476</v>
      </c>
      <c r="M124" s="393">
        <v>89.742625795257368</v>
      </c>
    </row>
    <row r="125" spans="1:13">
      <c r="A125" s="373">
        <v>2</v>
      </c>
      <c r="B125" s="356" t="s">
        <v>1090</v>
      </c>
      <c r="C125" s="391" t="s">
        <v>149</v>
      </c>
      <c r="D125" s="356" t="s">
        <v>2077</v>
      </c>
      <c r="E125" s="373" t="s">
        <v>939</v>
      </c>
      <c r="F125" s="373" t="s">
        <v>947</v>
      </c>
      <c r="G125" s="373">
        <v>240</v>
      </c>
      <c r="H125" s="392">
        <v>95.498630136986307</v>
      </c>
      <c r="I125" s="392">
        <v>90.202739726027403</v>
      </c>
      <c r="J125" s="392">
        <v>74.382191780821898</v>
      </c>
      <c r="K125" s="392">
        <v>74.459999999999994</v>
      </c>
      <c r="L125" s="392">
        <v>71.115296803652967</v>
      </c>
      <c r="M125" s="393">
        <v>50.96153846153846</v>
      </c>
    </row>
    <row r="126" spans="1:13">
      <c r="A126" s="373">
        <v>2</v>
      </c>
      <c r="B126" s="356" t="s">
        <v>1090</v>
      </c>
      <c r="C126" s="391" t="s">
        <v>150</v>
      </c>
      <c r="D126" s="356" t="s">
        <v>2078</v>
      </c>
      <c r="E126" s="373" t="s">
        <v>939</v>
      </c>
      <c r="F126" s="373" t="s">
        <v>944</v>
      </c>
      <c r="G126" s="373">
        <v>58</v>
      </c>
      <c r="H126" s="392">
        <v>77.554171855541696</v>
      </c>
      <c r="I126" s="392">
        <v>59.296173830892798</v>
      </c>
      <c r="J126" s="392">
        <v>59.2914501653283</v>
      </c>
      <c r="K126" s="392">
        <v>52.74</v>
      </c>
      <c r="L126" s="392">
        <v>57.387812942843645</v>
      </c>
      <c r="M126" s="393">
        <v>57.569154982948085</v>
      </c>
    </row>
    <row r="127" spans="1:13">
      <c r="A127" s="373">
        <v>2</v>
      </c>
      <c r="B127" s="356" t="s">
        <v>1090</v>
      </c>
      <c r="C127" s="391" t="s">
        <v>151</v>
      </c>
      <c r="D127" s="356" t="s">
        <v>2079</v>
      </c>
      <c r="E127" s="373" t="s">
        <v>939</v>
      </c>
      <c r="F127" s="373" t="s">
        <v>940</v>
      </c>
      <c r="G127" s="373">
        <v>73</v>
      </c>
      <c r="H127" s="392">
        <v>157.29680365296801</v>
      </c>
      <c r="I127" s="392">
        <v>123.06624132107299</v>
      </c>
      <c r="J127" s="392">
        <v>96.322011634453006</v>
      </c>
      <c r="K127" s="392">
        <v>109.17</v>
      </c>
      <c r="L127" s="392">
        <v>120.82567085757178</v>
      </c>
      <c r="M127" s="393">
        <v>120.07376185458378</v>
      </c>
    </row>
    <row r="128" spans="1:13">
      <c r="A128" s="373">
        <v>2</v>
      </c>
      <c r="B128" s="356" t="s">
        <v>1090</v>
      </c>
      <c r="C128" s="391" t="s">
        <v>152</v>
      </c>
      <c r="D128" s="356" t="s">
        <v>2080</v>
      </c>
      <c r="E128" s="373" t="s">
        <v>939</v>
      </c>
      <c r="F128" s="373" t="s">
        <v>944</v>
      </c>
      <c r="G128" s="373">
        <v>60</v>
      </c>
      <c r="H128" s="392">
        <v>85.161802660313697</v>
      </c>
      <c r="I128" s="392">
        <v>65.293759512937598</v>
      </c>
      <c r="J128" s="392">
        <v>71.491628614916294</v>
      </c>
      <c r="K128" s="392">
        <v>66.319999999999993</v>
      </c>
      <c r="L128" s="392">
        <v>102.21461187214612</v>
      </c>
      <c r="M128" s="393">
        <v>103.53479853479854</v>
      </c>
    </row>
    <row r="129" spans="1:13">
      <c r="A129" s="373">
        <v>2</v>
      </c>
      <c r="B129" s="356" t="s">
        <v>1090</v>
      </c>
      <c r="C129" s="391" t="s">
        <v>153</v>
      </c>
      <c r="D129" s="356" t="s">
        <v>2081</v>
      </c>
      <c r="E129" s="373" t="s">
        <v>939</v>
      </c>
      <c r="F129" s="373" t="s">
        <v>966</v>
      </c>
      <c r="G129" s="373">
        <v>14</v>
      </c>
      <c r="H129" s="392">
        <v>66.500622665006205</v>
      </c>
      <c r="I129" s="392">
        <v>66.550435865504397</v>
      </c>
      <c r="J129" s="392">
        <v>0</v>
      </c>
      <c r="K129" s="392">
        <v>76.64</v>
      </c>
      <c r="L129" s="392">
        <v>66.555772994129157</v>
      </c>
      <c r="M129" s="393">
        <v>62.676609105180532</v>
      </c>
    </row>
    <row r="130" spans="1:13">
      <c r="A130" s="373">
        <v>2</v>
      </c>
      <c r="B130" s="356" t="s">
        <v>1090</v>
      </c>
      <c r="C130" s="391" t="s">
        <v>154</v>
      </c>
      <c r="D130" s="356" t="s">
        <v>2082</v>
      </c>
      <c r="E130" s="373" t="s">
        <v>939</v>
      </c>
      <c r="F130" s="373" t="s">
        <v>944</v>
      </c>
      <c r="G130" s="373">
        <v>30</v>
      </c>
      <c r="H130" s="392">
        <v>107.424657534247</v>
      </c>
      <c r="I130" s="392">
        <v>78.340943683409407</v>
      </c>
      <c r="J130" s="392">
        <v>38.554033485540302</v>
      </c>
      <c r="K130" s="392">
        <v>58.94</v>
      </c>
      <c r="L130" s="392">
        <v>76.949771689497723</v>
      </c>
      <c r="M130" s="393">
        <v>89.706959706959708</v>
      </c>
    </row>
    <row r="131" spans="1:13">
      <c r="A131" s="373">
        <v>2</v>
      </c>
      <c r="B131" s="356" t="s">
        <v>1090</v>
      </c>
      <c r="C131" s="391" t="s">
        <v>155</v>
      </c>
      <c r="D131" s="356" t="s">
        <v>2083</v>
      </c>
      <c r="E131" s="373" t="s">
        <v>939</v>
      </c>
      <c r="F131" s="373" t="s">
        <v>944</v>
      </c>
      <c r="G131" s="373">
        <v>30</v>
      </c>
      <c r="H131" s="392">
        <v>66.554794520547901</v>
      </c>
      <c r="I131" s="392">
        <v>87.388127853881301</v>
      </c>
      <c r="J131" s="392">
        <v>44.894977168949801</v>
      </c>
      <c r="K131" s="392">
        <v>90.59</v>
      </c>
      <c r="L131" s="392">
        <v>78.584474885844756</v>
      </c>
      <c r="M131" s="393">
        <v>87.271062271062277</v>
      </c>
    </row>
    <row r="132" spans="1:13">
      <c r="A132" s="373">
        <v>2</v>
      </c>
      <c r="B132" s="356" t="s">
        <v>1090</v>
      </c>
      <c r="C132" s="391" t="s">
        <v>156</v>
      </c>
      <c r="D132" s="356" t="s">
        <v>3209</v>
      </c>
      <c r="E132" s="373" t="s">
        <v>939</v>
      </c>
      <c r="F132" s="373" t="s">
        <v>940</v>
      </c>
      <c r="G132" s="373">
        <v>121</v>
      </c>
      <c r="H132" s="392">
        <v>75.636840571261999</v>
      </c>
      <c r="I132" s="392">
        <v>68.565126538193596</v>
      </c>
      <c r="J132" s="392">
        <v>52.902252147666601</v>
      </c>
      <c r="K132" s="392">
        <v>72.78</v>
      </c>
      <c r="L132" s="392">
        <v>77.593116721385712</v>
      </c>
      <c r="M132" s="393">
        <v>72.168740350558537</v>
      </c>
    </row>
    <row r="133" spans="1:13">
      <c r="A133" s="373">
        <v>2</v>
      </c>
      <c r="B133" s="356" t="s">
        <v>1102</v>
      </c>
      <c r="C133" s="391" t="s">
        <v>157</v>
      </c>
      <c r="D133" s="356" t="s">
        <v>2084</v>
      </c>
      <c r="E133" s="373" t="s">
        <v>972</v>
      </c>
      <c r="F133" s="373" t="s">
        <v>999</v>
      </c>
      <c r="G133" s="373">
        <v>320</v>
      </c>
      <c r="H133" s="392">
        <v>75.107020547945197</v>
      </c>
      <c r="I133" s="392">
        <v>70.269691780821901</v>
      </c>
      <c r="J133" s="392">
        <v>47.815924657534197</v>
      </c>
      <c r="K133" s="392">
        <v>66.14</v>
      </c>
      <c r="L133" s="392">
        <v>74.966609589041099</v>
      </c>
      <c r="M133" s="393">
        <v>73.207417582417577</v>
      </c>
    </row>
    <row r="134" spans="1:13">
      <c r="A134" s="373">
        <v>2</v>
      </c>
      <c r="B134" s="356" t="s">
        <v>1102</v>
      </c>
      <c r="C134" s="391" t="s">
        <v>158</v>
      </c>
      <c r="D134" s="356" t="s">
        <v>2085</v>
      </c>
      <c r="E134" s="373" t="s">
        <v>972</v>
      </c>
      <c r="F134" s="373" t="s">
        <v>973</v>
      </c>
      <c r="G134" s="373">
        <v>307</v>
      </c>
      <c r="H134" s="392">
        <v>68.269153540671994</v>
      </c>
      <c r="I134" s="392">
        <v>76.772778238190398</v>
      </c>
      <c r="J134" s="392">
        <v>56.062984448886098</v>
      </c>
      <c r="K134" s="392">
        <v>70.569999999999993</v>
      </c>
      <c r="L134" s="392">
        <v>78.257998304404083</v>
      </c>
      <c r="M134" s="393">
        <v>70.7753158893224</v>
      </c>
    </row>
    <row r="135" spans="1:13">
      <c r="A135" s="373">
        <v>2</v>
      </c>
      <c r="B135" s="356" t="s">
        <v>1102</v>
      </c>
      <c r="C135" s="391" t="s">
        <v>159</v>
      </c>
      <c r="D135" s="356" t="s">
        <v>2086</v>
      </c>
      <c r="E135" s="373" t="s">
        <v>939</v>
      </c>
      <c r="F135" s="373" t="s">
        <v>944</v>
      </c>
      <c r="G135" s="373">
        <v>35</v>
      </c>
      <c r="H135" s="392">
        <v>63.299847792998499</v>
      </c>
      <c r="I135" s="392">
        <v>67.702544031311106</v>
      </c>
      <c r="J135" s="392">
        <v>71.397260273972606</v>
      </c>
      <c r="K135" s="392">
        <v>59.38</v>
      </c>
      <c r="L135" s="392">
        <v>54.544031311154598</v>
      </c>
      <c r="M135" s="393">
        <v>58.618524332810047</v>
      </c>
    </row>
    <row r="136" spans="1:13">
      <c r="A136" s="373">
        <v>2</v>
      </c>
      <c r="B136" s="356" t="s">
        <v>1102</v>
      </c>
      <c r="C136" s="391" t="s">
        <v>160</v>
      </c>
      <c r="D136" s="356" t="s">
        <v>2087</v>
      </c>
      <c r="E136" s="373" t="s">
        <v>939</v>
      </c>
      <c r="F136" s="373" t="s">
        <v>944</v>
      </c>
      <c r="G136" s="373">
        <v>40</v>
      </c>
      <c r="H136" s="392">
        <v>63.432129514321304</v>
      </c>
      <c r="I136" s="392">
        <v>87.445205479452099</v>
      </c>
      <c r="J136" s="392">
        <v>90.664383561643803</v>
      </c>
      <c r="K136" s="392">
        <v>94.3</v>
      </c>
      <c r="L136" s="392">
        <v>97.178082191780817</v>
      </c>
      <c r="M136" s="393">
        <v>77.239010989010993</v>
      </c>
    </row>
    <row r="137" spans="1:13">
      <c r="A137" s="373">
        <v>2</v>
      </c>
      <c r="B137" s="356" t="s">
        <v>1102</v>
      </c>
      <c r="C137" s="391" t="s">
        <v>161</v>
      </c>
      <c r="D137" s="356" t="s">
        <v>2088</v>
      </c>
      <c r="E137" s="373" t="s">
        <v>939</v>
      </c>
      <c r="F137" s="373" t="s">
        <v>944</v>
      </c>
      <c r="G137" s="373">
        <v>34</v>
      </c>
      <c r="H137" s="392">
        <v>64.581430745814302</v>
      </c>
      <c r="I137" s="392">
        <v>67.904915390813898</v>
      </c>
      <c r="J137" s="392">
        <v>70.604351329572907</v>
      </c>
      <c r="K137" s="392">
        <v>69.58</v>
      </c>
      <c r="L137" s="392">
        <v>77.558420628525383</v>
      </c>
      <c r="M137" s="393">
        <v>86.926308985132508</v>
      </c>
    </row>
    <row r="138" spans="1:13">
      <c r="A138" s="373">
        <v>2</v>
      </c>
      <c r="B138" s="356" t="s">
        <v>1102</v>
      </c>
      <c r="C138" s="391" t="s">
        <v>162</v>
      </c>
      <c r="D138" s="356" t="s">
        <v>2089</v>
      </c>
      <c r="E138" s="373" t="s">
        <v>939</v>
      </c>
      <c r="F138" s="373" t="s">
        <v>944</v>
      </c>
      <c r="G138" s="373">
        <v>70</v>
      </c>
      <c r="H138" s="392">
        <v>58.314014752370902</v>
      </c>
      <c r="I138" s="392">
        <v>67.158512720156594</v>
      </c>
      <c r="J138" s="392">
        <v>72.168297455968698</v>
      </c>
      <c r="K138" s="392">
        <v>65.48</v>
      </c>
      <c r="L138" s="392">
        <v>65.483365949119374</v>
      </c>
      <c r="M138" s="393">
        <v>82.213500784929352</v>
      </c>
    </row>
    <row r="139" spans="1:13">
      <c r="A139" s="373">
        <v>2</v>
      </c>
      <c r="B139" s="356" t="s">
        <v>1102</v>
      </c>
      <c r="C139" s="391" t="s">
        <v>163</v>
      </c>
      <c r="D139" s="356" t="s">
        <v>2090</v>
      </c>
      <c r="E139" s="373" t="s">
        <v>939</v>
      </c>
      <c r="F139" s="373" t="s">
        <v>947</v>
      </c>
      <c r="G139" s="373">
        <v>106</v>
      </c>
      <c r="H139" s="392">
        <v>53.207762557077601</v>
      </c>
      <c r="I139" s="392">
        <v>58.886017058671499</v>
      </c>
      <c r="J139" s="392">
        <v>45.122770741793701</v>
      </c>
      <c r="K139" s="392">
        <v>63.72</v>
      </c>
      <c r="L139" s="392">
        <v>78.485396743344538</v>
      </c>
      <c r="M139" s="393">
        <v>82.085838689612274</v>
      </c>
    </row>
    <row r="140" spans="1:13">
      <c r="A140" s="373">
        <v>2</v>
      </c>
      <c r="B140" s="356" t="s">
        <v>1102</v>
      </c>
      <c r="C140" s="391" t="s">
        <v>164</v>
      </c>
      <c r="D140" s="356" t="s">
        <v>2091</v>
      </c>
      <c r="E140" s="373" t="s">
        <v>939</v>
      </c>
      <c r="F140" s="373" t="s">
        <v>944</v>
      </c>
      <c r="G140" s="373">
        <v>31</v>
      </c>
      <c r="H140" s="392">
        <v>32.200913242009101</v>
      </c>
      <c r="I140" s="392">
        <v>30.322580645161299</v>
      </c>
      <c r="J140" s="392">
        <v>30.296067167476799</v>
      </c>
      <c r="K140" s="392">
        <v>34.590000000000003</v>
      </c>
      <c r="L140" s="392">
        <v>31.506849315068493</v>
      </c>
      <c r="M140" s="393">
        <v>37.947536334633106</v>
      </c>
    </row>
    <row r="141" spans="1:13">
      <c r="A141" s="373">
        <v>2</v>
      </c>
      <c r="B141" s="356" t="s">
        <v>1102</v>
      </c>
      <c r="C141" s="391" t="s">
        <v>165</v>
      </c>
      <c r="D141" s="356" t="s">
        <v>2092</v>
      </c>
      <c r="E141" s="373" t="s">
        <v>939</v>
      </c>
      <c r="F141" s="373" t="s">
        <v>944</v>
      </c>
      <c r="G141" s="373">
        <v>43</v>
      </c>
      <c r="H141" s="392">
        <v>53.532972284166902</v>
      </c>
      <c r="I141" s="392">
        <v>46.804714877349497</v>
      </c>
      <c r="J141" s="392">
        <v>55.750238929595398</v>
      </c>
      <c r="K141" s="392">
        <v>66.150000000000006</v>
      </c>
      <c r="L141" s="392">
        <v>64.428161834979292</v>
      </c>
      <c r="M141" s="393">
        <v>68.502427804753381</v>
      </c>
    </row>
    <row r="142" spans="1:13">
      <c r="A142" s="373">
        <v>2</v>
      </c>
      <c r="B142" s="356" t="s">
        <v>1112</v>
      </c>
      <c r="C142" s="391" t="s">
        <v>166</v>
      </c>
      <c r="D142" s="356" t="s">
        <v>2093</v>
      </c>
      <c r="E142" s="373" t="s">
        <v>935</v>
      </c>
      <c r="F142" s="373" t="s">
        <v>936</v>
      </c>
      <c r="G142" s="373">
        <v>620</v>
      </c>
      <c r="H142" s="392">
        <v>101.33716305788801</v>
      </c>
      <c r="I142" s="392">
        <v>103.25011047282401</v>
      </c>
      <c r="J142" s="392">
        <v>108.94343791427301</v>
      </c>
      <c r="K142" s="392">
        <v>97.95</v>
      </c>
      <c r="L142" s="392">
        <v>107.60362350861688</v>
      </c>
      <c r="M142" s="393">
        <v>99.838709677419359</v>
      </c>
    </row>
    <row r="143" spans="1:13">
      <c r="A143" s="373">
        <v>2</v>
      </c>
      <c r="B143" s="356" t="s">
        <v>1112</v>
      </c>
      <c r="C143" s="391" t="s">
        <v>167</v>
      </c>
      <c r="D143" s="356" t="s">
        <v>2094</v>
      </c>
      <c r="E143" s="373" t="s">
        <v>939</v>
      </c>
      <c r="F143" s="373" t="s">
        <v>944</v>
      </c>
      <c r="G143" s="373">
        <v>34</v>
      </c>
      <c r="H143" s="392">
        <v>79.086757990867596</v>
      </c>
      <c r="I143" s="392">
        <v>51.829170024174097</v>
      </c>
      <c r="J143" s="392">
        <v>50.491539081386001</v>
      </c>
      <c r="K143" s="392">
        <v>38.96</v>
      </c>
      <c r="L143" s="392">
        <v>30.765511684125705</v>
      </c>
      <c r="M143" s="393">
        <v>46.832579185520359</v>
      </c>
    </row>
    <row r="144" spans="1:13">
      <c r="A144" s="373">
        <v>2</v>
      </c>
      <c r="B144" s="356" t="s">
        <v>1112</v>
      </c>
      <c r="C144" s="391" t="s">
        <v>168</v>
      </c>
      <c r="D144" s="356" t="s">
        <v>2095</v>
      </c>
      <c r="E144" s="373" t="s">
        <v>939</v>
      </c>
      <c r="F144" s="373" t="s">
        <v>944</v>
      </c>
      <c r="G144" s="373">
        <v>35</v>
      </c>
      <c r="H144" s="392">
        <v>45.121765601217703</v>
      </c>
      <c r="I144" s="392">
        <v>60.1455479452055</v>
      </c>
      <c r="J144" s="392">
        <v>59.888698630137</v>
      </c>
      <c r="K144" s="392">
        <v>56.56</v>
      </c>
      <c r="L144" s="392">
        <v>55.6320939334638</v>
      </c>
      <c r="M144" s="393">
        <v>52.49607535321821</v>
      </c>
    </row>
    <row r="145" spans="1:13">
      <c r="A145" s="373">
        <v>2</v>
      </c>
      <c r="B145" s="356" t="s">
        <v>1112</v>
      </c>
      <c r="C145" s="391" t="s">
        <v>169</v>
      </c>
      <c r="D145" s="356" t="s">
        <v>2096</v>
      </c>
      <c r="E145" s="373" t="s">
        <v>939</v>
      </c>
      <c r="F145" s="373" t="s">
        <v>940</v>
      </c>
      <c r="G145" s="373">
        <v>34</v>
      </c>
      <c r="H145" s="392">
        <v>76.334690855238804</v>
      </c>
      <c r="I145" s="392">
        <v>73.242009132420094</v>
      </c>
      <c r="J145" s="392">
        <v>61.908675799086801</v>
      </c>
      <c r="K145" s="392">
        <v>68.37</v>
      </c>
      <c r="L145" s="392">
        <v>66.7365028203062</v>
      </c>
      <c r="M145" s="393">
        <v>54.605688429217842</v>
      </c>
    </row>
    <row r="146" spans="1:13">
      <c r="A146" s="373">
        <v>2</v>
      </c>
      <c r="B146" s="356" t="s">
        <v>1112</v>
      </c>
      <c r="C146" s="391" t="s">
        <v>170</v>
      </c>
      <c r="D146" s="356" t="s">
        <v>2097</v>
      </c>
      <c r="E146" s="373" t="s">
        <v>939</v>
      </c>
      <c r="F146" s="373" t="s">
        <v>944</v>
      </c>
      <c r="G146" s="373">
        <v>30</v>
      </c>
      <c r="H146" s="392">
        <v>26.090621707060102</v>
      </c>
      <c r="I146" s="392">
        <v>22.529680365296802</v>
      </c>
      <c r="J146" s="392">
        <v>23.388127853881301</v>
      </c>
      <c r="K146" s="392">
        <v>24.21</v>
      </c>
      <c r="L146" s="392">
        <v>24.164383561643834</v>
      </c>
      <c r="M146" s="393">
        <v>34.322344322344321</v>
      </c>
    </row>
    <row r="147" spans="1:13">
      <c r="A147" s="373">
        <v>2</v>
      </c>
      <c r="B147" s="356" t="s">
        <v>1112</v>
      </c>
      <c r="C147" s="391" t="s">
        <v>171</v>
      </c>
      <c r="D147" s="356" t="s">
        <v>2098</v>
      </c>
      <c r="E147" s="373" t="s">
        <v>939</v>
      </c>
      <c r="F147" s="373" t="s">
        <v>944</v>
      </c>
      <c r="G147" s="373">
        <v>30</v>
      </c>
      <c r="H147" s="392">
        <v>22.630136986301402</v>
      </c>
      <c r="I147" s="392">
        <v>28.118721461187199</v>
      </c>
      <c r="J147" s="392">
        <v>25.789954337899498</v>
      </c>
      <c r="K147" s="392">
        <v>21</v>
      </c>
      <c r="L147" s="392">
        <v>32.38356164383562</v>
      </c>
      <c r="M147" s="393">
        <v>40.238095238095241</v>
      </c>
    </row>
    <row r="148" spans="1:13">
      <c r="A148" s="373">
        <v>2</v>
      </c>
      <c r="B148" s="356" t="s">
        <v>1112</v>
      </c>
      <c r="C148" s="391" t="s">
        <v>172</v>
      </c>
      <c r="D148" s="356" t="s">
        <v>2099</v>
      </c>
      <c r="E148" s="373" t="s">
        <v>939</v>
      </c>
      <c r="F148" s="373" t="s">
        <v>944</v>
      </c>
      <c r="G148" s="373">
        <v>60</v>
      </c>
      <c r="H148" s="392">
        <v>53.351598173516003</v>
      </c>
      <c r="I148" s="392">
        <v>56.8538812785388</v>
      </c>
      <c r="J148" s="392">
        <v>59.041095890411</v>
      </c>
      <c r="K148" s="392">
        <v>49.72</v>
      </c>
      <c r="L148" s="392">
        <v>50.232876712328768</v>
      </c>
      <c r="M148" s="393">
        <v>65.604395604395606</v>
      </c>
    </row>
    <row r="149" spans="1:13">
      <c r="A149" s="373">
        <v>2</v>
      </c>
      <c r="B149" s="356" t="s">
        <v>1112</v>
      </c>
      <c r="C149" s="391" t="s">
        <v>173</v>
      </c>
      <c r="D149" s="356" t="s">
        <v>2100</v>
      </c>
      <c r="E149" s="373" t="s">
        <v>939</v>
      </c>
      <c r="F149" s="373" t="s">
        <v>944</v>
      </c>
      <c r="G149" s="373">
        <v>30</v>
      </c>
      <c r="H149" s="392">
        <v>48.446374874707701</v>
      </c>
      <c r="I149" s="392">
        <v>51.356816699282497</v>
      </c>
      <c r="J149" s="392">
        <v>61.043705153294198</v>
      </c>
      <c r="K149" s="392">
        <v>55.38</v>
      </c>
      <c r="L149" s="392">
        <v>86.584474885844756</v>
      </c>
      <c r="M149" s="393">
        <v>76.721611721611723</v>
      </c>
    </row>
    <row r="150" spans="1:13">
      <c r="A150" s="373">
        <v>2</v>
      </c>
      <c r="B150" s="356" t="s">
        <v>1112</v>
      </c>
      <c r="C150" s="391" t="s">
        <v>174</v>
      </c>
      <c r="D150" s="356" t="s">
        <v>2101</v>
      </c>
      <c r="E150" s="373" t="s">
        <v>939</v>
      </c>
      <c r="F150" s="373" t="s">
        <v>944</v>
      </c>
      <c r="G150" s="373">
        <v>35</v>
      </c>
      <c r="H150" s="392">
        <v>59.129734085415002</v>
      </c>
      <c r="I150" s="392">
        <v>59.780821917808197</v>
      </c>
      <c r="J150" s="392">
        <v>63.131115459882601</v>
      </c>
      <c r="K150" s="392">
        <v>54.65</v>
      </c>
      <c r="L150" s="392">
        <v>52.203522504892369</v>
      </c>
      <c r="M150" s="393">
        <v>46.703296703296701</v>
      </c>
    </row>
    <row r="151" spans="1:13">
      <c r="A151" s="373">
        <v>3</v>
      </c>
      <c r="B151" s="356" t="s">
        <v>1122</v>
      </c>
      <c r="C151" s="391" t="s">
        <v>175</v>
      </c>
      <c r="D151" s="356" t="s">
        <v>2102</v>
      </c>
      <c r="E151" s="373" t="s">
        <v>972</v>
      </c>
      <c r="F151" s="373" t="s">
        <v>999</v>
      </c>
      <c r="G151" s="373">
        <v>410</v>
      </c>
      <c r="H151" s="392">
        <v>104.574674239893</v>
      </c>
      <c r="I151" s="392">
        <v>107.858336117608</v>
      </c>
      <c r="J151" s="392">
        <v>61.958569996658902</v>
      </c>
      <c r="K151" s="392">
        <v>85.08</v>
      </c>
      <c r="L151" s="392">
        <v>104.15302372201805</v>
      </c>
      <c r="M151" s="393">
        <v>102.68158670597695</v>
      </c>
    </row>
    <row r="152" spans="1:13">
      <c r="A152" s="373">
        <v>3</v>
      </c>
      <c r="B152" s="356" t="s">
        <v>1122</v>
      </c>
      <c r="C152" s="391" t="s">
        <v>176</v>
      </c>
      <c r="D152" s="356" t="s">
        <v>2103</v>
      </c>
      <c r="E152" s="373" t="s">
        <v>939</v>
      </c>
      <c r="F152" s="373" t="s">
        <v>966</v>
      </c>
      <c r="G152" s="373">
        <v>18</v>
      </c>
      <c r="H152" s="392">
        <v>66.301369863013704</v>
      </c>
      <c r="I152" s="392">
        <v>79.671232876712295</v>
      </c>
      <c r="J152" s="392">
        <v>52.438356164383599</v>
      </c>
      <c r="K152" s="392">
        <v>64.58</v>
      </c>
      <c r="L152" s="392">
        <v>42.800608828006091</v>
      </c>
      <c r="M152" s="393">
        <v>68.528693528693523</v>
      </c>
    </row>
    <row r="153" spans="1:13">
      <c r="A153" s="373">
        <v>3</v>
      </c>
      <c r="B153" s="356" t="s">
        <v>1122</v>
      </c>
      <c r="C153" s="391" t="s">
        <v>177</v>
      </c>
      <c r="D153" s="356" t="s">
        <v>2104</v>
      </c>
      <c r="E153" s="373" t="s">
        <v>939</v>
      </c>
      <c r="F153" s="373" t="s">
        <v>944</v>
      </c>
      <c r="G153" s="373">
        <v>43</v>
      </c>
      <c r="H153" s="392">
        <v>71.210045662100498</v>
      </c>
      <c r="I153" s="392">
        <v>108.493150684932</v>
      </c>
      <c r="J153" s="392">
        <v>85.854895991882302</v>
      </c>
      <c r="K153" s="392">
        <v>97.67</v>
      </c>
      <c r="L153" s="392">
        <v>67.397260273972606</v>
      </c>
      <c r="M153" s="393">
        <v>73.996933299258885</v>
      </c>
    </row>
    <row r="154" spans="1:13">
      <c r="A154" s="373">
        <v>3</v>
      </c>
      <c r="B154" s="356" t="s">
        <v>1122</v>
      </c>
      <c r="C154" s="391" t="s">
        <v>178</v>
      </c>
      <c r="D154" s="356" t="s">
        <v>2105</v>
      </c>
      <c r="E154" s="373" t="s">
        <v>939</v>
      </c>
      <c r="F154" s="373" t="s">
        <v>944</v>
      </c>
      <c r="G154" s="373">
        <v>75</v>
      </c>
      <c r="H154" s="392">
        <v>78.321917808219197</v>
      </c>
      <c r="I154" s="392">
        <v>72.730593607305906</v>
      </c>
      <c r="J154" s="392">
        <v>60.127853881278497</v>
      </c>
      <c r="K154" s="392">
        <v>78.61</v>
      </c>
      <c r="L154" s="392">
        <v>74.454794520547949</v>
      </c>
      <c r="M154" s="393">
        <v>69.670329670329664</v>
      </c>
    </row>
    <row r="155" spans="1:13">
      <c r="A155" s="373">
        <v>3</v>
      </c>
      <c r="B155" s="356" t="s">
        <v>1122</v>
      </c>
      <c r="C155" s="391" t="s">
        <v>179</v>
      </c>
      <c r="D155" s="356" t="s">
        <v>2106</v>
      </c>
      <c r="E155" s="373" t="s">
        <v>939</v>
      </c>
      <c r="F155" s="373" t="s">
        <v>947</v>
      </c>
      <c r="G155" s="373">
        <v>98</v>
      </c>
      <c r="H155" s="392">
        <v>87.014504431909799</v>
      </c>
      <c r="I155" s="392">
        <v>64.716242661448106</v>
      </c>
      <c r="J155" s="392">
        <v>28.4987419625384</v>
      </c>
      <c r="K155" s="392">
        <v>66.290000000000006</v>
      </c>
      <c r="L155" s="392">
        <v>66.508247134470224</v>
      </c>
      <c r="M155" s="393">
        <v>74.87665395828661</v>
      </c>
    </row>
    <row r="156" spans="1:13">
      <c r="A156" s="373">
        <v>3</v>
      </c>
      <c r="B156" s="356" t="s">
        <v>1122</v>
      </c>
      <c r="C156" s="391" t="s">
        <v>180</v>
      </c>
      <c r="D156" s="356" t="s">
        <v>2107</v>
      </c>
      <c r="E156" s="373" t="s">
        <v>939</v>
      </c>
      <c r="F156" s="373" t="s">
        <v>940</v>
      </c>
      <c r="G156" s="373">
        <v>98</v>
      </c>
      <c r="H156" s="392">
        <v>59.130556332121898</v>
      </c>
      <c r="I156" s="392">
        <v>72.1759192501802</v>
      </c>
      <c r="J156" s="392">
        <v>49.894736842105303</v>
      </c>
      <c r="K156" s="392">
        <v>57.88</v>
      </c>
      <c r="L156" s="392">
        <v>62.437797036622868</v>
      </c>
      <c r="M156" s="393">
        <v>89.566046198699254</v>
      </c>
    </row>
    <row r="157" spans="1:13">
      <c r="A157" s="373">
        <v>3</v>
      </c>
      <c r="B157" s="356" t="s">
        <v>1122</v>
      </c>
      <c r="C157" s="391" t="s">
        <v>181</v>
      </c>
      <c r="D157" s="356" t="s">
        <v>2108</v>
      </c>
      <c r="E157" s="373" t="s">
        <v>939</v>
      </c>
      <c r="F157" s="373" t="s">
        <v>944</v>
      </c>
      <c r="G157" s="373">
        <v>76</v>
      </c>
      <c r="H157" s="392">
        <v>86.178082191780803</v>
      </c>
      <c r="I157" s="392">
        <v>70.926940639269404</v>
      </c>
      <c r="J157" s="392">
        <v>52.484018264840202</v>
      </c>
      <c r="K157" s="392">
        <v>74.02</v>
      </c>
      <c r="L157" s="392">
        <v>59.214131218457105</v>
      </c>
      <c r="M157" s="393">
        <v>54.13533834586466</v>
      </c>
    </row>
    <row r="158" spans="1:13">
      <c r="A158" s="373">
        <v>3</v>
      </c>
      <c r="B158" s="356" t="s">
        <v>1122</v>
      </c>
      <c r="C158" s="391" t="s">
        <v>182</v>
      </c>
      <c r="D158" s="356" t="s">
        <v>2109</v>
      </c>
      <c r="E158" s="373" t="s">
        <v>939</v>
      </c>
      <c r="F158" s="373" t="s">
        <v>944</v>
      </c>
      <c r="G158" s="373">
        <v>39</v>
      </c>
      <c r="H158" s="392">
        <v>59.5038874490929</v>
      </c>
      <c r="I158" s="392">
        <v>64.255707762557094</v>
      </c>
      <c r="J158" s="392">
        <v>48.593607305936096</v>
      </c>
      <c r="K158" s="392">
        <v>60.95</v>
      </c>
      <c r="L158" s="392">
        <v>55.173867228661749</v>
      </c>
      <c r="M158" s="393">
        <v>50.95801634263173</v>
      </c>
    </row>
    <row r="159" spans="1:13">
      <c r="A159" s="373">
        <v>3</v>
      </c>
      <c r="B159" s="356" t="s">
        <v>1122</v>
      </c>
      <c r="C159" s="391" t="s">
        <v>183</v>
      </c>
      <c r="D159" s="356" t="s">
        <v>2110</v>
      </c>
      <c r="E159" s="373" t="s">
        <v>939</v>
      </c>
      <c r="F159" s="373" t="s">
        <v>944</v>
      </c>
      <c r="G159" s="373">
        <v>34</v>
      </c>
      <c r="H159" s="392">
        <v>75.165189363416602</v>
      </c>
      <c r="I159" s="392">
        <v>75.318291700241701</v>
      </c>
      <c r="J159" s="392">
        <v>57.0346494762289</v>
      </c>
      <c r="K159" s="392">
        <v>64.63</v>
      </c>
      <c r="L159" s="392">
        <v>77.888799355358586</v>
      </c>
      <c r="M159" s="393">
        <v>63.510019392372335</v>
      </c>
    </row>
    <row r="160" spans="1:13">
      <c r="A160" s="373">
        <v>3</v>
      </c>
      <c r="B160" s="356" t="s">
        <v>1122</v>
      </c>
      <c r="C160" s="391" t="s">
        <v>184</v>
      </c>
      <c r="D160" s="356" t="s">
        <v>2111</v>
      </c>
      <c r="E160" s="373" t="s">
        <v>939</v>
      </c>
      <c r="F160" s="373" t="s">
        <v>944</v>
      </c>
      <c r="G160" s="373">
        <v>33</v>
      </c>
      <c r="H160" s="392">
        <v>51.619661563255399</v>
      </c>
      <c r="I160" s="392">
        <v>41.996086105675097</v>
      </c>
      <c r="J160" s="392">
        <v>37.275929549902202</v>
      </c>
      <c r="K160" s="392">
        <v>39.840000000000003</v>
      </c>
      <c r="L160" s="392">
        <v>52.752179327521795</v>
      </c>
      <c r="M160" s="393">
        <v>60.339660339660341</v>
      </c>
    </row>
    <row r="161" spans="1:13">
      <c r="A161" s="373">
        <v>3</v>
      </c>
      <c r="B161" s="356" t="s">
        <v>1122</v>
      </c>
      <c r="C161" s="391" t="s">
        <v>185</v>
      </c>
      <c r="D161" s="356" t="s">
        <v>2112</v>
      </c>
      <c r="E161" s="373" t="s">
        <v>939</v>
      </c>
      <c r="F161" s="373" t="s">
        <v>944</v>
      </c>
      <c r="G161" s="373">
        <v>36</v>
      </c>
      <c r="H161" s="392">
        <v>59.056316590563199</v>
      </c>
      <c r="I161" s="392">
        <v>78.602739726027394</v>
      </c>
      <c r="J161" s="392">
        <v>52.228310502283101</v>
      </c>
      <c r="K161" s="392">
        <v>48.96</v>
      </c>
      <c r="L161" s="392">
        <v>57.960426179604262</v>
      </c>
      <c r="M161" s="393">
        <v>81.898656898656895</v>
      </c>
    </row>
    <row r="162" spans="1:13">
      <c r="A162" s="394">
        <v>3</v>
      </c>
      <c r="B162" s="395" t="s">
        <v>1122</v>
      </c>
      <c r="C162" s="396" t="s">
        <v>186</v>
      </c>
      <c r="D162" s="395" t="s">
        <v>2113</v>
      </c>
      <c r="E162" s="394" t="s">
        <v>939</v>
      </c>
      <c r="F162" s="394" t="s">
        <v>966</v>
      </c>
      <c r="G162" s="394">
        <v>0</v>
      </c>
      <c r="H162" s="392">
        <v>0</v>
      </c>
      <c r="I162" s="392">
        <v>0</v>
      </c>
      <c r="J162" s="392">
        <v>0</v>
      </c>
      <c r="K162" s="392">
        <v>0</v>
      </c>
      <c r="L162" s="392">
        <v>0</v>
      </c>
      <c r="M162" s="393"/>
    </row>
    <row r="163" spans="1:13">
      <c r="A163" s="373">
        <v>3</v>
      </c>
      <c r="B163" s="356" t="s">
        <v>1135</v>
      </c>
      <c r="C163" s="391" t="s">
        <v>187</v>
      </c>
      <c r="D163" s="356" t="s">
        <v>2114</v>
      </c>
      <c r="E163" s="373" t="s">
        <v>972</v>
      </c>
      <c r="F163" s="373" t="s">
        <v>999</v>
      </c>
      <c r="G163" s="373">
        <v>348</v>
      </c>
      <c r="H163" s="392">
        <v>88.2616910722721</v>
      </c>
      <c r="I163" s="392">
        <v>85.681782396472997</v>
      </c>
      <c r="J163" s="392">
        <v>35.202330341678497</v>
      </c>
      <c r="K163" s="392">
        <v>72.13</v>
      </c>
      <c r="L163" s="392">
        <v>89.055266887104395</v>
      </c>
      <c r="M163" s="393">
        <v>103.52248326386257</v>
      </c>
    </row>
    <row r="164" spans="1:13">
      <c r="A164" s="373">
        <v>3</v>
      </c>
      <c r="B164" s="356" t="s">
        <v>1135</v>
      </c>
      <c r="C164" s="391" t="s">
        <v>188</v>
      </c>
      <c r="D164" s="356" t="s">
        <v>2115</v>
      </c>
      <c r="E164" s="373" t="s">
        <v>939</v>
      </c>
      <c r="F164" s="373" t="s">
        <v>944</v>
      </c>
      <c r="G164" s="373">
        <v>30</v>
      </c>
      <c r="H164" s="392">
        <v>44.228310502283101</v>
      </c>
      <c r="I164" s="392">
        <v>21.4794520547945</v>
      </c>
      <c r="J164" s="392">
        <v>45.598173515981699</v>
      </c>
      <c r="K164" s="392">
        <v>35.42</v>
      </c>
      <c r="L164" s="392">
        <v>46.210045662100455</v>
      </c>
      <c r="M164" s="393">
        <v>58.772893772893774</v>
      </c>
    </row>
    <row r="165" spans="1:13">
      <c r="A165" s="373">
        <v>3</v>
      </c>
      <c r="B165" s="356" t="s">
        <v>1135</v>
      </c>
      <c r="C165" s="391" t="s">
        <v>189</v>
      </c>
      <c r="D165" s="356" t="s">
        <v>2116</v>
      </c>
      <c r="E165" s="373" t="s">
        <v>939</v>
      </c>
      <c r="F165" s="373" t="s">
        <v>944</v>
      </c>
      <c r="G165" s="373">
        <v>38</v>
      </c>
      <c r="H165" s="392">
        <v>53.654029945842602</v>
      </c>
      <c r="I165" s="392">
        <v>73.1218457101658</v>
      </c>
      <c r="J165" s="392">
        <v>61.600576784426799</v>
      </c>
      <c r="K165" s="392">
        <v>42.14</v>
      </c>
      <c r="L165" s="392">
        <v>47.599134823359769</v>
      </c>
      <c r="M165" s="393">
        <v>36.668594563331403</v>
      </c>
    </row>
    <row r="166" spans="1:13">
      <c r="A166" s="373">
        <v>3</v>
      </c>
      <c r="B166" s="356" t="s">
        <v>1135</v>
      </c>
      <c r="C166" s="391" t="s">
        <v>190</v>
      </c>
      <c r="D166" s="356" t="s">
        <v>2117</v>
      </c>
      <c r="E166" s="373" t="s">
        <v>939</v>
      </c>
      <c r="F166" s="373" t="s">
        <v>944</v>
      </c>
      <c r="G166" s="373">
        <v>30</v>
      </c>
      <c r="H166" s="392">
        <v>46.703196347031998</v>
      </c>
      <c r="I166" s="392">
        <v>13.6456031816173</v>
      </c>
      <c r="J166" s="392">
        <v>43.517454706142303</v>
      </c>
      <c r="K166" s="392">
        <v>27.57</v>
      </c>
      <c r="L166" s="392">
        <v>47.488584474885847</v>
      </c>
      <c r="M166" s="393">
        <v>48.058608058608058</v>
      </c>
    </row>
    <row r="167" spans="1:13">
      <c r="A167" s="373">
        <v>3</v>
      </c>
      <c r="B167" s="356" t="s">
        <v>1135</v>
      </c>
      <c r="C167" s="391" t="s">
        <v>191</v>
      </c>
      <c r="D167" s="356" t="s">
        <v>2118</v>
      </c>
      <c r="E167" s="373" t="s">
        <v>939</v>
      </c>
      <c r="F167" s="373" t="s">
        <v>944</v>
      </c>
      <c r="G167" s="373">
        <v>60</v>
      </c>
      <c r="H167" s="392">
        <v>58.480104370515299</v>
      </c>
      <c r="I167" s="392">
        <v>67.838289341797505</v>
      </c>
      <c r="J167" s="392">
        <v>61.282993651854298</v>
      </c>
      <c r="K167" s="392">
        <v>65.11</v>
      </c>
      <c r="L167" s="392">
        <v>50.789954337899545</v>
      </c>
      <c r="M167" s="393">
        <v>64.487179487179489</v>
      </c>
    </row>
    <row r="168" spans="1:13">
      <c r="A168" s="373">
        <v>3</v>
      </c>
      <c r="B168" s="356" t="s">
        <v>1135</v>
      </c>
      <c r="C168" s="391" t="s">
        <v>192</v>
      </c>
      <c r="D168" s="356" t="s">
        <v>2119</v>
      </c>
      <c r="E168" s="373" t="s">
        <v>939</v>
      </c>
      <c r="F168" s="373" t="s">
        <v>944</v>
      </c>
      <c r="G168" s="373">
        <v>30</v>
      </c>
      <c r="H168" s="392">
        <v>59.872146118721503</v>
      </c>
      <c r="I168" s="392">
        <v>83.872146118721503</v>
      </c>
      <c r="J168" s="392">
        <v>65.579908675799103</v>
      </c>
      <c r="K168" s="392">
        <v>71.72</v>
      </c>
      <c r="L168" s="392">
        <v>80.438356164383563</v>
      </c>
      <c r="M168" s="393">
        <v>73.150183150183153</v>
      </c>
    </row>
    <row r="169" spans="1:13">
      <c r="A169" s="394">
        <v>3</v>
      </c>
      <c r="B169" s="395" t="s">
        <v>1135</v>
      </c>
      <c r="C169" s="396" t="s">
        <v>193</v>
      </c>
      <c r="D169" s="395" t="s">
        <v>2120</v>
      </c>
      <c r="E169" s="394" t="s">
        <v>939</v>
      </c>
      <c r="F169" s="394" t="s">
        <v>966</v>
      </c>
      <c r="G169" s="394">
        <v>0</v>
      </c>
      <c r="H169" s="392">
        <v>0</v>
      </c>
      <c r="I169" s="392">
        <v>0</v>
      </c>
      <c r="J169" s="392">
        <v>0</v>
      </c>
      <c r="K169" s="392">
        <v>0</v>
      </c>
      <c r="L169" s="392">
        <v>0</v>
      </c>
      <c r="M169" s="393"/>
    </row>
    <row r="170" spans="1:13">
      <c r="A170" s="394">
        <v>3</v>
      </c>
      <c r="B170" s="395" t="s">
        <v>1135</v>
      </c>
      <c r="C170" s="396" t="s">
        <v>194</v>
      </c>
      <c r="D170" s="395" t="s">
        <v>2121</v>
      </c>
      <c r="E170" s="394" t="s">
        <v>939</v>
      </c>
      <c r="F170" s="394" t="s">
        <v>966</v>
      </c>
      <c r="G170" s="394">
        <v>0</v>
      </c>
      <c r="H170" s="392">
        <v>0</v>
      </c>
      <c r="I170" s="392">
        <v>0</v>
      </c>
      <c r="J170" s="392">
        <v>0</v>
      </c>
      <c r="K170" s="392">
        <v>0</v>
      </c>
      <c r="L170" s="392">
        <v>0</v>
      </c>
      <c r="M170" s="393"/>
    </row>
    <row r="171" spans="1:13">
      <c r="A171" s="373">
        <v>3</v>
      </c>
      <c r="B171" s="356" t="s">
        <v>1144</v>
      </c>
      <c r="C171" s="391" t="s">
        <v>195</v>
      </c>
      <c r="D171" s="356" t="s">
        <v>2122</v>
      </c>
      <c r="E171" s="373" t="s">
        <v>935</v>
      </c>
      <c r="F171" s="373" t="s">
        <v>936</v>
      </c>
      <c r="G171" s="373">
        <v>659</v>
      </c>
      <c r="H171" s="392">
        <v>93.801422307998905</v>
      </c>
      <c r="I171" s="392">
        <v>94.019165609994403</v>
      </c>
      <c r="J171" s="392">
        <v>75.065582971293196</v>
      </c>
      <c r="K171" s="392">
        <v>82.61</v>
      </c>
      <c r="L171" s="392">
        <v>99.779242106138398</v>
      </c>
      <c r="M171" s="393">
        <v>105.21352698894428</v>
      </c>
    </row>
    <row r="172" spans="1:13">
      <c r="A172" s="373">
        <v>3</v>
      </c>
      <c r="B172" s="356" t="s">
        <v>1144</v>
      </c>
      <c r="C172" s="391" t="s">
        <v>196</v>
      </c>
      <c r="D172" s="356" t="s">
        <v>2123</v>
      </c>
      <c r="E172" s="373" t="s">
        <v>939</v>
      </c>
      <c r="F172" s="373" t="s">
        <v>944</v>
      </c>
      <c r="G172" s="373">
        <v>30</v>
      </c>
      <c r="H172" s="392">
        <v>83.216968625718096</v>
      </c>
      <c r="I172" s="392">
        <v>74.082191780821901</v>
      </c>
      <c r="J172" s="392">
        <v>74.063926940639305</v>
      </c>
      <c r="K172" s="392">
        <v>48.57</v>
      </c>
      <c r="L172" s="392">
        <v>56.12785388127854</v>
      </c>
      <c r="M172" s="393">
        <v>63.937728937728934</v>
      </c>
    </row>
    <row r="173" spans="1:13">
      <c r="A173" s="373">
        <v>3</v>
      </c>
      <c r="B173" s="356" t="s">
        <v>1144</v>
      </c>
      <c r="C173" s="391" t="s">
        <v>197</v>
      </c>
      <c r="D173" s="356" t="s">
        <v>2124</v>
      </c>
      <c r="E173" s="373" t="s">
        <v>939</v>
      </c>
      <c r="F173" s="373" t="s">
        <v>940</v>
      </c>
      <c r="G173" s="373">
        <v>60</v>
      </c>
      <c r="H173" s="392">
        <v>94.150684931506802</v>
      </c>
      <c r="I173" s="392">
        <v>96.689497716895005</v>
      </c>
      <c r="J173" s="392">
        <v>204.90867579908701</v>
      </c>
      <c r="K173" s="392">
        <v>77.040000000000006</v>
      </c>
      <c r="L173" s="392">
        <v>88.771689497716892</v>
      </c>
      <c r="M173" s="393">
        <v>74.926739926739927</v>
      </c>
    </row>
    <row r="174" spans="1:13">
      <c r="A174" s="373">
        <v>3</v>
      </c>
      <c r="B174" s="356" t="s">
        <v>1144</v>
      </c>
      <c r="C174" s="391" t="s">
        <v>198</v>
      </c>
      <c r="D174" s="356" t="s">
        <v>2125</v>
      </c>
      <c r="E174" s="373" t="s">
        <v>939</v>
      </c>
      <c r="F174" s="373" t="s">
        <v>944</v>
      </c>
      <c r="G174" s="373">
        <v>60</v>
      </c>
      <c r="H174" s="392">
        <v>74.502283105022798</v>
      </c>
      <c r="I174" s="392">
        <v>80.369863013698605</v>
      </c>
      <c r="J174" s="392">
        <v>72.287671232876704</v>
      </c>
      <c r="K174" s="392">
        <v>69.86</v>
      </c>
      <c r="L174" s="392">
        <v>67.726027397260268</v>
      </c>
      <c r="M174" s="393">
        <v>69.578754578754584</v>
      </c>
    </row>
    <row r="175" spans="1:13">
      <c r="A175" s="373">
        <v>3</v>
      </c>
      <c r="B175" s="356" t="s">
        <v>1144</v>
      </c>
      <c r="C175" s="391" t="s">
        <v>199</v>
      </c>
      <c r="D175" s="356" t="s">
        <v>2126</v>
      </c>
      <c r="E175" s="373" t="s">
        <v>939</v>
      </c>
      <c r="F175" s="373" t="s">
        <v>940</v>
      </c>
      <c r="G175" s="373">
        <v>98</v>
      </c>
      <c r="H175" s="392">
        <v>71.325342465753394</v>
      </c>
      <c r="I175" s="392">
        <v>67.458764327648893</v>
      </c>
      <c r="J175" s="392">
        <v>69.507967570589898</v>
      </c>
      <c r="K175" s="392">
        <v>75.52</v>
      </c>
      <c r="L175" s="392">
        <v>84.632373497344147</v>
      </c>
      <c r="M175" s="393">
        <v>107.41197577932272</v>
      </c>
    </row>
    <row r="176" spans="1:13">
      <c r="A176" s="373">
        <v>3</v>
      </c>
      <c r="B176" s="356" t="s">
        <v>1144</v>
      </c>
      <c r="C176" s="391" t="s">
        <v>200</v>
      </c>
      <c r="D176" s="356" t="s">
        <v>2127</v>
      </c>
      <c r="E176" s="373" t="s">
        <v>939</v>
      </c>
      <c r="F176" s="373" t="s">
        <v>944</v>
      </c>
      <c r="G176" s="373">
        <v>33</v>
      </c>
      <c r="H176" s="392">
        <v>54.3196347031964</v>
      </c>
      <c r="I176" s="392">
        <v>56.886674968866799</v>
      </c>
      <c r="J176" s="392">
        <v>48.235782482357799</v>
      </c>
      <c r="K176" s="392">
        <v>57.4</v>
      </c>
      <c r="L176" s="392">
        <v>53.665421336654212</v>
      </c>
      <c r="M176" s="393">
        <v>84.64868464868465</v>
      </c>
    </row>
    <row r="177" spans="1:13">
      <c r="A177" s="373">
        <v>3</v>
      </c>
      <c r="B177" s="356" t="s">
        <v>1144</v>
      </c>
      <c r="C177" s="391" t="s">
        <v>201</v>
      </c>
      <c r="D177" s="356" t="s">
        <v>2128</v>
      </c>
      <c r="E177" s="373" t="s">
        <v>939</v>
      </c>
      <c r="F177" s="373" t="s">
        <v>947</v>
      </c>
      <c r="G177" s="373">
        <v>105</v>
      </c>
      <c r="H177" s="392">
        <v>67.238763726933101</v>
      </c>
      <c r="I177" s="392">
        <v>72.909217552821005</v>
      </c>
      <c r="J177" s="392">
        <v>67.069886231715799</v>
      </c>
      <c r="K177" s="392">
        <v>59.14</v>
      </c>
      <c r="L177" s="392">
        <v>78.614481409001954</v>
      </c>
      <c r="M177" s="393">
        <v>84.939822082679228</v>
      </c>
    </row>
    <row r="178" spans="1:13">
      <c r="A178" s="373">
        <v>3</v>
      </c>
      <c r="B178" s="356" t="s">
        <v>1144</v>
      </c>
      <c r="C178" s="391" t="s">
        <v>202</v>
      </c>
      <c r="D178" s="356" t="s">
        <v>2129</v>
      </c>
      <c r="E178" s="373" t="s">
        <v>939</v>
      </c>
      <c r="F178" s="373" t="s">
        <v>940</v>
      </c>
      <c r="G178" s="373">
        <v>68</v>
      </c>
      <c r="H178" s="392">
        <v>51.341659951651899</v>
      </c>
      <c r="I178" s="392">
        <v>68.702659145850106</v>
      </c>
      <c r="J178" s="392">
        <v>51.724415793714698</v>
      </c>
      <c r="K178" s="392">
        <v>65.680000000000007</v>
      </c>
      <c r="L178" s="392">
        <v>66.244963738920219</v>
      </c>
      <c r="M178" s="393">
        <v>56.811570782159016</v>
      </c>
    </row>
    <row r="179" spans="1:13">
      <c r="A179" s="373">
        <v>3</v>
      </c>
      <c r="B179" s="356" t="s">
        <v>1144</v>
      </c>
      <c r="C179" s="391" t="s">
        <v>203</v>
      </c>
      <c r="D179" s="356" t="s">
        <v>2130</v>
      </c>
      <c r="E179" s="373" t="s">
        <v>939</v>
      </c>
      <c r="F179" s="373" t="s">
        <v>944</v>
      </c>
      <c r="G179" s="373">
        <v>60</v>
      </c>
      <c r="H179" s="392">
        <v>71.701514059120399</v>
      </c>
      <c r="I179" s="392">
        <v>84.849315068493198</v>
      </c>
      <c r="J179" s="392">
        <v>51.570776255707798</v>
      </c>
      <c r="K179" s="392">
        <v>71.650000000000006</v>
      </c>
      <c r="L179" s="392">
        <v>76.086757990867582</v>
      </c>
      <c r="M179" s="393">
        <v>63.965201465201467</v>
      </c>
    </row>
    <row r="180" spans="1:13">
      <c r="A180" s="373">
        <v>3</v>
      </c>
      <c r="B180" s="356" t="s">
        <v>1144</v>
      </c>
      <c r="C180" s="391" t="s">
        <v>204</v>
      </c>
      <c r="D180" s="356" t="s">
        <v>2131</v>
      </c>
      <c r="E180" s="373" t="s">
        <v>939</v>
      </c>
      <c r="F180" s="373" t="s">
        <v>944</v>
      </c>
      <c r="G180" s="373">
        <v>30</v>
      </c>
      <c r="H180" s="392">
        <v>90.273972602739704</v>
      </c>
      <c r="I180" s="392">
        <v>94.063926940639305</v>
      </c>
      <c r="J180" s="392">
        <v>95.442922374429202</v>
      </c>
      <c r="K180" s="392">
        <v>92.37</v>
      </c>
      <c r="L180" s="392">
        <v>95.369863013698634</v>
      </c>
      <c r="M180" s="393">
        <v>103.60805860805861</v>
      </c>
    </row>
    <row r="181" spans="1:13">
      <c r="A181" s="373">
        <v>3</v>
      </c>
      <c r="B181" s="356" t="s">
        <v>1144</v>
      </c>
      <c r="C181" s="391" t="s">
        <v>205</v>
      </c>
      <c r="D181" s="356" t="s">
        <v>2132</v>
      </c>
      <c r="E181" s="373" t="s">
        <v>939</v>
      </c>
      <c r="F181" s="373" t="s">
        <v>947</v>
      </c>
      <c r="G181" s="373">
        <v>106</v>
      </c>
      <c r="H181" s="392">
        <v>76.625018816799596</v>
      </c>
      <c r="I181" s="392">
        <v>69.589041095890394</v>
      </c>
      <c r="J181" s="392">
        <v>98.432424798757197</v>
      </c>
      <c r="K181" s="392">
        <v>83.21</v>
      </c>
      <c r="L181" s="392">
        <v>94.732489015249413</v>
      </c>
      <c r="M181" s="393">
        <v>80.359734605017621</v>
      </c>
    </row>
    <row r="182" spans="1:13">
      <c r="A182" s="373">
        <v>3</v>
      </c>
      <c r="B182" s="356" t="s">
        <v>1144</v>
      </c>
      <c r="C182" s="391" t="s">
        <v>206</v>
      </c>
      <c r="D182" s="356" t="s">
        <v>2133</v>
      </c>
      <c r="E182" s="373" t="s">
        <v>939</v>
      </c>
      <c r="F182" s="373" t="s">
        <v>944</v>
      </c>
      <c r="G182" s="373">
        <v>34</v>
      </c>
      <c r="H182" s="392">
        <v>61.220423412204198</v>
      </c>
      <c r="I182" s="392">
        <v>86.486704270749399</v>
      </c>
      <c r="J182" s="392">
        <v>72.578565672844505</v>
      </c>
      <c r="K182" s="392">
        <v>82.31</v>
      </c>
      <c r="L182" s="392">
        <v>89.540692989524572</v>
      </c>
      <c r="M182" s="393">
        <v>69.424692954104714</v>
      </c>
    </row>
    <row r="183" spans="1:13">
      <c r="A183" s="373">
        <v>3</v>
      </c>
      <c r="B183" s="356" t="s">
        <v>1144</v>
      </c>
      <c r="C183" s="391" t="s">
        <v>207</v>
      </c>
      <c r="D183" s="356" t="s">
        <v>2134</v>
      </c>
      <c r="E183" s="373" t="s">
        <v>939</v>
      </c>
      <c r="F183" s="373" t="s">
        <v>944</v>
      </c>
      <c r="G183" s="373">
        <v>35</v>
      </c>
      <c r="H183" s="392">
        <v>68.908023483365994</v>
      </c>
      <c r="I183" s="392">
        <v>67.178082191780803</v>
      </c>
      <c r="J183" s="392">
        <v>47.726027397260303</v>
      </c>
      <c r="K183" s="392">
        <v>54.49</v>
      </c>
      <c r="L183" s="392">
        <v>57.753424657534246</v>
      </c>
      <c r="M183" s="393">
        <v>59.450549450549453</v>
      </c>
    </row>
    <row r="184" spans="1:13">
      <c r="A184" s="394">
        <v>3</v>
      </c>
      <c r="B184" s="395" t="s">
        <v>1144</v>
      </c>
      <c r="C184" s="396" t="s">
        <v>208</v>
      </c>
      <c r="D184" s="395" t="s">
        <v>2135</v>
      </c>
      <c r="E184" s="394" t="s">
        <v>939</v>
      </c>
      <c r="F184" s="394" t="s">
        <v>966</v>
      </c>
      <c r="G184" s="394">
        <v>0</v>
      </c>
      <c r="H184" s="392">
        <v>0</v>
      </c>
      <c r="I184" s="392">
        <v>0</v>
      </c>
      <c r="J184" s="392">
        <v>0</v>
      </c>
      <c r="K184" s="392">
        <v>0</v>
      </c>
      <c r="L184" s="392">
        <v>0</v>
      </c>
      <c r="M184" s="393"/>
    </row>
    <row r="185" spans="1:13">
      <c r="A185" s="373">
        <v>3</v>
      </c>
      <c r="B185" s="356" t="s">
        <v>1159</v>
      </c>
      <c r="C185" s="391" t="s">
        <v>209</v>
      </c>
      <c r="D185" s="356" t="s">
        <v>2136</v>
      </c>
      <c r="E185" s="373" t="s">
        <v>972</v>
      </c>
      <c r="F185" s="373" t="s">
        <v>999</v>
      </c>
      <c r="G185" s="373">
        <v>456</v>
      </c>
      <c r="H185" s="392">
        <v>77.269887046383104</v>
      </c>
      <c r="I185" s="392">
        <v>80.920451814467697</v>
      </c>
      <c r="J185" s="392">
        <v>56.294160057678397</v>
      </c>
      <c r="K185" s="392">
        <v>75.010000000000005</v>
      </c>
      <c r="L185" s="392">
        <v>88.210165825522708</v>
      </c>
      <c r="M185" s="393">
        <v>87.434933487565061</v>
      </c>
    </row>
    <row r="186" spans="1:13">
      <c r="A186" s="373">
        <v>3</v>
      </c>
      <c r="B186" s="356" t="s">
        <v>1159</v>
      </c>
      <c r="C186" s="391" t="s">
        <v>210</v>
      </c>
      <c r="D186" s="356" t="s">
        <v>2137</v>
      </c>
      <c r="E186" s="373" t="s">
        <v>939</v>
      </c>
      <c r="F186" s="373" t="s">
        <v>944</v>
      </c>
      <c r="G186" s="373">
        <v>35</v>
      </c>
      <c r="H186" s="392">
        <v>63.543378995433798</v>
      </c>
      <c r="I186" s="392">
        <v>49.697355845810797</v>
      </c>
      <c r="J186" s="392">
        <v>42.892640968461301</v>
      </c>
      <c r="K186" s="392">
        <v>48.7</v>
      </c>
      <c r="L186" s="392">
        <v>60.641878669275933</v>
      </c>
      <c r="M186" s="393">
        <v>66.985871271585552</v>
      </c>
    </row>
    <row r="187" spans="1:13">
      <c r="A187" s="373">
        <v>3</v>
      </c>
      <c r="B187" s="356" t="s">
        <v>1159</v>
      </c>
      <c r="C187" s="391" t="s">
        <v>211</v>
      </c>
      <c r="D187" s="356" t="s">
        <v>2138</v>
      </c>
      <c r="E187" s="373" t="s">
        <v>939</v>
      </c>
      <c r="F187" s="373" t="s">
        <v>944</v>
      </c>
      <c r="G187" s="373">
        <v>35</v>
      </c>
      <c r="H187" s="392">
        <v>49.949119373776902</v>
      </c>
      <c r="I187" s="392">
        <v>70.025684931506802</v>
      </c>
      <c r="J187" s="392">
        <v>51.455479452054803</v>
      </c>
      <c r="K187" s="392">
        <v>71.150000000000006</v>
      </c>
      <c r="L187" s="392">
        <v>66.340508806262235</v>
      </c>
      <c r="M187" s="393">
        <v>44.992150706436419</v>
      </c>
    </row>
    <row r="188" spans="1:13">
      <c r="A188" s="373">
        <v>3</v>
      </c>
      <c r="B188" s="356" t="s">
        <v>1159</v>
      </c>
      <c r="C188" s="391" t="s">
        <v>212</v>
      </c>
      <c r="D188" s="356" t="s">
        <v>2139</v>
      </c>
      <c r="E188" s="373" t="s">
        <v>939</v>
      </c>
      <c r="F188" s="373" t="s">
        <v>947</v>
      </c>
      <c r="G188" s="373">
        <v>101</v>
      </c>
      <c r="H188" s="392">
        <v>59.416319237641503</v>
      </c>
      <c r="I188" s="392">
        <v>83.241416118128399</v>
      </c>
      <c r="J188" s="392">
        <v>56.150151218644403</v>
      </c>
      <c r="K188" s="392">
        <v>79.06</v>
      </c>
      <c r="L188" s="392">
        <v>67.801437678014381</v>
      </c>
      <c r="M188" s="393">
        <v>72.494831900772496</v>
      </c>
    </row>
    <row r="189" spans="1:13">
      <c r="A189" s="373">
        <v>3</v>
      </c>
      <c r="B189" s="356" t="s">
        <v>1159</v>
      </c>
      <c r="C189" s="391" t="s">
        <v>213</v>
      </c>
      <c r="D189" s="356" t="s">
        <v>2140</v>
      </c>
      <c r="E189" s="373" t="s">
        <v>939</v>
      </c>
      <c r="F189" s="373" t="s">
        <v>944</v>
      </c>
      <c r="G189" s="373">
        <v>45</v>
      </c>
      <c r="H189" s="392">
        <v>61.436958344981797</v>
      </c>
      <c r="I189" s="392">
        <v>67.853881278538793</v>
      </c>
      <c r="J189" s="392">
        <v>52.821917808219197</v>
      </c>
      <c r="K189" s="392">
        <v>68.05</v>
      </c>
      <c r="L189" s="392">
        <v>60.888888888888886</v>
      </c>
      <c r="M189" s="393">
        <v>62.039072039072039</v>
      </c>
    </row>
    <row r="190" spans="1:13">
      <c r="A190" s="373">
        <v>3</v>
      </c>
      <c r="B190" s="356" t="s">
        <v>1159</v>
      </c>
      <c r="C190" s="391" t="s">
        <v>214</v>
      </c>
      <c r="D190" s="356" t="s">
        <v>2141</v>
      </c>
      <c r="E190" s="373" t="s">
        <v>939</v>
      </c>
      <c r="F190" s="373" t="s">
        <v>944</v>
      </c>
      <c r="G190" s="373">
        <v>43</v>
      </c>
      <c r="H190" s="392">
        <v>41.025804396304601</v>
      </c>
      <c r="I190" s="392">
        <v>46.696400127429101</v>
      </c>
      <c r="J190" s="392">
        <v>32.029308697037301</v>
      </c>
      <c r="K190" s="392">
        <v>44.66</v>
      </c>
      <c r="L190" s="392">
        <v>48.537750876075187</v>
      </c>
      <c r="M190" s="393">
        <v>44.505494505494504</v>
      </c>
    </row>
    <row r="191" spans="1:13">
      <c r="A191" s="373">
        <v>3</v>
      </c>
      <c r="B191" s="356" t="s">
        <v>1159</v>
      </c>
      <c r="C191" s="391" t="s">
        <v>215</v>
      </c>
      <c r="D191" s="356" t="s">
        <v>2142</v>
      </c>
      <c r="E191" s="373" t="s">
        <v>939</v>
      </c>
      <c r="F191" s="373" t="s">
        <v>944</v>
      </c>
      <c r="G191" s="373">
        <v>34</v>
      </c>
      <c r="H191" s="392">
        <v>69.017612524461796</v>
      </c>
      <c r="I191" s="392">
        <v>74.099051633298203</v>
      </c>
      <c r="J191" s="392">
        <v>12.781875658588</v>
      </c>
      <c r="K191" s="392">
        <v>76.069999999999993</v>
      </c>
      <c r="L191" s="392">
        <v>56.6317485898469</v>
      </c>
      <c r="M191" s="393">
        <v>43.681318681318679</v>
      </c>
    </row>
    <row r="192" spans="1:13">
      <c r="A192" s="373">
        <v>3</v>
      </c>
      <c r="B192" s="356" t="s">
        <v>1159</v>
      </c>
      <c r="C192" s="391" t="s">
        <v>216</v>
      </c>
      <c r="D192" s="356" t="s">
        <v>3211</v>
      </c>
      <c r="E192" s="373" t="s">
        <v>939</v>
      </c>
      <c r="F192" s="373" t="s">
        <v>947</v>
      </c>
      <c r="G192" s="373">
        <v>100</v>
      </c>
      <c r="H192" s="392">
        <v>66.9917808219178</v>
      </c>
      <c r="I192" s="392">
        <v>74.805160260673006</v>
      </c>
      <c r="J192" s="392">
        <v>53.150684931506902</v>
      </c>
      <c r="K192" s="392">
        <v>82.29</v>
      </c>
      <c r="L192" s="392">
        <v>90.30958904109589</v>
      </c>
      <c r="M192" s="393">
        <v>79.857142857142861</v>
      </c>
    </row>
    <row r="193" spans="1:13">
      <c r="A193" s="373">
        <v>3</v>
      </c>
      <c r="B193" s="356" t="s">
        <v>1159</v>
      </c>
      <c r="C193" s="391" t="s">
        <v>217</v>
      </c>
      <c r="D193" s="356" t="s">
        <v>2143</v>
      </c>
      <c r="E193" s="373" t="s">
        <v>939</v>
      </c>
      <c r="F193" s="373" t="s">
        <v>944</v>
      </c>
      <c r="G193" s="373">
        <v>34</v>
      </c>
      <c r="H193" s="392">
        <v>37.115229653505203</v>
      </c>
      <c r="I193" s="392">
        <v>41.482675261885603</v>
      </c>
      <c r="J193" s="392">
        <v>40.765511684125698</v>
      </c>
      <c r="K193" s="392">
        <v>47.02</v>
      </c>
      <c r="L193" s="392">
        <v>55.181305398871878</v>
      </c>
      <c r="M193" s="393">
        <v>65.675500969618611</v>
      </c>
    </row>
    <row r="194" spans="1:13">
      <c r="A194" s="394">
        <v>3</v>
      </c>
      <c r="B194" s="395" t="s">
        <v>1159</v>
      </c>
      <c r="C194" s="396" t="s">
        <v>218</v>
      </c>
      <c r="D194" s="395" t="s">
        <v>2144</v>
      </c>
      <c r="E194" s="394" t="s">
        <v>939</v>
      </c>
      <c r="F194" s="394" t="s">
        <v>966</v>
      </c>
      <c r="G194" s="394">
        <v>0</v>
      </c>
      <c r="H194" s="392">
        <v>0</v>
      </c>
      <c r="I194" s="392">
        <v>0</v>
      </c>
      <c r="J194" s="392">
        <v>0</v>
      </c>
      <c r="K194" s="392">
        <v>0</v>
      </c>
      <c r="L194" s="392">
        <v>0</v>
      </c>
      <c r="M194" s="393"/>
    </row>
    <row r="195" spans="1:13">
      <c r="A195" s="394">
        <v>3</v>
      </c>
      <c r="B195" s="395" t="s">
        <v>1159</v>
      </c>
      <c r="C195" s="396" t="s">
        <v>219</v>
      </c>
      <c r="D195" s="395" t="s">
        <v>2145</v>
      </c>
      <c r="E195" s="394" t="s">
        <v>939</v>
      </c>
      <c r="F195" s="394" t="s">
        <v>966</v>
      </c>
      <c r="G195" s="394">
        <v>0</v>
      </c>
      <c r="H195" s="392">
        <v>0</v>
      </c>
      <c r="I195" s="392">
        <v>0</v>
      </c>
      <c r="J195" s="392">
        <v>0</v>
      </c>
      <c r="K195" s="392">
        <v>0</v>
      </c>
      <c r="L195" s="392">
        <v>0</v>
      </c>
      <c r="M195" s="393"/>
    </row>
    <row r="196" spans="1:13">
      <c r="A196" s="394">
        <v>3</v>
      </c>
      <c r="B196" s="395" t="s">
        <v>1159</v>
      </c>
      <c r="C196" s="396" t="s">
        <v>220</v>
      </c>
      <c r="D196" s="395" t="s">
        <v>2146</v>
      </c>
      <c r="E196" s="394" t="s">
        <v>939</v>
      </c>
      <c r="F196" s="394" t="s">
        <v>966</v>
      </c>
      <c r="G196" s="394">
        <v>0</v>
      </c>
      <c r="H196" s="392">
        <v>0</v>
      </c>
      <c r="I196" s="392">
        <v>0</v>
      </c>
      <c r="J196" s="392">
        <v>0</v>
      </c>
      <c r="K196" s="392">
        <v>0</v>
      </c>
      <c r="L196" s="392">
        <v>0</v>
      </c>
      <c r="M196" s="393"/>
    </row>
    <row r="197" spans="1:13">
      <c r="A197" s="373">
        <v>3</v>
      </c>
      <c r="B197" s="356" t="s">
        <v>1172</v>
      </c>
      <c r="C197" s="391" t="s">
        <v>221</v>
      </c>
      <c r="D197" s="356" t="s">
        <v>2147</v>
      </c>
      <c r="E197" s="373" t="s">
        <v>972</v>
      </c>
      <c r="F197" s="373" t="s">
        <v>999</v>
      </c>
      <c r="G197" s="373">
        <v>345</v>
      </c>
      <c r="H197" s="392">
        <v>71.459099804305296</v>
      </c>
      <c r="I197" s="392">
        <v>71.653968849690401</v>
      </c>
      <c r="J197" s="392">
        <v>72.704072058547595</v>
      </c>
      <c r="K197" s="392">
        <v>64.02</v>
      </c>
      <c r="L197" s="392">
        <v>78.804844153265833</v>
      </c>
      <c r="M197" s="393">
        <v>82.921507064364206</v>
      </c>
    </row>
    <row r="198" spans="1:13">
      <c r="A198" s="373">
        <v>3</v>
      </c>
      <c r="B198" s="356" t="s">
        <v>1172</v>
      </c>
      <c r="C198" s="391" t="s">
        <v>222</v>
      </c>
      <c r="D198" s="356" t="s">
        <v>2148</v>
      </c>
      <c r="E198" s="373" t="s">
        <v>939</v>
      </c>
      <c r="F198" s="373" t="s">
        <v>944</v>
      </c>
      <c r="G198" s="373">
        <v>105</v>
      </c>
      <c r="H198" s="392">
        <v>83.595129375951302</v>
      </c>
      <c r="I198" s="392">
        <v>84.550989345509905</v>
      </c>
      <c r="J198" s="392">
        <v>75.290715372907201</v>
      </c>
      <c r="K198" s="392">
        <v>72.099999999999994</v>
      </c>
      <c r="L198" s="392">
        <v>68.38095238095238</v>
      </c>
      <c r="M198" s="393">
        <v>81.697191697191698</v>
      </c>
    </row>
    <row r="199" spans="1:13">
      <c r="A199" s="373">
        <v>3</v>
      </c>
      <c r="B199" s="356" t="s">
        <v>1172</v>
      </c>
      <c r="C199" s="391" t="s">
        <v>223</v>
      </c>
      <c r="D199" s="356" t="s">
        <v>2149</v>
      </c>
      <c r="E199" s="373" t="s">
        <v>939</v>
      </c>
      <c r="F199" s="373" t="s">
        <v>944</v>
      </c>
      <c r="G199" s="373">
        <v>44</v>
      </c>
      <c r="H199" s="392">
        <v>89.113193943763505</v>
      </c>
      <c r="I199" s="392">
        <v>117.269111798498</v>
      </c>
      <c r="J199" s="392">
        <v>96.199734865223107</v>
      </c>
      <c r="K199" s="392">
        <v>88.57</v>
      </c>
      <c r="L199" s="392">
        <v>73.592777085927764</v>
      </c>
      <c r="M199" s="393">
        <v>115.97069597069597</v>
      </c>
    </row>
    <row r="200" spans="1:13">
      <c r="A200" s="373">
        <v>3</v>
      </c>
      <c r="B200" s="356" t="s">
        <v>1172</v>
      </c>
      <c r="C200" s="391" t="s">
        <v>224</v>
      </c>
      <c r="D200" s="356" t="s">
        <v>2150</v>
      </c>
      <c r="E200" s="373" t="s">
        <v>939</v>
      </c>
      <c r="F200" s="373" t="s">
        <v>940</v>
      </c>
      <c r="G200" s="373">
        <v>90</v>
      </c>
      <c r="H200" s="392">
        <v>69.401083147499193</v>
      </c>
      <c r="I200" s="392">
        <v>65.646879756468806</v>
      </c>
      <c r="J200" s="392">
        <v>75.9025875190259</v>
      </c>
      <c r="K200" s="392">
        <v>59.77</v>
      </c>
      <c r="L200" s="392">
        <v>64.928462709284631</v>
      </c>
      <c r="M200" s="393">
        <v>74.688644688644686</v>
      </c>
    </row>
    <row r="201" spans="1:13">
      <c r="A201" s="373">
        <v>3</v>
      </c>
      <c r="B201" s="356" t="s">
        <v>1172</v>
      </c>
      <c r="C201" s="391" t="s">
        <v>225</v>
      </c>
      <c r="D201" s="356" t="s">
        <v>2151</v>
      </c>
      <c r="E201" s="373" t="s">
        <v>939</v>
      </c>
      <c r="F201" s="373" t="s">
        <v>966</v>
      </c>
      <c r="G201" s="373">
        <v>10</v>
      </c>
      <c r="H201" s="392">
        <v>89.113193943763505</v>
      </c>
      <c r="I201" s="392">
        <v>39.013698630137</v>
      </c>
      <c r="J201" s="392">
        <v>31.863013698630098</v>
      </c>
      <c r="K201" s="392">
        <v>48.66</v>
      </c>
      <c r="L201" s="392">
        <v>55.123287671232873</v>
      </c>
      <c r="M201" s="393">
        <v>91.978021978021971</v>
      </c>
    </row>
    <row r="202" spans="1:13">
      <c r="A202" s="373">
        <v>3</v>
      </c>
      <c r="B202" s="356" t="s">
        <v>1172</v>
      </c>
      <c r="C202" s="391" t="s">
        <v>226</v>
      </c>
      <c r="D202" s="356" t="s">
        <v>2152</v>
      </c>
      <c r="E202" s="373" t="s">
        <v>939</v>
      </c>
      <c r="F202" s="373" t="s">
        <v>944</v>
      </c>
      <c r="G202" s="373">
        <v>65</v>
      </c>
      <c r="H202" s="392">
        <v>81.255707762557094</v>
      </c>
      <c r="I202" s="392">
        <v>64.961011591148605</v>
      </c>
      <c r="J202" s="392">
        <v>59.612223393045298</v>
      </c>
      <c r="K202" s="392">
        <v>51.55</v>
      </c>
      <c r="L202" s="392">
        <v>61.007376185458376</v>
      </c>
      <c r="M202" s="393">
        <v>68.635531135531139</v>
      </c>
    </row>
    <row r="203" spans="1:13">
      <c r="A203" s="373">
        <v>3</v>
      </c>
      <c r="B203" s="356" t="s">
        <v>1172</v>
      </c>
      <c r="C203" s="391" t="s">
        <v>227</v>
      </c>
      <c r="D203" s="356" t="s">
        <v>2153</v>
      </c>
      <c r="E203" s="373" t="s">
        <v>939</v>
      </c>
      <c r="F203" s="373" t="s">
        <v>944</v>
      </c>
      <c r="G203" s="373">
        <v>60</v>
      </c>
      <c r="H203" s="392">
        <v>65.493501931858106</v>
      </c>
      <c r="I203" s="392">
        <v>83.995433789954305</v>
      </c>
      <c r="J203" s="392">
        <v>45.150684931506902</v>
      </c>
      <c r="K203" s="392">
        <v>72.84</v>
      </c>
      <c r="L203" s="392">
        <v>82.794520547945211</v>
      </c>
      <c r="M203" s="393">
        <v>83.864468864468861</v>
      </c>
    </row>
    <row r="204" spans="1:13">
      <c r="A204" s="373">
        <v>3</v>
      </c>
      <c r="B204" s="356" t="s">
        <v>1172</v>
      </c>
      <c r="C204" s="391" t="s">
        <v>228</v>
      </c>
      <c r="D204" s="356" t="s">
        <v>2154</v>
      </c>
      <c r="E204" s="373" t="s">
        <v>939</v>
      </c>
      <c r="F204" s="373" t="s">
        <v>944</v>
      </c>
      <c r="G204" s="373">
        <v>30</v>
      </c>
      <c r="H204" s="392">
        <v>77.625570776255699</v>
      </c>
      <c r="I204" s="392">
        <v>71.972602739726</v>
      </c>
      <c r="J204" s="392">
        <v>61.4520547945205</v>
      </c>
      <c r="K204" s="392">
        <v>76.260000000000005</v>
      </c>
      <c r="L204" s="392">
        <v>74.365296803652967</v>
      </c>
      <c r="M204" s="393">
        <v>92.582417582417577</v>
      </c>
    </row>
    <row r="205" spans="1:13">
      <c r="A205" s="373">
        <v>4</v>
      </c>
      <c r="B205" s="356" t="s">
        <v>1181</v>
      </c>
      <c r="C205" s="391" t="s">
        <v>229</v>
      </c>
      <c r="D205" s="356" t="s">
        <v>2155</v>
      </c>
      <c r="E205" s="373" t="s">
        <v>972</v>
      </c>
      <c r="F205" s="373" t="s">
        <v>999</v>
      </c>
      <c r="G205" s="373">
        <v>314</v>
      </c>
      <c r="H205" s="392">
        <v>80.193441261934396</v>
      </c>
      <c r="I205" s="392">
        <v>85.208097024692407</v>
      </c>
      <c r="J205" s="392">
        <v>49.774016228950401</v>
      </c>
      <c r="K205" s="392">
        <v>77.23</v>
      </c>
      <c r="L205" s="392">
        <v>86.133845214204698</v>
      </c>
      <c r="M205" s="393">
        <v>102.33079022887939</v>
      </c>
    </row>
    <row r="206" spans="1:13">
      <c r="A206" s="373">
        <v>4</v>
      </c>
      <c r="B206" s="356" t="s">
        <v>1181</v>
      </c>
      <c r="C206" s="391" t="s">
        <v>230</v>
      </c>
      <c r="D206" s="356" t="s">
        <v>2156</v>
      </c>
      <c r="E206" s="373" t="s">
        <v>939</v>
      </c>
      <c r="F206" s="373" t="s">
        <v>966</v>
      </c>
      <c r="G206" s="373">
        <v>10</v>
      </c>
      <c r="H206" s="392">
        <v>46.315068493150697</v>
      </c>
      <c r="I206" s="392">
        <v>88.136986301369902</v>
      </c>
      <c r="J206" s="392">
        <v>84.602739726027394</v>
      </c>
      <c r="K206" s="392">
        <v>104.14</v>
      </c>
      <c r="L206" s="392">
        <v>89.698630136986296</v>
      </c>
      <c r="M206" s="393">
        <v>93.296703296703299</v>
      </c>
    </row>
    <row r="207" spans="1:13">
      <c r="A207" s="373">
        <v>4</v>
      </c>
      <c r="B207" s="356" t="s">
        <v>1181</v>
      </c>
      <c r="C207" s="391" t="s">
        <v>231</v>
      </c>
      <c r="D207" s="356" t="s">
        <v>2157</v>
      </c>
      <c r="E207" s="373" t="s">
        <v>939</v>
      </c>
      <c r="F207" s="373" t="s">
        <v>944</v>
      </c>
      <c r="G207" s="373">
        <v>70</v>
      </c>
      <c r="H207" s="392">
        <v>55.7495107632094</v>
      </c>
      <c r="I207" s="392">
        <v>53.557729941291598</v>
      </c>
      <c r="J207" s="392">
        <v>58.908023483366001</v>
      </c>
      <c r="K207" s="392">
        <v>46.2</v>
      </c>
      <c r="L207" s="392">
        <v>49.737769080234834</v>
      </c>
      <c r="M207" s="393">
        <v>40.981161695447412</v>
      </c>
    </row>
    <row r="208" spans="1:13">
      <c r="A208" s="373">
        <v>4</v>
      </c>
      <c r="B208" s="356" t="s">
        <v>1181</v>
      </c>
      <c r="C208" s="391" t="s">
        <v>232</v>
      </c>
      <c r="D208" s="356" t="s">
        <v>2158</v>
      </c>
      <c r="E208" s="373" t="s">
        <v>939</v>
      </c>
      <c r="F208" s="373" t="s">
        <v>944</v>
      </c>
      <c r="G208" s="373">
        <v>33</v>
      </c>
      <c r="H208" s="392">
        <v>57.152345371523502</v>
      </c>
      <c r="I208" s="392">
        <v>59.103362391033599</v>
      </c>
      <c r="J208" s="392">
        <v>64.300539643005393</v>
      </c>
      <c r="K208" s="392">
        <v>56.99</v>
      </c>
      <c r="L208" s="392">
        <v>74.479036944790366</v>
      </c>
      <c r="M208" s="393">
        <v>67.399267399267401</v>
      </c>
    </row>
    <row r="209" spans="1:13">
      <c r="A209" s="373">
        <v>4</v>
      </c>
      <c r="B209" s="356" t="s">
        <v>1186</v>
      </c>
      <c r="C209" s="391" t="s">
        <v>233</v>
      </c>
      <c r="D209" s="356" t="s">
        <v>2159</v>
      </c>
      <c r="E209" s="373" t="s">
        <v>935</v>
      </c>
      <c r="F209" s="373" t="s">
        <v>936</v>
      </c>
      <c r="G209" s="373">
        <v>515</v>
      </c>
      <c r="H209" s="392">
        <v>93.089506583322205</v>
      </c>
      <c r="I209" s="392">
        <v>94.354036441016106</v>
      </c>
      <c r="J209" s="392">
        <v>66.436494214656193</v>
      </c>
      <c r="K209" s="392">
        <v>77.59</v>
      </c>
      <c r="L209" s="392">
        <v>113.41561377842798</v>
      </c>
      <c r="M209" s="393">
        <v>117.50026672356769</v>
      </c>
    </row>
    <row r="210" spans="1:13">
      <c r="A210" s="373">
        <v>4</v>
      </c>
      <c r="B210" s="356" t="s">
        <v>1186</v>
      </c>
      <c r="C210" s="391" t="s">
        <v>234</v>
      </c>
      <c r="D210" s="356" t="s">
        <v>2160</v>
      </c>
      <c r="E210" s="373" t="s">
        <v>939</v>
      </c>
      <c r="F210" s="373" t="s">
        <v>940</v>
      </c>
      <c r="G210" s="373">
        <v>20</v>
      </c>
      <c r="H210" s="392">
        <v>64.073059360730596</v>
      </c>
      <c r="I210" s="392">
        <v>66.502283105022798</v>
      </c>
      <c r="J210" s="392">
        <v>78.191780821917803</v>
      </c>
      <c r="K210" s="392">
        <v>52.47</v>
      </c>
      <c r="L210" s="392">
        <v>127.20547945205479</v>
      </c>
      <c r="M210" s="393">
        <v>201.07142857142858</v>
      </c>
    </row>
    <row r="211" spans="1:13">
      <c r="A211" s="373">
        <v>4</v>
      </c>
      <c r="B211" s="356" t="s">
        <v>1186</v>
      </c>
      <c r="C211" s="391" t="s">
        <v>235</v>
      </c>
      <c r="D211" s="356" t="s">
        <v>2161</v>
      </c>
      <c r="E211" s="373" t="s">
        <v>939</v>
      </c>
      <c r="F211" s="373" t="s">
        <v>947</v>
      </c>
      <c r="G211" s="373">
        <v>63</v>
      </c>
      <c r="H211" s="392">
        <v>113.93607305936099</v>
      </c>
      <c r="I211" s="392">
        <v>91.963470319634695</v>
      </c>
      <c r="J211" s="392">
        <v>81.137401411374</v>
      </c>
      <c r="K211" s="392">
        <v>85.18</v>
      </c>
      <c r="L211" s="392">
        <v>76.068710589258529</v>
      </c>
      <c r="M211" s="393">
        <v>105.13692656549799</v>
      </c>
    </row>
    <row r="212" spans="1:13">
      <c r="A212" s="373">
        <v>4</v>
      </c>
      <c r="B212" s="356" t="s">
        <v>1186</v>
      </c>
      <c r="C212" s="391" t="s">
        <v>236</v>
      </c>
      <c r="D212" s="356" t="s">
        <v>2162</v>
      </c>
      <c r="E212" s="373" t="s">
        <v>939</v>
      </c>
      <c r="F212" s="373" t="s">
        <v>947</v>
      </c>
      <c r="G212" s="373">
        <v>30</v>
      </c>
      <c r="H212" s="392">
        <v>98.661270236612694</v>
      </c>
      <c r="I212" s="392">
        <v>86.983386767706193</v>
      </c>
      <c r="J212" s="392">
        <v>62.599825123870602</v>
      </c>
      <c r="K212" s="392">
        <v>64.900000000000006</v>
      </c>
      <c r="L212" s="392">
        <v>119.59817351598174</v>
      </c>
      <c r="M212" s="393">
        <v>150.82417582417582</v>
      </c>
    </row>
    <row r="213" spans="1:13">
      <c r="A213" s="373">
        <v>4</v>
      </c>
      <c r="B213" s="356" t="s">
        <v>1186</v>
      </c>
      <c r="C213" s="391" t="s">
        <v>237</v>
      </c>
      <c r="D213" s="356" t="s">
        <v>2163</v>
      </c>
      <c r="E213" s="373" t="s">
        <v>939</v>
      </c>
      <c r="F213" s="373" t="s">
        <v>944</v>
      </c>
      <c r="G213" s="373">
        <v>54</v>
      </c>
      <c r="H213" s="392">
        <v>53.155666251556703</v>
      </c>
      <c r="I213" s="392">
        <v>56.923076923076898</v>
      </c>
      <c r="J213" s="392">
        <v>51.473129610115897</v>
      </c>
      <c r="K213" s="392">
        <v>50.07</v>
      </c>
      <c r="L213" s="392">
        <v>78.437341451040083</v>
      </c>
      <c r="M213" s="393">
        <v>81.623931623931625</v>
      </c>
    </row>
    <row r="214" spans="1:13">
      <c r="A214" s="373">
        <v>4</v>
      </c>
      <c r="B214" s="356" t="s">
        <v>1186</v>
      </c>
      <c r="C214" s="391" t="s">
        <v>238</v>
      </c>
      <c r="D214" s="356" t="s">
        <v>2164</v>
      </c>
      <c r="E214" s="373" t="s">
        <v>939</v>
      </c>
      <c r="F214" s="373" t="s">
        <v>940</v>
      </c>
      <c r="G214" s="373">
        <v>35</v>
      </c>
      <c r="H214" s="392">
        <v>92.264302981466599</v>
      </c>
      <c r="I214" s="392">
        <v>96.665362035225002</v>
      </c>
      <c r="J214" s="392">
        <v>44.571428571428598</v>
      </c>
      <c r="K214" s="392">
        <v>70.540000000000006</v>
      </c>
      <c r="L214" s="392">
        <v>136.05479452054794</v>
      </c>
      <c r="M214" s="393">
        <v>157.45682888540031</v>
      </c>
    </row>
    <row r="215" spans="1:13">
      <c r="A215" s="373">
        <v>4</v>
      </c>
      <c r="B215" s="356" t="s">
        <v>1186</v>
      </c>
      <c r="C215" s="391" t="s">
        <v>239</v>
      </c>
      <c r="D215" s="356" t="s">
        <v>2165</v>
      </c>
      <c r="E215" s="373" t="s">
        <v>939</v>
      </c>
      <c r="F215" s="373" t="s">
        <v>966</v>
      </c>
      <c r="G215" s="373">
        <v>30</v>
      </c>
      <c r="H215" s="392">
        <v>0</v>
      </c>
      <c r="I215" s="392">
        <v>0</v>
      </c>
      <c r="J215" s="392">
        <v>0</v>
      </c>
      <c r="K215" s="392">
        <v>0</v>
      </c>
      <c r="L215" s="392">
        <v>16.721461187214611</v>
      </c>
      <c r="M215" s="393">
        <v>34.487179487179489</v>
      </c>
    </row>
    <row r="216" spans="1:13">
      <c r="A216" s="373">
        <v>4</v>
      </c>
      <c r="B216" s="356" t="s">
        <v>1194</v>
      </c>
      <c r="C216" s="391" t="s">
        <v>240</v>
      </c>
      <c r="D216" s="356" t="s">
        <v>2166</v>
      </c>
      <c r="E216" s="373" t="s">
        <v>972</v>
      </c>
      <c r="F216" s="373" t="s">
        <v>999</v>
      </c>
      <c r="G216" s="373">
        <v>380</v>
      </c>
      <c r="H216" s="392">
        <v>98.134515460920795</v>
      </c>
      <c r="I216" s="392">
        <v>91.795962509012298</v>
      </c>
      <c r="J216" s="392">
        <v>10.053352559480899</v>
      </c>
      <c r="K216" s="392">
        <v>82.95</v>
      </c>
      <c r="L216" s="392">
        <v>113.94881038211969</v>
      </c>
      <c r="M216" s="393">
        <v>114.85106998264892</v>
      </c>
    </row>
    <row r="217" spans="1:13">
      <c r="A217" s="373">
        <v>4</v>
      </c>
      <c r="B217" s="356" t="s">
        <v>1194</v>
      </c>
      <c r="C217" s="391" t="s">
        <v>241</v>
      </c>
      <c r="D217" s="356" t="s">
        <v>2167</v>
      </c>
      <c r="E217" s="373" t="s">
        <v>939</v>
      </c>
      <c r="F217" s="373" t="s">
        <v>944</v>
      </c>
      <c r="G217" s="373">
        <v>34</v>
      </c>
      <c r="H217" s="392">
        <v>82.554391619661601</v>
      </c>
      <c r="I217" s="392">
        <v>84.302981466559203</v>
      </c>
      <c r="J217" s="392">
        <v>64.375503626107999</v>
      </c>
      <c r="K217" s="392">
        <v>81.95</v>
      </c>
      <c r="L217" s="392">
        <v>86.132151490733278</v>
      </c>
      <c r="M217" s="393">
        <v>93.762120232708469</v>
      </c>
    </row>
    <row r="218" spans="1:13">
      <c r="A218" s="373">
        <v>4</v>
      </c>
      <c r="B218" s="356" t="s">
        <v>1194</v>
      </c>
      <c r="C218" s="391" t="s">
        <v>242</v>
      </c>
      <c r="D218" s="356" t="s">
        <v>2168</v>
      </c>
      <c r="E218" s="373" t="s">
        <v>939</v>
      </c>
      <c r="F218" s="373" t="s">
        <v>947</v>
      </c>
      <c r="G218" s="373">
        <v>66</v>
      </c>
      <c r="H218" s="392">
        <v>67.182648401826498</v>
      </c>
      <c r="I218" s="392">
        <v>57.862183478621802</v>
      </c>
      <c r="J218" s="392">
        <v>38.497301784972997</v>
      </c>
      <c r="K218" s="392">
        <v>56.83</v>
      </c>
      <c r="L218" s="392">
        <v>63.889580738895809</v>
      </c>
      <c r="M218" s="393">
        <v>59.249084249084248</v>
      </c>
    </row>
    <row r="219" spans="1:13">
      <c r="A219" s="373">
        <v>4</v>
      </c>
      <c r="B219" s="356" t="s">
        <v>1194</v>
      </c>
      <c r="C219" s="391" t="s">
        <v>243</v>
      </c>
      <c r="D219" s="356" t="s">
        <v>2169</v>
      </c>
      <c r="E219" s="373" t="s">
        <v>939</v>
      </c>
      <c r="F219" s="373" t="s">
        <v>944</v>
      </c>
      <c r="G219" s="373">
        <v>30</v>
      </c>
      <c r="H219" s="392">
        <v>52.757990867579899</v>
      </c>
      <c r="I219" s="392">
        <v>57.378995433790003</v>
      </c>
      <c r="J219" s="392">
        <v>18.757990867579899</v>
      </c>
      <c r="K219" s="392">
        <v>55.31</v>
      </c>
      <c r="L219" s="392">
        <v>76.392694063926939</v>
      </c>
      <c r="M219" s="393">
        <v>90.366300366300365</v>
      </c>
    </row>
    <row r="220" spans="1:13">
      <c r="A220" s="373">
        <v>4</v>
      </c>
      <c r="B220" s="356" t="s">
        <v>1194</v>
      </c>
      <c r="C220" s="391" t="s">
        <v>244</v>
      </c>
      <c r="D220" s="356" t="s">
        <v>2170</v>
      </c>
      <c r="E220" s="373" t="s">
        <v>939</v>
      </c>
      <c r="F220" s="373" t="s">
        <v>944</v>
      </c>
      <c r="G220" s="373">
        <v>36</v>
      </c>
      <c r="H220" s="392">
        <v>41.385979049153903</v>
      </c>
      <c r="I220" s="392">
        <v>49.8477929984779</v>
      </c>
      <c r="J220" s="392">
        <v>39.200913242009101</v>
      </c>
      <c r="K220" s="392">
        <v>39.049999999999997</v>
      </c>
      <c r="L220" s="392">
        <v>36.210045662100455</v>
      </c>
      <c r="M220" s="393">
        <v>56.822344322344321</v>
      </c>
    </row>
    <row r="221" spans="1:13">
      <c r="A221" s="373">
        <v>4</v>
      </c>
      <c r="B221" s="356" t="s">
        <v>1194</v>
      </c>
      <c r="C221" s="391" t="s">
        <v>245</v>
      </c>
      <c r="D221" s="356" t="s">
        <v>2171</v>
      </c>
      <c r="E221" s="373" t="s">
        <v>939</v>
      </c>
      <c r="F221" s="373" t="s">
        <v>944</v>
      </c>
      <c r="G221" s="373">
        <v>31</v>
      </c>
      <c r="H221" s="392">
        <v>50.507655116841299</v>
      </c>
      <c r="I221" s="392">
        <v>51.338930623066702</v>
      </c>
      <c r="J221" s="392">
        <v>24.030048608042399</v>
      </c>
      <c r="K221" s="392">
        <v>48.11</v>
      </c>
      <c r="L221" s="392">
        <v>58.294299602297833</v>
      </c>
      <c r="M221" s="393">
        <v>10.350939383197447</v>
      </c>
    </row>
    <row r="222" spans="1:13">
      <c r="A222" s="373">
        <v>4</v>
      </c>
      <c r="B222" s="356" t="s">
        <v>1194</v>
      </c>
      <c r="C222" s="391" t="s">
        <v>246</v>
      </c>
      <c r="D222" s="356" t="s">
        <v>2172</v>
      </c>
      <c r="E222" s="373" t="s">
        <v>939</v>
      </c>
      <c r="F222" s="373" t="s">
        <v>944</v>
      </c>
      <c r="G222" s="373">
        <v>36</v>
      </c>
      <c r="H222" s="392">
        <v>76.743639921722107</v>
      </c>
      <c r="I222" s="392">
        <v>79.490106544901096</v>
      </c>
      <c r="J222" s="392">
        <v>24.5205479452055</v>
      </c>
      <c r="K222" s="392">
        <v>58.33</v>
      </c>
      <c r="L222" s="392">
        <v>71.019786910197865</v>
      </c>
      <c r="M222" s="393">
        <v>77.915140415140414</v>
      </c>
    </row>
    <row r="223" spans="1:13">
      <c r="A223" s="373">
        <v>4</v>
      </c>
      <c r="B223" s="356" t="s">
        <v>1194</v>
      </c>
      <c r="C223" s="391" t="s">
        <v>247</v>
      </c>
      <c r="D223" s="356" t="s">
        <v>2173</v>
      </c>
      <c r="E223" s="373" t="s">
        <v>939</v>
      </c>
      <c r="F223" s="373" t="s">
        <v>966</v>
      </c>
      <c r="G223" s="373">
        <v>30</v>
      </c>
      <c r="H223" s="392">
        <v>43.187214611872101</v>
      </c>
      <c r="I223" s="392">
        <v>37.406392694063904</v>
      </c>
      <c r="J223" s="392">
        <v>27.908675799086801</v>
      </c>
      <c r="K223" s="392">
        <v>38.79</v>
      </c>
      <c r="L223" s="392">
        <v>62.8675799086758</v>
      </c>
      <c r="M223" s="393">
        <v>38.150183150183153</v>
      </c>
    </row>
    <row r="224" spans="1:13">
      <c r="A224" s="373">
        <v>4</v>
      </c>
      <c r="B224" s="356" t="s">
        <v>1203</v>
      </c>
      <c r="C224" s="391" t="s">
        <v>248</v>
      </c>
      <c r="D224" s="356" t="s">
        <v>2174</v>
      </c>
      <c r="E224" s="373" t="s">
        <v>935</v>
      </c>
      <c r="F224" s="373" t="s">
        <v>936</v>
      </c>
      <c r="G224" s="373">
        <v>524</v>
      </c>
      <c r="H224" s="392">
        <v>85.613843918638395</v>
      </c>
      <c r="I224" s="392">
        <v>95.5678134476629</v>
      </c>
      <c r="J224" s="392">
        <v>97.851092753320103</v>
      </c>
      <c r="K224" s="392">
        <v>76.83</v>
      </c>
      <c r="L224" s="392">
        <v>97.806650632646665</v>
      </c>
      <c r="M224" s="393">
        <v>98.830844727791288</v>
      </c>
    </row>
    <row r="225" spans="1:13">
      <c r="A225" s="373">
        <v>4</v>
      </c>
      <c r="B225" s="356" t="s">
        <v>1203</v>
      </c>
      <c r="C225" s="391" t="s">
        <v>249</v>
      </c>
      <c r="D225" s="356" t="s">
        <v>2175</v>
      </c>
      <c r="E225" s="373" t="s">
        <v>972</v>
      </c>
      <c r="F225" s="373" t="s">
        <v>973</v>
      </c>
      <c r="G225" s="373">
        <v>180</v>
      </c>
      <c r="H225" s="392">
        <v>90.201107548819607</v>
      </c>
      <c r="I225" s="392">
        <v>96.500761035007599</v>
      </c>
      <c r="J225" s="392">
        <v>89.852359208523595</v>
      </c>
      <c r="K225" s="392">
        <v>72.260000000000005</v>
      </c>
      <c r="L225" s="392">
        <v>89.561643835616437</v>
      </c>
      <c r="M225" s="393">
        <v>105.36324786324786</v>
      </c>
    </row>
    <row r="226" spans="1:13">
      <c r="A226" s="373">
        <v>4</v>
      </c>
      <c r="B226" s="356" t="s">
        <v>1203</v>
      </c>
      <c r="C226" s="391" t="s">
        <v>250</v>
      </c>
      <c r="D226" s="356" t="s">
        <v>2176</v>
      </c>
      <c r="E226" s="373" t="s">
        <v>939</v>
      </c>
      <c r="F226" s="373" t="s">
        <v>944</v>
      </c>
      <c r="G226" s="373">
        <v>30</v>
      </c>
      <c r="H226" s="392">
        <v>80.027397260274</v>
      </c>
      <c r="I226" s="392">
        <v>85.981735159817305</v>
      </c>
      <c r="J226" s="392">
        <v>66.246575342465704</v>
      </c>
      <c r="K226" s="392">
        <v>66.709999999999994</v>
      </c>
      <c r="L226" s="392">
        <v>78.675799086757991</v>
      </c>
      <c r="M226" s="393">
        <v>84.615384615384613</v>
      </c>
    </row>
    <row r="227" spans="1:13">
      <c r="A227" s="373">
        <v>4</v>
      </c>
      <c r="B227" s="356" t="s">
        <v>1203</v>
      </c>
      <c r="C227" s="391" t="s">
        <v>251</v>
      </c>
      <c r="D227" s="356" t="s">
        <v>2177</v>
      </c>
      <c r="E227" s="373" t="s">
        <v>939</v>
      </c>
      <c r="F227" s="373" t="s">
        <v>944</v>
      </c>
      <c r="G227" s="373">
        <v>45</v>
      </c>
      <c r="H227" s="392">
        <v>88.3196347031963</v>
      </c>
      <c r="I227" s="392">
        <v>69.603850425768201</v>
      </c>
      <c r="J227" s="392">
        <v>68.470936690114797</v>
      </c>
      <c r="K227" s="392">
        <v>55.92</v>
      </c>
      <c r="L227" s="392">
        <v>46.31963470319635</v>
      </c>
      <c r="M227" s="393">
        <v>46.581196581196579</v>
      </c>
    </row>
    <row r="228" spans="1:13">
      <c r="A228" s="373">
        <v>4</v>
      </c>
      <c r="B228" s="356" t="s">
        <v>1203</v>
      </c>
      <c r="C228" s="391" t="s">
        <v>252</v>
      </c>
      <c r="D228" s="356" t="s">
        <v>2178</v>
      </c>
      <c r="E228" s="373" t="s">
        <v>939</v>
      </c>
      <c r="F228" s="373" t="s">
        <v>944</v>
      </c>
      <c r="G228" s="373">
        <v>30</v>
      </c>
      <c r="H228" s="392">
        <v>70.849315068493198</v>
      </c>
      <c r="I228" s="392">
        <v>50.157534246575302</v>
      </c>
      <c r="J228" s="392">
        <v>43.308219178082197</v>
      </c>
      <c r="K228" s="392">
        <v>40.71</v>
      </c>
      <c r="L228" s="392">
        <v>68.420091324200911</v>
      </c>
      <c r="M228" s="393">
        <v>78.223443223443226</v>
      </c>
    </row>
    <row r="229" spans="1:13">
      <c r="A229" s="373">
        <v>4</v>
      </c>
      <c r="B229" s="356" t="s">
        <v>1203</v>
      </c>
      <c r="C229" s="391" t="s">
        <v>253</v>
      </c>
      <c r="D229" s="356" t="s">
        <v>2179</v>
      </c>
      <c r="E229" s="373" t="s">
        <v>939</v>
      </c>
      <c r="F229" s="373" t="s">
        <v>944</v>
      </c>
      <c r="G229" s="373">
        <v>30</v>
      </c>
      <c r="H229" s="392">
        <v>40.584474885844699</v>
      </c>
      <c r="I229" s="392">
        <v>42.191780821917803</v>
      </c>
      <c r="J229" s="392">
        <v>38.8401826484018</v>
      </c>
      <c r="K229" s="392">
        <v>32.11</v>
      </c>
      <c r="L229" s="392">
        <v>34.420091324200911</v>
      </c>
      <c r="M229" s="393">
        <v>40.054945054945058</v>
      </c>
    </row>
    <row r="230" spans="1:13">
      <c r="A230" s="373">
        <v>4</v>
      </c>
      <c r="B230" s="356" t="s">
        <v>1203</v>
      </c>
      <c r="C230" s="391" t="s">
        <v>254</v>
      </c>
      <c r="D230" s="356" t="s">
        <v>2180</v>
      </c>
      <c r="E230" s="373" t="s">
        <v>939</v>
      </c>
      <c r="F230" s="373" t="s">
        <v>947</v>
      </c>
      <c r="G230" s="373">
        <v>60</v>
      </c>
      <c r="H230" s="392">
        <v>68.3196347031963</v>
      </c>
      <c r="I230" s="392">
        <v>99.358503174072794</v>
      </c>
      <c r="J230" s="392">
        <v>87.684597393919105</v>
      </c>
      <c r="K230" s="392">
        <v>72.53</v>
      </c>
      <c r="L230" s="392">
        <v>68.561643835616437</v>
      </c>
      <c r="M230" s="393">
        <v>103.85531135531136</v>
      </c>
    </row>
    <row r="231" spans="1:13">
      <c r="A231" s="373">
        <v>4</v>
      </c>
      <c r="B231" s="356" t="s">
        <v>1203</v>
      </c>
      <c r="C231" s="391" t="s">
        <v>255</v>
      </c>
      <c r="D231" s="356" t="s">
        <v>2181</v>
      </c>
      <c r="E231" s="373" t="s">
        <v>939</v>
      </c>
      <c r="F231" s="373" t="s">
        <v>944</v>
      </c>
      <c r="G231" s="373">
        <v>30</v>
      </c>
      <c r="H231" s="392">
        <v>59.794520547945197</v>
      </c>
      <c r="I231" s="392">
        <v>62.9299847792999</v>
      </c>
      <c r="J231" s="392">
        <v>52.397260273972599</v>
      </c>
      <c r="K231" s="392">
        <v>48.98</v>
      </c>
      <c r="L231" s="392">
        <v>78.840182648401822</v>
      </c>
      <c r="M231" s="393">
        <v>77.912087912087912</v>
      </c>
    </row>
    <row r="232" spans="1:13">
      <c r="A232" s="373">
        <v>4</v>
      </c>
      <c r="B232" s="356" t="s">
        <v>1203</v>
      </c>
      <c r="C232" s="391" t="s">
        <v>256</v>
      </c>
      <c r="D232" s="356" t="s">
        <v>2182</v>
      </c>
      <c r="E232" s="373" t="s">
        <v>939</v>
      </c>
      <c r="F232" s="373" t="s">
        <v>944</v>
      </c>
      <c r="G232" s="373">
        <v>30</v>
      </c>
      <c r="H232" s="392">
        <v>60.730593607305899</v>
      </c>
      <c r="I232" s="392">
        <v>62.677861246133503</v>
      </c>
      <c r="J232" s="392">
        <v>59.619973486522298</v>
      </c>
      <c r="K232" s="392">
        <v>53.79</v>
      </c>
      <c r="L232" s="392">
        <v>68.776255707762559</v>
      </c>
      <c r="M232" s="393">
        <v>68.937728937728934</v>
      </c>
    </row>
    <row r="233" spans="1:13">
      <c r="A233" s="373">
        <v>4</v>
      </c>
      <c r="B233" s="356" t="s">
        <v>1203</v>
      </c>
      <c r="C233" s="391" t="s">
        <v>257</v>
      </c>
      <c r="D233" s="356" t="s">
        <v>2183</v>
      </c>
      <c r="E233" s="373" t="s">
        <v>939</v>
      </c>
      <c r="F233" s="373" t="s">
        <v>944</v>
      </c>
      <c r="G233" s="373">
        <v>46</v>
      </c>
      <c r="H233" s="392">
        <v>57.456819535437802</v>
      </c>
      <c r="I233" s="392">
        <v>58.957712924359697</v>
      </c>
      <c r="J233" s="392">
        <v>54.1870160810006</v>
      </c>
      <c r="K233" s="392">
        <v>80.069999999999993</v>
      </c>
      <c r="L233" s="392">
        <v>63.9249553305539</v>
      </c>
      <c r="M233" s="393">
        <v>55.172001911132348</v>
      </c>
    </row>
    <row r="234" spans="1:13">
      <c r="A234" s="373">
        <v>4</v>
      </c>
      <c r="B234" s="356" t="s">
        <v>1203</v>
      </c>
      <c r="C234" s="391" t="s">
        <v>258</v>
      </c>
      <c r="D234" s="356" t="s">
        <v>2184</v>
      </c>
      <c r="E234" s="373" t="s">
        <v>939</v>
      </c>
      <c r="F234" s="373" t="s">
        <v>944</v>
      </c>
      <c r="G234" s="373">
        <v>30</v>
      </c>
      <c r="H234" s="392">
        <v>64.246575342465704</v>
      </c>
      <c r="I234" s="392">
        <v>56.204673650281997</v>
      </c>
      <c r="J234" s="392">
        <v>51.571313456889598</v>
      </c>
      <c r="K234" s="392">
        <v>49.3</v>
      </c>
      <c r="L234" s="392">
        <v>54.237442922374427</v>
      </c>
      <c r="M234" s="393">
        <v>49.761904761904759</v>
      </c>
    </row>
    <row r="235" spans="1:13">
      <c r="A235" s="373">
        <v>4</v>
      </c>
      <c r="B235" s="356" t="s">
        <v>1203</v>
      </c>
      <c r="C235" s="391" t="s">
        <v>259</v>
      </c>
      <c r="D235" s="356" t="s">
        <v>2185</v>
      </c>
      <c r="E235" s="373" t="s">
        <v>939</v>
      </c>
      <c r="F235" s="373" t="s">
        <v>940</v>
      </c>
      <c r="G235" s="373">
        <v>46</v>
      </c>
      <c r="H235" s="392">
        <v>47.767123287671197</v>
      </c>
      <c r="I235" s="392">
        <v>75.147801009372699</v>
      </c>
      <c r="J235" s="392">
        <v>70.612833453496805</v>
      </c>
      <c r="K235" s="392">
        <v>60.61</v>
      </c>
      <c r="L235" s="392">
        <v>73.061346039309115</v>
      </c>
      <c r="M235" s="393">
        <v>70.054945054945051</v>
      </c>
    </row>
    <row r="236" spans="1:13">
      <c r="A236" s="373">
        <v>4</v>
      </c>
      <c r="B236" s="356" t="s">
        <v>1203</v>
      </c>
      <c r="C236" s="391" t="s">
        <v>260</v>
      </c>
      <c r="D236" s="356" t="s">
        <v>2186</v>
      </c>
      <c r="E236" s="373" t="s">
        <v>939</v>
      </c>
      <c r="F236" s="373" t="s">
        <v>966</v>
      </c>
      <c r="G236" s="373">
        <v>10</v>
      </c>
      <c r="H236" s="392">
        <v>67.972602739726</v>
      </c>
      <c r="I236" s="392">
        <v>53.082191780821901</v>
      </c>
      <c r="J236" s="392">
        <v>49.885844748858403</v>
      </c>
      <c r="K236" s="392">
        <v>46</v>
      </c>
      <c r="L236" s="392">
        <v>55.479452054794521</v>
      </c>
      <c r="M236" s="393">
        <v>56.92307692307692</v>
      </c>
    </row>
    <row r="237" spans="1:13">
      <c r="A237" s="373">
        <v>4</v>
      </c>
      <c r="B237" s="356" t="s">
        <v>1203</v>
      </c>
      <c r="C237" s="391" t="s">
        <v>261</v>
      </c>
      <c r="D237" s="356" t="s">
        <v>2187</v>
      </c>
      <c r="E237" s="373" t="s">
        <v>939</v>
      </c>
      <c r="F237" s="373" t="s">
        <v>944</v>
      </c>
      <c r="G237" s="373">
        <v>30</v>
      </c>
      <c r="H237" s="392">
        <v>75.704816615112705</v>
      </c>
      <c r="I237" s="392">
        <v>65.841802916482607</v>
      </c>
      <c r="J237" s="392">
        <v>70.269553689792303</v>
      </c>
      <c r="K237" s="392">
        <v>62.32</v>
      </c>
      <c r="L237" s="392">
        <v>66.027397260273972</v>
      </c>
      <c r="M237" s="393">
        <v>69.304029304029299</v>
      </c>
    </row>
    <row r="238" spans="1:13">
      <c r="A238" s="373">
        <v>4</v>
      </c>
      <c r="B238" s="356" t="s">
        <v>1203</v>
      </c>
      <c r="C238" s="391" t="s">
        <v>262</v>
      </c>
      <c r="D238" s="356" t="s">
        <v>2188</v>
      </c>
      <c r="E238" s="373" t="s">
        <v>939</v>
      </c>
      <c r="F238" s="373" t="s">
        <v>966</v>
      </c>
      <c r="G238" s="373">
        <v>10</v>
      </c>
      <c r="H238" s="392">
        <v>43.125778331257798</v>
      </c>
      <c r="I238" s="392">
        <v>49.788293897882902</v>
      </c>
      <c r="J238" s="392">
        <v>38.8418430884184</v>
      </c>
      <c r="K238" s="392">
        <v>38.26</v>
      </c>
      <c r="L238" s="392">
        <v>105.86301369863014</v>
      </c>
      <c r="M238" s="393">
        <v>103.46153846153847</v>
      </c>
    </row>
    <row r="239" spans="1:13">
      <c r="A239" s="373">
        <v>4</v>
      </c>
      <c r="B239" s="356" t="s">
        <v>1203</v>
      </c>
      <c r="C239" s="391" t="s">
        <v>263</v>
      </c>
      <c r="D239" s="356" t="s">
        <v>2189</v>
      </c>
      <c r="E239" s="373" t="s">
        <v>939</v>
      </c>
      <c r="F239" s="373" t="s">
        <v>966</v>
      </c>
      <c r="G239" s="373">
        <v>10</v>
      </c>
      <c r="H239" s="392">
        <v>58.301369863013697</v>
      </c>
      <c r="I239" s="392">
        <v>92.694063926940601</v>
      </c>
      <c r="J239" s="392">
        <v>47.890410958904098</v>
      </c>
      <c r="K239" s="392">
        <v>49.92</v>
      </c>
      <c r="L239" s="392">
        <v>115.72602739726027</v>
      </c>
      <c r="M239" s="393">
        <v>114.39560439560439</v>
      </c>
    </row>
    <row r="240" spans="1:13">
      <c r="A240" s="373">
        <v>4</v>
      </c>
      <c r="B240" s="356" t="s">
        <v>1221</v>
      </c>
      <c r="C240" s="391" t="s">
        <v>264</v>
      </c>
      <c r="D240" s="356" t="s">
        <v>2190</v>
      </c>
      <c r="E240" s="373" t="s">
        <v>972</v>
      </c>
      <c r="F240" s="373" t="s">
        <v>999</v>
      </c>
      <c r="G240" s="373">
        <v>536</v>
      </c>
      <c r="H240" s="392">
        <v>94.387402381257203</v>
      </c>
      <c r="I240" s="392">
        <v>92.779413647420299</v>
      </c>
      <c r="J240" s="392">
        <v>105.094738189732</v>
      </c>
      <c r="K240" s="392">
        <v>86.61</v>
      </c>
      <c r="L240" s="392">
        <v>83.056123492128393</v>
      </c>
      <c r="M240" s="393">
        <v>98.435706084959818</v>
      </c>
    </row>
    <row r="241" spans="1:13">
      <c r="A241" s="373">
        <v>4</v>
      </c>
      <c r="B241" s="356" t="s">
        <v>1221</v>
      </c>
      <c r="C241" s="391" t="s">
        <v>265</v>
      </c>
      <c r="D241" s="356" t="s">
        <v>2191</v>
      </c>
      <c r="E241" s="373" t="s">
        <v>972</v>
      </c>
      <c r="F241" s="373" t="s">
        <v>973</v>
      </c>
      <c r="G241" s="373">
        <v>258</v>
      </c>
      <c r="H241" s="392">
        <v>71.639587979186601</v>
      </c>
      <c r="I241" s="392">
        <v>72.749283211213793</v>
      </c>
      <c r="J241" s="392">
        <v>71.044918763937602</v>
      </c>
      <c r="K241" s="392">
        <v>56.45</v>
      </c>
      <c r="L241" s="392">
        <v>69.780184772220451</v>
      </c>
      <c r="M241" s="393">
        <v>71.562739585995402</v>
      </c>
    </row>
    <row r="242" spans="1:13">
      <c r="A242" s="373">
        <v>4</v>
      </c>
      <c r="B242" s="356" t="s">
        <v>1221</v>
      </c>
      <c r="C242" s="391" t="s">
        <v>266</v>
      </c>
      <c r="D242" s="356" t="s">
        <v>2192</v>
      </c>
      <c r="E242" s="373" t="s">
        <v>939</v>
      </c>
      <c r="F242" s="373" t="s">
        <v>944</v>
      </c>
      <c r="G242" s="373">
        <v>66</v>
      </c>
      <c r="H242" s="392">
        <v>60.3607305936073</v>
      </c>
      <c r="I242" s="392">
        <v>45.550020755500199</v>
      </c>
      <c r="J242" s="392">
        <v>50.058115400581201</v>
      </c>
      <c r="K242" s="392">
        <v>55.53</v>
      </c>
      <c r="L242" s="392">
        <v>58.99543378995434</v>
      </c>
      <c r="M242" s="393">
        <v>58.616383616383615</v>
      </c>
    </row>
    <row r="243" spans="1:13">
      <c r="A243" s="373">
        <v>4</v>
      </c>
      <c r="B243" s="356" t="s">
        <v>1221</v>
      </c>
      <c r="C243" s="391" t="s">
        <v>267</v>
      </c>
      <c r="D243" s="356" t="s">
        <v>2193</v>
      </c>
      <c r="E243" s="373" t="s">
        <v>939</v>
      </c>
      <c r="F243" s="373" t="s">
        <v>947</v>
      </c>
      <c r="G243" s="373">
        <v>123</v>
      </c>
      <c r="H243" s="392">
        <v>55.894794520547897</v>
      </c>
      <c r="I243" s="392">
        <v>53.355607528678</v>
      </c>
      <c r="J243" s="392">
        <v>48.1857667891747</v>
      </c>
      <c r="K243" s="392">
        <v>63.55</v>
      </c>
      <c r="L243" s="392">
        <v>68.401826484018258</v>
      </c>
      <c r="M243" s="393">
        <v>75.962655230947917</v>
      </c>
    </row>
    <row r="244" spans="1:13">
      <c r="A244" s="373">
        <v>4</v>
      </c>
      <c r="B244" s="356" t="s">
        <v>1221</v>
      </c>
      <c r="C244" s="391" t="s">
        <v>268</v>
      </c>
      <c r="D244" s="356" t="s">
        <v>2194</v>
      </c>
      <c r="E244" s="373" t="s">
        <v>939</v>
      </c>
      <c r="F244" s="373" t="s">
        <v>947</v>
      </c>
      <c r="G244" s="373">
        <v>154</v>
      </c>
      <c r="H244" s="392">
        <v>69.541233796083503</v>
      </c>
      <c r="I244" s="392">
        <v>66.121686532645398</v>
      </c>
      <c r="J244" s="392">
        <v>89.548123109766905</v>
      </c>
      <c r="K244" s="392">
        <v>62.05</v>
      </c>
      <c r="L244" s="392">
        <v>74.751823518946807</v>
      </c>
      <c r="M244" s="393">
        <v>105.86913086913087</v>
      </c>
    </row>
    <row r="245" spans="1:13">
      <c r="A245" s="373">
        <v>4</v>
      </c>
      <c r="B245" s="356" t="s">
        <v>1221</v>
      </c>
      <c r="C245" s="391" t="s">
        <v>269</v>
      </c>
      <c r="D245" s="356" t="s">
        <v>2195</v>
      </c>
      <c r="E245" s="373" t="s">
        <v>939</v>
      </c>
      <c r="F245" s="373" t="s">
        <v>944</v>
      </c>
      <c r="G245" s="373">
        <v>53</v>
      </c>
      <c r="H245" s="392">
        <v>50.043939002326198</v>
      </c>
      <c r="I245" s="392">
        <v>55.683639183251501</v>
      </c>
      <c r="J245" s="392">
        <v>44.595502713879597</v>
      </c>
      <c r="K245" s="392">
        <v>45.15</v>
      </c>
      <c r="L245" s="392">
        <v>55.373481519772554</v>
      </c>
      <c r="M245" s="393">
        <v>45.759900476881612</v>
      </c>
    </row>
    <row r="246" spans="1:13">
      <c r="A246" s="373">
        <v>4</v>
      </c>
      <c r="B246" s="356" t="s">
        <v>1221</v>
      </c>
      <c r="C246" s="391" t="s">
        <v>270</v>
      </c>
      <c r="D246" s="356" t="s">
        <v>2196</v>
      </c>
      <c r="E246" s="373" t="s">
        <v>939</v>
      </c>
      <c r="F246" s="373" t="s">
        <v>944</v>
      </c>
      <c r="G246" s="373">
        <v>31</v>
      </c>
      <c r="H246" s="392">
        <v>58.089802130898001</v>
      </c>
      <c r="I246" s="392">
        <v>43.278833406981903</v>
      </c>
      <c r="J246" s="392">
        <v>0</v>
      </c>
      <c r="K246" s="392">
        <v>67.56</v>
      </c>
      <c r="L246" s="392">
        <v>59.752540874944764</v>
      </c>
      <c r="M246" s="393">
        <v>71.960297766749378</v>
      </c>
    </row>
    <row r="247" spans="1:13">
      <c r="A247" s="373">
        <v>4</v>
      </c>
      <c r="B247" s="356" t="s">
        <v>1221</v>
      </c>
      <c r="C247" s="391" t="s">
        <v>271</v>
      </c>
      <c r="D247" s="356" t="s">
        <v>2197</v>
      </c>
      <c r="E247" s="373" t="s">
        <v>939</v>
      </c>
      <c r="F247" s="373" t="s">
        <v>966</v>
      </c>
      <c r="G247" s="373">
        <v>30</v>
      </c>
      <c r="H247" s="392">
        <v>38.709677419354797</v>
      </c>
      <c r="I247" s="392">
        <v>43.598173515981699</v>
      </c>
      <c r="J247" s="392">
        <v>37.406392694063904</v>
      </c>
      <c r="K247" s="392">
        <v>38.81</v>
      </c>
      <c r="L247" s="392">
        <v>39.406392694063925</v>
      </c>
      <c r="M247" s="393">
        <v>65.219780219780219</v>
      </c>
    </row>
    <row r="248" spans="1:13">
      <c r="A248" s="373">
        <v>4</v>
      </c>
      <c r="B248" s="356" t="s">
        <v>1221</v>
      </c>
      <c r="C248" s="391" t="s">
        <v>272</v>
      </c>
      <c r="D248" s="356" t="s">
        <v>2198</v>
      </c>
      <c r="E248" s="373" t="s">
        <v>939</v>
      </c>
      <c r="F248" s="373" t="s">
        <v>966</v>
      </c>
      <c r="G248" s="373">
        <v>30</v>
      </c>
      <c r="H248" s="392">
        <v>53.041095890411</v>
      </c>
      <c r="I248" s="392">
        <v>43.1324200913242</v>
      </c>
      <c r="J248" s="392">
        <v>49.433789954337897</v>
      </c>
      <c r="K248" s="392">
        <v>56.87</v>
      </c>
      <c r="L248" s="392">
        <v>68.465753424657535</v>
      </c>
      <c r="M248" s="393">
        <v>98.424908424908423</v>
      </c>
    </row>
    <row r="249" spans="1:13">
      <c r="A249" s="373">
        <v>4</v>
      </c>
      <c r="B249" s="356" t="s">
        <v>1221</v>
      </c>
      <c r="C249" s="391" t="s">
        <v>273</v>
      </c>
      <c r="D249" s="356" t="s">
        <v>2199</v>
      </c>
      <c r="E249" s="373" t="s">
        <v>939</v>
      </c>
      <c r="F249" s="373" t="s">
        <v>944</v>
      </c>
      <c r="G249" s="373">
        <v>30</v>
      </c>
      <c r="H249" s="392">
        <v>60.1735159817352</v>
      </c>
      <c r="I249" s="392">
        <v>63.707762557077601</v>
      </c>
      <c r="J249" s="392">
        <v>65.342465753424705</v>
      </c>
      <c r="K249" s="392">
        <v>71.540000000000006</v>
      </c>
      <c r="L249" s="392">
        <v>61.899543378995432</v>
      </c>
      <c r="M249" s="393">
        <v>46.849816849816847</v>
      </c>
    </row>
    <row r="250" spans="1:13">
      <c r="A250" s="373">
        <v>4</v>
      </c>
      <c r="B250" s="356" t="s">
        <v>1221</v>
      </c>
      <c r="C250" s="391" t="s">
        <v>274</v>
      </c>
      <c r="D250" s="356" t="s">
        <v>2200</v>
      </c>
      <c r="E250" s="373" t="s">
        <v>939</v>
      </c>
      <c r="F250" s="373" t="s">
        <v>944</v>
      </c>
      <c r="G250" s="373">
        <v>35</v>
      </c>
      <c r="H250" s="392">
        <v>61.980430528375699</v>
      </c>
      <c r="I250" s="392">
        <v>57.941291585127203</v>
      </c>
      <c r="J250" s="392">
        <v>56.571428571428598</v>
      </c>
      <c r="K250" s="392">
        <v>52.24</v>
      </c>
      <c r="L250" s="392">
        <v>57.620352250489233</v>
      </c>
      <c r="M250" s="393">
        <v>81.004709576138154</v>
      </c>
    </row>
    <row r="251" spans="1:13">
      <c r="A251" s="373">
        <v>4</v>
      </c>
      <c r="B251" s="356" t="s">
        <v>1233</v>
      </c>
      <c r="C251" s="391" t="s">
        <v>275</v>
      </c>
      <c r="D251" s="356" t="s">
        <v>2201</v>
      </c>
      <c r="E251" s="373" t="s">
        <v>935</v>
      </c>
      <c r="F251" s="373" t="s">
        <v>936</v>
      </c>
      <c r="G251" s="373">
        <v>700</v>
      </c>
      <c r="H251" s="392">
        <v>96.490944194171206</v>
      </c>
      <c r="I251" s="392">
        <v>102.765166340509</v>
      </c>
      <c r="J251" s="392">
        <v>0</v>
      </c>
      <c r="K251" s="392">
        <v>76.66</v>
      </c>
      <c r="L251" s="392">
        <v>100.24931506849315</v>
      </c>
      <c r="M251" s="393">
        <v>95.217425431711149</v>
      </c>
    </row>
    <row r="252" spans="1:13">
      <c r="A252" s="373">
        <v>4</v>
      </c>
      <c r="B252" s="356" t="s">
        <v>1233</v>
      </c>
      <c r="C252" s="391" t="s">
        <v>276</v>
      </c>
      <c r="D252" s="356" t="s">
        <v>2202</v>
      </c>
      <c r="E252" s="373" t="s">
        <v>972</v>
      </c>
      <c r="F252" s="373" t="s">
        <v>973</v>
      </c>
      <c r="G252" s="373">
        <v>315</v>
      </c>
      <c r="H252" s="392">
        <v>90.9719504240052</v>
      </c>
      <c r="I252" s="392">
        <v>97.356816699282405</v>
      </c>
      <c r="J252" s="392">
        <v>61.3194172646227</v>
      </c>
      <c r="K252" s="392">
        <v>74.989999999999995</v>
      </c>
      <c r="L252" s="392">
        <v>90.19352033050663</v>
      </c>
      <c r="M252" s="393">
        <v>75.419501133786852</v>
      </c>
    </row>
    <row r="253" spans="1:13">
      <c r="A253" s="373">
        <v>4</v>
      </c>
      <c r="B253" s="356" t="s">
        <v>1233</v>
      </c>
      <c r="C253" s="391" t="s">
        <v>277</v>
      </c>
      <c r="D253" s="356" t="s">
        <v>2203</v>
      </c>
      <c r="E253" s="373" t="s">
        <v>939</v>
      </c>
      <c r="F253" s="373" t="s">
        <v>940</v>
      </c>
      <c r="G253" s="373">
        <v>80</v>
      </c>
      <c r="H253" s="392">
        <v>70.863926940639303</v>
      </c>
      <c r="I253" s="392">
        <v>87.195149337525294</v>
      </c>
      <c r="J253" s="392">
        <v>79.402649898944503</v>
      </c>
      <c r="K253" s="392">
        <v>64.88</v>
      </c>
      <c r="L253" s="392">
        <v>61.934931506849317</v>
      </c>
      <c r="M253" s="393">
        <v>63.35164835164835</v>
      </c>
    </row>
    <row r="254" spans="1:13">
      <c r="A254" s="373">
        <v>4</v>
      </c>
      <c r="B254" s="356" t="s">
        <v>1233</v>
      </c>
      <c r="C254" s="391" t="s">
        <v>278</v>
      </c>
      <c r="D254" s="356" t="s">
        <v>2204</v>
      </c>
      <c r="E254" s="373" t="s">
        <v>939</v>
      </c>
      <c r="F254" s="373" t="s">
        <v>944</v>
      </c>
      <c r="G254" s="373">
        <v>69</v>
      </c>
      <c r="H254" s="392">
        <v>42.481635894381597</v>
      </c>
      <c r="I254" s="392">
        <v>45.262557077625601</v>
      </c>
      <c r="J254" s="392">
        <v>19.9581430745814</v>
      </c>
      <c r="K254" s="392">
        <v>32.01</v>
      </c>
      <c r="L254" s="392">
        <v>37.605717689100658</v>
      </c>
      <c r="M254" s="393">
        <v>39.082656473960824</v>
      </c>
    </row>
    <row r="255" spans="1:13">
      <c r="A255" s="373">
        <v>4</v>
      </c>
      <c r="B255" s="356" t="s">
        <v>1233</v>
      </c>
      <c r="C255" s="391" t="s">
        <v>279</v>
      </c>
      <c r="D255" s="356" t="s">
        <v>2205</v>
      </c>
      <c r="E255" s="373" t="s">
        <v>939</v>
      </c>
      <c r="F255" s="373" t="s">
        <v>944</v>
      </c>
      <c r="G255" s="373">
        <v>49</v>
      </c>
      <c r="H255" s="392">
        <v>61.235791314485603</v>
      </c>
      <c r="I255" s="392">
        <v>53.144161774298802</v>
      </c>
      <c r="J255" s="392">
        <v>46.731898238747597</v>
      </c>
      <c r="K255" s="392">
        <v>55.71</v>
      </c>
      <c r="L255" s="392">
        <v>63.02488118535085</v>
      </c>
      <c r="M255" s="393">
        <v>58.107198923525452</v>
      </c>
    </row>
    <row r="256" spans="1:13">
      <c r="A256" s="373">
        <v>4</v>
      </c>
      <c r="B256" s="356" t="s">
        <v>1233</v>
      </c>
      <c r="C256" s="391" t="s">
        <v>280</v>
      </c>
      <c r="D256" s="356" t="s">
        <v>2206</v>
      </c>
      <c r="E256" s="373" t="s">
        <v>939</v>
      </c>
      <c r="F256" s="373" t="s">
        <v>944</v>
      </c>
      <c r="G256" s="373">
        <v>24</v>
      </c>
      <c r="H256" s="392">
        <v>38.162100456620998</v>
      </c>
      <c r="I256" s="392">
        <v>32.728310502283101</v>
      </c>
      <c r="J256" s="392">
        <v>29.554794520547901</v>
      </c>
      <c r="K256" s="392">
        <v>24.9</v>
      </c>
      <c r="L256" s="392">
        <v>30.582191780821919</v>
      </c>
      <c r="M256" s="393">
        <v>41.185897435897438</v>
      </c>
    </row>
    <row r="257" spans="1:13">
      <c r="A257" s="373">
        <v>4</v>
      </c>
      <c r="B257" s="356" t="s">
        <v>1233</v>
      </c>
      <c r="C257" s="391" t="s">
        <v>281</v>
      </c>
      <c r="D257" s="356" t="s">
        <v>2207</v>
      </c>
      <c r="E257" s="373" t="s">
        <v>939</v>
      </c>
      <c r="F257" s="373" t="s">
        <v>944</v>
      </c>
      <c r="G257" s="373">
        <v>34</v>
      </c>
      <c r="H257" s="392">
        <v>60.464923204649203</v>
      </c>
      <c r="I257" s="392">
        <v>59.032534246575302</v>
      </c>
      <c r="J257" s="392">
        <v>38.390410958904098</v>
      </c>
      <c r="K257" s="392">
        <v>54.33</v>
      </c>
      <c r="L257" s="392">
        <v>58.460918614020947</v>
      </c>
      <c r="M257" s="393">
        <v>50.307045895281192</v>
      </c>
    </row>
    <row r="258" spans="1:13">
      <c r="A258" s="373">
        <v>4</v>
      </c>
      <c r="B258" s="356" t="s">
        <v>1233</v>
      </c>
      <c r="C258" s="391" t="s">
        <v>282</v>
      </c>
      <c r="D258" s="356" t="s">
        <v>2208</v>
      </c>
      <c r="E258" s="373" t="s">
        <v>939</v>
      </c>
      <c r="F258" s="373" t="s">
        <v>966</v>
      </c>
      <c r="G258" s="373">
        <v>15</v>
      </c>
      <c r="H258" s="392">
        <v>43.324200913242002</v>
      </c>
      <c r="I258" s="392">
        <v>37.3333333333333</v>
      </c>
      <c r="J258" s="392">
        <v>41.515981735159798</v>
      </c>
      <c r="K258" s="392">
        <v>44.69</v>
      </c>
      <c r="L258" s="392">
        <v>49.442922374429223</v>
      </c>
      <c r="M258" s="393">
        <v>34.065934065934066</v>
      </c>
    </row>
    <row r="259" spans="1:13">
      <c r="A259" s="373">
        <v>4</v>
      </c>
      <c r="B259" s="356" t="s">
        <v>1233</v>
      </c>
      <c r="C259" s="391" t="s">
        <v>283</v>
      </c>
      <c r="D259" s="356" t="s">
        <v>2209</v>
      </c>
      <c r="E259" s="373" t="s">
        <v>939</v>
      </c>
      <c r="F259" s="373" t="s">
        <v>966</v>
      </c>
      <c r="G259" s="373">
        <v>20</v>
      </c>
      <c r="H259" s="392">
        <v>34.559686888454003</v>
      </c>
      <c r="I259" s="392">
        <v>40.095890410958901</v>
      </c>
      <c r="J259" s="392">
        <v>35.780821917808197</v>
      </c>
      <c r="K259" s="392">
        <v>38.51</v>
      </c>
      <c r="L259" s="392">
        <v>44.06849315068493</v>
      </c>
      <c r="M259" s="393">
        <v>44.670329670329672</v>
      </c>
    </row>
    <row r="260" spans="1:13">
      <c r="A260" s="373">
        <v>4</v>
      </c>
      <c r="B260" s="356" t="s">
        <v>1233</v>
      </c>
      <c r="C260" s="391" t="s">
        <v>284</v>
      </c>
      <c r="D260" s="356" t="s">
        <v>3061</v>
      </c>
      <c r="E260" s="373" t="s">
        <v>939</v>
      </c>
      <c r="F260" s="373" t="s">
        <v>944</v>
      </c>
      <c r="G260" s="373">
        <v>55</v>
      </c>
      <c r="H260" s="392">
        <v>70.848149227630401</v>
      </c>
      <c r="I260" s="392">
        <v>69.863013698630098</v>
      </c>
      <c r="J260" s="392">
        <v>66.538812785388103</v>
      </c>
      <c r="K260" s="392">
        <v>49.86</v>
      </c>
      <c r="L260" s="392">
        <v>52.797011207970115</v>
      </c>
      <c r="M260" s="393">
        <v>79.030969030969032</v>
      </c>
    </row>
    <row r="261" spans="1:13">
      <c r="A261" s="373">
        <v>4</v>
      </c>
      <c r="B261" s="356" t="s">
        <v>1233</v>
      </c>
      <c r="C261" s="391" t="s">
        <v>285</v>
      </c>
      <c r="D261" s="356" t="s">
        <v>2210</v>
      </c>
      <c r="E261" s="373" t="s">
        <v>939</v>
      </c>
      <c r="F261" s="373" t="s">
        <v>944</v>
      </c>
      <c r="G261" s="373">
        <v>35</v>
      </c>
      <c r="H261" s="392">
        <v>63.906066536203497</v>
      </c>
      <c r="I261" s="392">
        <v>61.5905631659056</v>
      </c>
      <c r="J261" s="392">
        <v>71.415525114155201</v>
      </c>
      <c r="K261" s="392">
        <v>59.12</v>
      </c>
      <c r="L261" s="392">
        <v>65.213307240704495</v>
      </c>
      <c r="M261" s="393">
        <v>59.717425431711149</v>
      </c>
    </row>
    <row r="262" spans="1:13">
      <c r="A262" s="373">
        <v>4</v>
      </c>
      <c r="B262" s="356" t="s">
        <v>1233</v>
      </c>
      <c r="C262" s="391" t="s">
        <v>286</v>
      </c>
      <c r="D262" s="356" t="s">
        <v>3062</v>
      </c>
      <c r="E262" s="373" t="s">
        <v>939</v>
      </c>
      <c r="F262" s="373" t="s">
        <v>944</v>
      </c>
      <c r="G262" s="373">
        <v>39</v>
      </c>
      <c r="H262" s="392">
        <v>53.636007827788703</v>
      </c>
      <c r="I262" s="392">
        <v>47.1373375482965</v>
      </c>
      <c r="J262" s="392">
        <v>40.807867931155599</v>
      </c>
      <c r="K262" s="392">
        <v>33.04</v>
      </c>
      <c r="L262" s="392">
        <v>41.383912890762204</v>
      </c>
      <c r="M262" s="393">
        <v>74.992955762186526</v>
      </c>
    </row>
    <row r="263" spans="1:13">
      <c r="A263" s="373">
        <v>4</v>
      </c>
      <c r="B263" s="356" t="s">
        <v>1246</v>
      </c>
      <c r="C263" s="391" t="s">
        <v>287</v>
      </c>
      <c r="D263" s="356" t="s">
        <v>2211</v>
      </c>
      <c r="E263" s="373" t="s">
        <v>972</v>
      </c>
      <c r="F263" s="373" t="s">
        <v>999</v>
      </c>
      <c r="G263" s="373">
        <v>280</v>
      </c>
      <c r="H263" s="392">
        <v>73.918692001767596</v>
      </c>
      <c r="I263" s="392">
        <v>78.5</v>
      </c>
      <c r="J263" s="392">
        <v>70.886497064579302</v>
      </c>
      <c r="K263" s="392">
        <v>62.81</v>
      </c>
      <c r="L263" s="392">
        <v>87.87181996086106</v>
      </c>
      <c r="M263" s="393">
        <v>95.726059654631086</v>
      </c>
    </row>
    <row r="264" spans="1:13">
      <c r="A264" s="373">
        <v>4</v>
      </c>
      <c r="B264" s="356" t="s">
        <v>1246</v>
      </c>
      <c r="C264" s="391" t="s">
        <v>288</v>
      </c>
      <c r="D264" s="356" t="s">
        <v>2212</v>
      </c>
      <c r="E264" s="373" t="s">
        <v>972</v>
      </c>
      <c r="F264" s="373" t="s">
        <v>973</v>
      </c>
      <c r="G264" s="373">
        <v>218</v>
      </c>
      <c r="H264" s="392">
        <v>49.2433137638617</v>
      </c>
      <c r="I264" s="392">
        <v>47.168530853336698</v>
      </c>
      <c r="J264" s="392">
        <v>39.449541284403701</v>
      </c>
      <c r="K264" s="392">
        <v>34.69</v>
      </c>
      <c r="L264" s="392">
        <v>43.158225461857484</v>
      </c>
      <c r="M264" s="393">
        <v>48.644016533924791</v>
      </c>
    </row>
    <row r="265" spans="1:13">
      <c r="A265" s="373">
        <v>4</v>
      </c>
      <c r="B265" s="356" t="s">
        <v>1246</v>
      </c>
      <c r="C265" s="391" t="s">
        <v>289</v>
      </c>
      <c r="D265" s="356" t="s">
        <v>2213</v>
      </c>
      <c r="E265" s="373" t="s">
        <v>939</v>
      </c>
      <c r="F265" s="373" t="s">
        <v>944</v>
      </c>
      <c r="G265" s="373">
        <v>30</v>
      </c>
      <c r="H265" s="392">
        <v>59.1324200913242</v>
      </c>
      <c r="I265" s="392">
        <v>67.205479452054803</v>
      </c>
      <c r="J265" s="392">
        <v>70.757990867579906</v>
      </c>
      <c r="K265" s="392">
        <v>66.760000000000005</v>
      </c>
      <c r="L265" s="392">
        <v>70.146118721461193</v>
      </c>
      <c r="M265" s="393">
        <v>72.765567765567766</v>
      </c>
    </row>
    <row r="266" spans="1:13">
      <c r="A266" s="373">
        <v>4</v>
      </c>
      <c r="B266" s="356" t="s">
        <v>1246</v>
      </c>
      <c r="C266" s="391" t="s">
        <v>290</v>
      </c>
      <c r="D266" s="356" t="s">
        <v>2214</v>
      </c>
      <c r="E266" s="373" t="s">
        <v>939</v>
      </c>
      <c r="F266" s="373" t="s">
        <v>944</v>
      </c>
      <c r="G266" s="373">
        <v>30</v>
      </c>
      <c r="H266" s="392">
        <v>59.3333333333333</v>
      </c>
      <c r="I266" s="392">
        <v>50.584474885844699</v>
      </c>
      <c r="J266" s="392">
        <v>58.118721461187199</v>
      </c>
      <c r="K266" s="392">
        <v>64.41</v>
      </c>
      <c r="L266" s="392">
        <v>67.534246575342465</v>
      </c>
      <c r="M266" s="393">
        <v>73.80952380952381</v>
      </c>
    </row>
    <row r="267" spans="1:13">
      <c r="A267" s="373">
        <v>4</v>
      </c>
      <c r="B267" s="356" t="s">
        <v>1246</v>
      </c>
      <c r="C267" s="391" t="s">
        <v>291</v>
      </c>
      <c r="D267" s="356" t="s">
        <v>2215</v>
      </c>
      <c r="E267" s="373" t="s">
        <v>939</v>
      </c>
      <c r="F267" s="373" t="s">
        <v>966</v>
      </c>
      <c r="G267" s="373">
        <v>28</v>
      </c>
      <c r="H267" s="392">
        <v>30.579557428872501</v>
      </c>
      <c r="I267" s="392">
        <v>34.894977168949801</v>
      </c>
      <c r="J267" s="392">
        <v>31.3607305936073</v>
      </c>
      <c r="K267" s="392">
        <v>31.63</v>
      </c>
      <c r="L267" s="392">
        <v>33.473581213307241</v>
      </c>
      <c r="M267" s="393">
        <v>37.774725274725277</v>
      </c>
    </row>
    <row r="268" spans="1:13">
      <c r="A268" s="373">
        <v>4</v>
      </c>
      <c r="B268" s="356" t="s">
        <v>1246</v>
      </c>
      <c r="C268" s="391" t="s">
        <v>292</v>
      </c>
      <c r="D268" s="356" t="s">
        <v>2216</v>
      </c>
      <c r="E268" s="373" t="s">
        <v>939</v>
      </c>
      <c r="F268" s="373" t="s">
        <v>944</v>
      </c>
      <c r="G268" s="373">
        <v>32</v>
      </c>
      <c r="H268" s="392">
        <v>47.305936073059399</v>
      </c>
      <c r="I268" s="392">
        <v>45.410958904109599</v>
      </c>
      <c r="J268" s="392">
        <v>46.181506849315099</v>
      </c>
      <c r="K268" s="392">
        <v>45.63</v>
      </c>
      <c r="L268" s="392">
        <v>51.335616438356162</v>
      </c>
      <c r="M268" s="393">
        <v>47.47596153846154</v>
      </c>
    </row>
    <row r="269" spans="1:13">
      <c r="A269" s="373">
        <v>4</v>
      </c>
      <c r="B269" s="356" t="s">
        <v>1253</v>
      </c>
      <c r="C269" s="391" t="s">
        <v>293</v>
      </c>
      <c r="D269" s="356" t="s">
        <v>2217</v>
      </c>
      <c r="E269" s="373" t="s">
        <v>972</v>
      </c>
      <c r="F269" s="373" t="s">
        <v>999</v>
      </c>
      <c r="G269" s="373">
        <v>324</v>
      </c>
      <c r="H269" s="392">
        <v>80.361068831388494</v>
      </c>
      <c r="I269" s="392">
        <v>84.222053103331604</v>
      </c>
      <c r="J269" s="392">
        <v>23.698630136986299</v>
      </c>
      <c r="K269" s="392">
        <v>67.12</v>
      </c>
      <c r="L269" s="392">
        <v>84.831726703872818</v>
      </c>
      <c r="M269" s="393">
        <v>86.009361009361015</v>
      </c>
    </row>
    <row r="270" spans="1:13">
      <c r="A270" s="373">
        <v>4</v>
      </c>
      <c r="B270" s="356" t="s">
        <v>1253</v>
      </c>
      <c r="C270" s="391" t="s">
        <v>294</v>
      </c>
      <c r="D270" s="356" t="s">
        <v>2218</v>
      </c>
      <c r="E270" s="373" t="s">
        <v>939</v>
      </c>
      <c r="F270" s="373" t="s">
        <v>944</v>
      </c>
      <c r="G270" s="373">
        <v>90</v>
      </c>
      <c r="H270" s="392">
        <v>38.197548666186002</v>
      </c>
      <c r="I270" s="392">
        <v>42.480974124809698</v>
      </c>
      <c r="J270" s="392">
        <v>45.859969558599701</v>
      </c>
      <c r="K270" s="392">
        <v>43.67</v>
      </c>
      <c r="L270" s="392">
        <v>54.237442922374427</v>
      </c>
      <c r="M270" s="393">
        <v>18.510378510378512</v>
      </c>
    </row>
    <row r="271" spans="1:13">
      <c r="A271" s="373">
        <v>4</v>
      </c>
      <c r="B271" s="356" t="s">
        <v>1253</v>
      </c>
      <c r="C271" s="391" t="s">
        <v>295</v>
      </c>
      <c r="D271" s="356" t="s">
        <v>2219</v>
      </c>
      <c r="E271" s="373" t="s">
        <v>939</v>
      </c>
      <c r="F271" s="373" t="s">
        <v>944</v>
      </c>
      <c r="G271" s="373">
        <v>48</v>
      </c>
      <c r="H271" s="392">
        <v>60.8264840182648</v>
      </c>
      <c r="I271" s="392">
        <v>65.009784735812104</v>
      </c>
      <c r="J271" s="392">
        <v>57.954990215264203</v>
      </c>
      <c r="K271" s="392">
        <v>57.74</v>
      </c>
      <c r="L271" s="392">
        <v>55.336757990867582</v>
      </c>
      <c r="M271" s="393">
        <v>68.612637362637358</v>
      </c>
    </row>
    <row r="272" spans="1:13">
      <c r="A272" s="373">
        <v>4</v>
      </c>
      <c r="B272" s="356" t="s">
        <v>1253</v>
      </c>
      <c r="C272" s="391" t="s">
        <v>296</v>
      </c>
      <c r="D272" s="356" t="s">
        <v>2220</v>
      </c>
      <c r="E272" s="373" t="s">
        <v>939</v>
      </c>
      <c r="F272" s="373" t="s">
        <v>944</v>
      </c>
      <c r="G272" s="373">
        <v>56</v>
      </c>
      <c r="H272" s="392">
        <v>81.816336884829994</v>
      </c>
      <c r="I272" s="392">
        <v>68.1248097412481</v>
      </c>
      <c r="J272" s="392">
        <v>0</v>
      </c>
      <c r="K272" s="392">
        <v>52.57</v>
      </c>
      <c r="L272" s="392">
        <v>67.475538160469668</v>
      </c>
      <c r="M272" s="393">
        <v>74.224882260596544</v>
      </c>
    </row>
    <row r="273" spans="1:13">
      <c r="A273" s="373">
        <v>4</v>
      </c>
      <c r="B273" s="356" t="s">
        <v>1253</v>
      </c>
      <c r="C273" s="391" t="s">
        <v>297</v>
      </c>
      <c r="D273" s="356" t="s">
        <v>2221</v>
      </c>
      <c r="E273" s="373" t="s">
        <v>939</v>
      </c>
      <c r="F273" s="373" t="s">
        <v>944</v>
      </c>
      <c r="G273" s="373">
        <v>36</v>
      </c>
      <c r="H273" s="392">
        <v>65.022831050228305</v>
      </c>
      <c r="I273" s="392">
        <v>69.427880741337603</v>
      </c>
      <c r="J273" s="392">
        <v>62.6322857910287</v>
      </c>
      <c r="K273" s="392">
        <v>52.06</v>
      </c>
      <c r="L273" s="392">
        <v>53.972602739726028</v>
      </c>
      <c r="M273" s="393">
        <v>68.849206349206355</v>
      </c>
    </row>
    <row r="274" spans="1:13">
      <c r="A274" s="373">
        <v>4</v>
      </c>
      <c r="B274" s="356" t="s">
        <v>1253</v>
      </c>
      <c r="C274" s="391" t="s">
        <v>298</v>
      </c>
      <c r="D274" s="356" t="s">
        <v>2222</v>
      </c>
      <c r="E274" s="373" t="s">
        <v>939</v>
      </c>
      <c r="F274" s="373" t="s">
        <v>940</v>
      </c>
      <c r="G274" s="373">
        <v>106</v>
      </c>
      <c r="H274" s="392">
        <v>69.991514122924002</v>
      </c>
      <c r="I274" s="392">
        <v>67.635047815973095</v>
      </c>
      <c r="J274" s="392">
        <v>0</v>
      </c>
      <c r="K274" s="392">
        <v>59.31</v>
      </c>
      <c r="L274" s="392">
        <v>70.098216593434998</v>
      </c>
      <c r="M274" s="393">
        <v>81.883682355380472</v>
      </c>
    </row>
    <row r="275" spans="1:13">
      <c r="A275" s="373">
        <v>4</v>
      </c>
      <c r="B275" s="356" t="s">
        <v>1253</v>
      </c>
      <c r="C275" s="391" t="s">
        <v>299</v>
      </c>
      <c r="D275" s="356" t="s">
        <v>2223</v>
      </c>
      <c r="E275" s="373" t="s">
        <v>939</v>
      </c>
      <c r="F275" s="373" t="s">
        <v>966</v>
      </c>
      <c r="G275" s="373">
        <v>36</v>
      </c>
      <c r="H275" s="392">
        <v>44.602739726027401</v>
      </c>
      <c r="I275" s="392">
        <v>57.876712328767098</v>
      </c>
      <c r="J275" s="392">
        <v>0</v>
      </c>
      <c r="K275" s="392">
        <v>57.98</v>
      </c>
      <c r="L275" s="392">
        <v>57.214611872146122</v>
      </c>
      <c r="M275" s="393">
        <v>42.887667887667888</v>
      </c>
    </row>
    <row r="276" spans="1:13">
      <c r="A276" s="373">
        <v>5</v>
      </c>
      <c r="B276" s="356" t="s">
        <v>1261</v>
      </c>
      <c r="C276" s="391" t="s">
        <v>300</v>
      </c>
      <c r="D276" s="356" t="s">
        <v>2224</v>
      </c>
      <c r="E276" s="373" t="s">
        <v>972</v>
      </c>
      <c r="F276" s="373" t="s">
        <v>999</v>
      </c>
      <c r="G276" s="373">
        <v>540</v>
      </c>
      <c r="H276" s="392">
        <v>91.750096018435499</v>
      </c>
      <c r="I276" s="392">
        <v>114.70610211706099</v>
      </c>
      <c r="J276" s="392">
        <v>98.562266500622698</v>
      </c>
      <c r="K276" s="392">
        <v>88.84</v>
      </c>
      <c r="L276" s="392">
        <v>50.25520040588534</v>
      </c>
      <c r="M276" s="393">
        <v>111.23626373626374</v>
      </c>
    </row>
    <row r="277" spans="1:13">
      <c r="A277" s="373">
        <v>5</v>
      </c>
      <c r="B277" s="356" t="s">
        <v>1261</v>
      </c>
      <c r="C277" s="391" t="s">
        <v>301</v>
      </c>
      <c r="D277" s="356" t="s">
        <v>2225</v>
      </c>
      <c r="E277" s="373" t="s">
        <v>972</v>
      </c>
      <c r="F277" s="373" t="s">
        <v>973</v>
      </c>
      <c r="G277" s="373">
        <v>252</v>
      </c>
      <c r="H277" s="392">
        <v>86.454664057403804</v>
      </c>
      <c r="I277" s="392">
        <v>88.889976081756899</v>
      </c>
      <c r="J277" s="392">
        <v>83.148510545770804</v>
      </c>
      <c r="K277" s="392">
        <v>70.8</v>
      </c>
      <c r="L277" s="392">
        <v>84.857577734290061</v>
      </c>
      <c r="M277" s="393">
        <v>92.963980463980462</v>
      </c>
    </row>
    <row r="278" spans="1:13">
      <c r="A278" s="373">
        <v>5</v>
      </c>
      <c r="B278" s="356" t="s">
        <v>1261</v>
      </c>
      <c r="C278" s="391" t="s">
        <v>302</v>
      </c>
      <c r="D278" s="356" t="s">
        <v>2226</v>
      </c>
      <c r="E278" s="373" t="s">
        <v>939</v>
      </c>
      <c r="F278" s="373" t="s">
        <v>944</v>
      </c>
      <c r="G278" s="373">
        <v>58</v>
      </c>
      <c r="H278" s="392">
        <v>57.713382507903098</v>
      </c>
      <c r="I278" s="392">
        <v>51.0251878038003</v>
      </c>
      <c r="J278" s="392">
        <v>43.959346000883798</v>
      </c>
      <c r="K278" s="392">
        <v>33.36</v>
      </c>
      <c r="L278" s="392">
        <v>50.439300897496459</v>
      </c>
      <c r="M278" s="393">
        <v>45.92648730579765</v>
      </c>
    </row>
    <row r="279" spans="1:13">
      <c r="A279" s="373">
        <v>5</v>
      </c>
      <c r="B279" s="356" t="s">
        <v>1261</v>
      </c>
      <c r="C279" s="391" t="s">
        <v>303</v>
      </c>
      <c r="D279" s="356" t="s">
        <v>3063</v>
      </c>
      <c r="E279" s="373" t="s">
        <v>939</v>
      </c>
      <c r="F279" s="373" t="s">
        <v>944</v>
      </c>
      <c r="G279" s="373">
        <v>30</v>
      </c>
      <c r="H279" s="392">
        <v>31.022831050228302</v>
      </c>
      <c r="I279" s="392">
        <v>41.698630136986303</v>
      </c>
      <c r="J279" s="392">
        <v>26.7397260273973</v>
      </c>
      <c r="K279" s="392">
        <v>27.34</v>
      </c>
      <c r="L279" s="392">
        <v>52.310502283105023</v>
      </c>
      <c r="M279" s="393">
        <v>54.37728937728938</v>
      </c>
    </row>
    <row r="280" spans="1:13">
      <c r="A280" s="373">
        <v>5</v>
      </c>
      <c r="B280" s="356" t="s">
        <v>1261</v>
      </c>
      <c r="C280" s="391" t="s">
        <v>304</v>
      </c>
      <c r="D280" s="356" t="s">
        <v>2227</v>
      </c>
      <c r="E280" s="373" t="s">
        <v>939</v>
      </c>
      <c r="F280" s="373" t="s">
        <v>940</v>
      </c>
      <c r="G280" s="373">
        <v>67</v>
      </c>
      <c r="H280" s="392">
        <v>68.340943683409407</v>
      </c>
      <c r="I280" s="392">
        <v>54.170471841704703</v>
      </c>
      <c r="J280" s="392">
        <v>36.5905631659056</v>
      </c>
      <c r="K280" s="392">
        <v>50.42</v>
      </c>
      <c r="L280" s="392">
        <v>63.999182171335107</v>
      </c>
      <c r="M280" s="393">
        <v>76.521239954075781</v>
      </c>
    </row>
    <row r="281" spans="1:13">
      <c r="A281" s="373">
        <v>5</v>
      </c>
      <c r="B281" s="356" t="s">
        <v>1261</v>
      </c>
      <c r="C281" s="391" t="s">
        <v>305</v>
      </c>
      <c r="D281" s="356" t="s">
        <v>2228</v>
      </c>
      <c r="E281" s="373" t="s">
        <v>939</v>
      </c>
      <c r="F281" s="373" t="s">
        <v>944</v>
      </c>
      <c r="G281" s="373">
        <v>30</v>
      </c>
      <c r="H281" s="392">
        <v>28</v>
      </c>
      <c r="I281" s="392">
        <v>29.598173515981699</v>
      </c>
      <c r="J281" s="392">
        <v>36.091324200913199</v>
      </c>
      <c r="K281" s="392">
        <v>30.11</v>
      </c>
      <c r="L281" s="392">
        <v>37.726027397260275</v>
      </c>
      <c r="M281" s="393">
        <v>31.84981684981685</v>
      </c>
    </row>
    <row r="282" spans="1:13">
      <c r="A282" s="373">
        <v>5</v>
      </c>
      <c r="B282" s="356" t="s">
        <v>1261</v>
      </c>
      <c r="C282" s="391" t="s">
        <v>306</v>
      </c>
      <c r="D282" s="356" t="s">
        <v>3213</v>
      </c>
      <c r="E282" s="373" t="s">
        <v>939</v>
      </c>
      <c r="F282" s="373" t="s">
        <v>947</v>
      </c>
      <c r="G282" s="373">
        <v>120</v>
      </c>
      <c r="H282" s="392">
        <v>73.738546675133804</v>
      </c>
      <c r="I282" s="392">
        <v>95.687214611872193</v>
      </c>
      <c r="J282" s="392">
        <v>91.205479452054803</v>
      </c>
      <c r="K282" s="392">
        <v>78.010000000000005</v>
      </c>
      <c r="L282" s="392">
        <v>88.678082191780817</v>
      </c>
      <c r="M282" s="393">
        <v>112.01007326007326</v>
      </c>
    </row>
    <row r="283" spans="1:13">
      <c r="A283" s="373">
        <v>5</v>
      </c>
      <c r="B283" s="356" t="s">
        <v>1261</v>
      </c>
      <c r="C283" s="391" t="s">
        <v>307</v>
      </c>
      <c r="D283" s="356" t="s">
        <v>2229</v>
      </c>
      <c r="E283" s="373" t="s">
        <v>939</v>
      </c>
      <c r="F283" s="373" t="s">
        <v>947</v>
      </c>
      <c r="G283" s="373">
        <v>94</v>
      </c>
      <c r="H283" s="392">
        <v>62.258751902587498</v>
      </c>
      <c r="I283" s="392">
        <v>70.561797752808999</v>
      </c>
      <c r="J283" s="392">
        <v>73.141449899953798</v>
      </c>
      <c r="K283" s="392">
        <v>41.87</v>
      </c>
      <c r="L283" s="392">
        <v>72.206353832701836</v>
      </c>
      <c r="M283" s="393">
        <v>72.696983867196636</v>
      </c>
    </row>
    <row r="284" spans="1:13">
      <c r="A284" s="373">
        <v>5</v>
      </c>
      <c r="B284" s="356" t="s">
        <v>1261</v>
      </c>
      <c r="C284" s="391" t="s">
        <v>308</v>
      </c>
      <c r="D284" s="356" t="s">
        <v>2230</v>
      </c>
      <c r="E284" s="373" t="s">
        <v>939</v>
      </c>
      <c r="F284" s="373" t="s">
        <v>944</v>
      </c>
      <c r="G284" s="373">
        <v>30</v>
      </c>
      <c r="H284" s="392">
        <v>87.543378995433798</v>
      </c>
      <c r="I284" s="392">
        <v>71.954337899543404</v>
      </c>
      <c r="J284" s="392">
        <v>89.3333333333333</v>
      </c>
      <c r="K284" s="392">
        <v>50.52</v>
      </c>
      <c r="L284" s="392">
        <v>98.365296803652967</v>
      </c>
      <c r="M284" s="393">
        <v>110.12820512820512</v>
      </c>
    </row>
    <row r="285" spans="1:13">
      <c r="A285" s="373">
        <v>5</v>
      </c>
      <c r="B285" s="356" t="s">
        <v>1261</v>
      </c>
      <c r="C285" s="391" t="s">
        <v>309</v>
      </c>
      <c r="D285" s="356" t="s">
        <v>2231</v>
      </c>
      <c r="E285" s="373" t="s">
        <v>939</v>
      </c>
      <c r="F285" s="373" t="s">
        <v>944</v>
      </c>
      <c r="G285" s="373">
        <v>63</v>
      </c>
      <c r="H285" s="392">
        <v>61.785388127853899</v>
      </c>
      <c r="I285" s="392">
        <v>58.921504674929302</v>
      </c>
      <c r="J285" s="392">
        <v>45.988258317025398</v>
      </c>
      <c r="K285" s="392">
        <v>46.32</v>
      </c>
      <c r="L285" s="392">
        <v>53.746466623178954</v>
      </c>
      <c r="M285" s="393">
        <v>60.029652886795745</v>
      </c>
    </row>
    <row r="286" spans="1:13">
      <c r="A286" s="373">
        <v>5</v>
      </c>
      <c r="B286" s="356" t="s">
        <v>1261</v>
      </c>
      <c r="C286" s="391" t="s">
        <v>310</v>
      </c>
      <c r="D286" s="356" t="s">
        <v>2232</v>
      </c>
      <c r="E286" s="373" t="s">
        <v>939</v>
      </c>
      <c r="F286" s="373" t="s">
        <v>944</v>
      </c>
      <c r="G286" s="373">
        <v>46</v>
      </c>
      <c r="H286" s="392">
        <v>85.780821917808197</v>
      </c>
      <c r="I286" s="392">
        <v>57.763488957226699</v>
      </c>
      <c r="J286" s="392">
        <v>57.981548783897097</v>
      </c>
      <c r="K286" s="392">
        <v>58.85</v>
      </c>
      <c r="L286" s="392">
        <v>63.180464562239429</v>
      </c>
      <c r="M286" s="393">
        <v>81.665074056378401</v>
      </c>
    </row>
    <row r="287" spans="1:13">
      <c r="A287" s="373">
        <v>5</v>
      </c>
      <c r="B287" s="356" t="s">
        <v>1261</v>
      </c>
      <c r="C287" s="391" t="s">
        <v>311</v>
      </c>
      <c r="D287" s="356" t="s">
        <v>2233</v>
      </c>
      <c r="E287" s="373" t="s">
        <v>939</v>
      </c>
      <c r="F287" s="373" t="s">
        <v>944</v>
      </c>
      <c r="G287" s="373">
        <v>30</v>
      </c>
      <c r="H287" s="392">
        <v>60.036529680365298</v>
      </c>
      <c r="I287" s="392">
        <v>59.086757990867603</v>
      </c>
      <c r="J287" s="392">
        <v>70.337899543378995</v>
      </c>
      <c r="K287" s="392">
        <v>63.08</v>
      </c>
      <c r="L287" s="392">
        <v>93.625570776255714</v>
      </c>
      <c r="M287" s="393">
        <v>123.44322344322345</v>
      </c>
    </row>
    <row r="288" spans="1:13">
      <c r="A288" s="373">
        <v>5</v>
      </c>
      <c r="B288" s="356" t="s">
        <v>1261</v>
      </c>
      <c r="C288" s="391" t="s">
        <v>312</v>
      </c>
      <c r="D288" s="356" t="s">
        <v>2234</v>
      </c>
      <c r="E288" s="373" t="s">
        <v>939</v>
      </c>
      <c r="F288" s="373" t="s">
        <v>944</v>
      </c>
      <c r="G288" s="373">
        <v>30</v>
      </c>
      <c r="H288" s="392">
        <v>39.461187214611897</v>
      </c>
      <c r="I288" s="392">
        <v>40.429223744292202</v>
      </c>
      <c r="J288" s="392">
        <v>31.6803652968037</v>
      </c>
      <c r="K288" s="392">
        <v>50.61</v>
      </c>
      <c r="L288" s="392">
        <v>60.073059360730596</v>
      </c>
      <c r="M288" s="393">
        <v>66.300366300366306</v>
      </c>
    </row>
    <row r="289" spans="1:13">
      <c r="A289" s="373">
        <v>5</v>
      </c>
      <c r="B289" s="356" t="s">
        <v>1261</v>
      </c>
      <c r="C289" s="391" t="s">
        <v>313</v>
      </c>
      <c r="D289" s="356" t="s">
        <v>2235</v>
      </c>
      <c r="E289" s="373" t="s">
        <v>939</v>
      </c>
      <c r="F289" s="373" t="s">
        <v>966</v>
      </c>
      <c r="G289" s="373">
        <v>16</v>
      </c>
      <c r="H289" s="392">
        <v>59.863013698630098</v>
      </c>
      <c r="I289" s="392">
        <v>29.777397260274</v>
      </c>
      <c r="J289" s="392">
        <v>34.914383561643803</v>
      </c>
      <c r="K289" s="392">
        <v>23.58</v>
      </c>
      <c r="L289" s="392">
        <v>28.578767123287673</v>
      </c>
      <c r="M289" s="393">
        <v>33.41346153846154</v>
      </c>
    </row>
    <row r="290" spans="1:13">
      <c r="A290" s="373">
        <v>5</v>
      </c>
      <c r="B290" s="356" t="s">
        <v>1261</v>
      </c>
      <c r="C290" s="391" t="s">
        <v>314</v>
      </c>
      <c r="D290" s="356" t="s">
        <v>3214</v>
      </c>
      <c r="E290" s="373" t="s">
        <v>939</v>
      </c>
      <c r="F290" s="373" t="s">
        <v>944</v>
      </c>
      <c r="G290" s="373">
        <v>34</v>
      </c>
      <c r="H290" s="392">
        <v>54.511415525114202</v>
      </c>
      <c r="I290" s="392">
        <v>43.932312651087798</v>
      </c>
      <c r="J290" s="392">
        <v>39.2989524576954</v>
      </c>
      <c r="K290" s="392">
        <v>46.74</v>
      </c>
      <c r="L290" s="392">
        <v>48.863819500402904</v>
      </c>
      <c r="M290" s="393">
        <v>64.059469941822883</v>
      </c>
    </row>
    <row r="291" spans="1:13">
      <c r="A291" s="373">
        <v>5</v>
      </c>
      <c r="B291" s="356" t="s">
        <v>1277</v>
      </c>
      <c r="C291" s="391" t="s">
        <v>315</v>
      </c>
      <c r="D291" s="356" t="s">
        <v>2236</v>
      </c>
      <c r="E291" s="373" t="s">
        <v>935</v>
      </c>
      <c r="F291" s="373" t="s">
        <v>936</v>
      </c>
      <c r="G291" s="373">
        <v>722</v>
      </c>
      <c r="H291" s="392">
        <v>97.448374565528496</v>
      </c>
      <c r="I291" s="392">
        <v>87.889255870196905</v>
      </c>
      <c r="J291" s="392">
        <v>0</v>
      </c>
      <c r="K291" s="392">
        <v>72.59</v>
      </c>
      <c r="L291" s="392">
        <v>99.109778772815233</v>
      </c>
      <c r="M291" s="393">
        <v>67.733858938845088</v>
      </c>
    </row>
    <row r="292" spans="1:13">
      <c r="A292" s="373">
        <v>5</v>
      </c>
      <c r="B292" s="356" t="s">
        <v>1277</v>
      </c>
      <c r="C292" s="391" t="s">
        <v>316</v>
      </c>
      <c r="D292" s="356" t="s">
        <v>2237</v>
      </c>
      <c r="E292" s="373" t="s">
        <v>939</v>
      </c>
      <c r="F292" s="373" t="s">
        <v>940</v>
      </c>
      <c r="G292" s="373">
        <v>98</v>
      </c>
      <c r="H292" s="392">
        <v>95.704250087811701</v>
      </c>
      <c r="I292" s="392">
        <v>94.457323498419399</v>
      </c>
      <c r="J292" s="392">
        <v>40</v>
      </c>
      <c r="K292" s="392">
        <v>80.27</v>
      </c>
      <c r="L292" s="392">
        <v>85.700307520268382</v>
      </c>
      <c r="M292" s="393">
        <v>83.886521641623688</v>
      </c>
    </row>
    <row r="293" spans="1:13">
      <c r="A293" s="373">
        <v>5</v>
      </c>
      <c r="B293" s="356" t="s">
        <v>1277</v>
      </c>
      <c r="C293" s="391" t="s">
        <v>317</v>
      </c>
      <c r="D293" s="356" t="s">
        <v>2238</v>
      </c>
      <c r="E293" s="373" t="s">
        <v>939</v>
      </c>
      <c r="F293" s="373" t="s">
        <v>944</v>
      </c>
      <c r="G293" s="373">
        <v>50</v>
      </c>
      <c r="H293" s="392">
        <v>63.347447073474498</v>
      </c>
      <c r="I293" s="392">
        <v>122.99543378995401</v>
      </c>
      <c r="J293" s="392">
        <v>10.785388127853899</v>
      </c>
      <c r="K293" s="392">
        <v>99.23</v>
      </c>
      <c r="L293" s="392">
        <v>73.0027397260274</v>
      </c>
      <c r="M293" s="393">
        <v>126.05494505494505</v>
      </c>
    </row>
    <row r="294" spans="1:13">
      <c r="A294" s="373">
        <v>5</v>
      </c>
      <c r="B294" s="356" t="s">
        <v>1277</v>
      </c>
      <c r="C294" s="391" t="s">
        <v>318</v>
      </c>
      <c r="D294" s="356" t="s">
        <v>2239</v>
      </c>
      <c r="E294" s="373" t="s">
        <v>939</v>
      </c>
      <c r="F294" s="373" t="s">
        <v>944</v>
      </c>
      <c r="G294" s="373">
        <v>58</v>
      </c>
      <c r="H294" s="392">
        <v>59.785388127853899</v>
      </c>
      <c r="I294" s="392">
        <v>55.073216816249399</v>
      </c>
      <c r="J294" s="392">
        <v>0</v>
      </c>
      <c r="K294" s="392">
        <v>47.91</v>
      </c>
      <c r="L294" s="392">
        <v>62.479924421350965</v>
      </c>
      <c r="M294" s="393">
        <v>63.234179613489957</v>
      </c>
    </row>
    <row r="295" spans="1:13">
      <c r="A295" s="373">
        <v>5</v>
      </c>
      <c r="B295" s="356" t="s">
        <v>1277</v>
      </c>
      <c r="C295" s="391" t="s">
        <v>319</v>
      </c>
      <c r="D295" s="356" t="s">
        <v>2240</v>
      </c>
      <c r="E295" s="373" t="s">
        <v>939</v>
      </c>
      <c r="F295" s="373" t="s">
        <v>944</v>
      </c>
      <c r="G295" s="373">
        <v>38</v>
      </c>
      <c r="H295" s="392">
        <v>73.639392817474999</v>
      </c>
      <c r="I295" s="392">
        <v>58.970751573491299</v>
      </c>
      <c r="J295" s="392">
        <v>16.312476860422102</v>
      </c>
      <c r="K295" s="392">
        <v>59.63</v>
      </c>
      <c r="L295" s="392">
        <v>80.100937274693578</v>
      </c>
      <c r="M295" s="393">
        <v>86.336032388663966</v>
      </c>
    </row>
    <row r="296" spans="1:13">
      <c r="A296" s="373">
        <v>5</v>
      </c>
      <c r="B296" s="356" t="s">
        <v>1277</v>
      </c>
      <c r="C296" s="391" t="s">
        <v>320</v>
      </c>
      <c r="D296" s="356" t="s">
        <v>2241</v>
      </c>
      <c r="E296" s="373" t="s">
        <v>939</v>
      </c>
      <c r="F296" s="373" t="s">
        <v>940</v>
      </c>
      <c r="G296" s="373">
        <v>79</v>
      </c>
      <c r="H296" s="392">
        <v>41.594322495461299</v>
      </c>
      <c r="I296" s="392">
        <v>55.018264840182603</v>
      </c>
      <c r="J296" s="392">
        <v>0</v>
      </c>
      <c r="K296" s="392">
        <v>42.07</v>
      </c>
      <c r="L296" s="392">
        <v>39.788451534593378</v>
      </c>
      <c r="M296" s="393">
        <v>46.348588120740018</v>
      </c>
    </row>
    <row r="297" spans="1:13">
      <c r="A297" s="373">
        <v>5</v>
      </c>
      <c r="B297" s="356" t="s">
        <v>1277</v>
      </c>
      <c r="C297" s="391" t="s">
        <v>321</v>
      </c>
      <c r="D297" s="356" t="s">
        <v>2242</v>
      </c>
      <c r="E297" s="373" t="s">
        <v>939</v>
      </c>
      <c r="F297" s="373" t="s">
        <v>947</v>
      </c>
      <c r="G297" s="373">
        <v>120</v>
      </c>
      <c r="H297" s="392">
        <v>142.780821917808</v>
      </c>
      <c r="I297" s="392">
        <v>89.013139502376305</v>
      </c>
      <c r="J297" s="392">
        <v>0</v>
      </c>
      <c r="K297" s="392">
        <v>81.790000000000006</v>
      </c>
      <c r="L297" s="392">
        <v>113.95890410958904</v>
      </c>
      <c r="M297" s="393">
        <v>113.35164835164835</v>
      </c>
    </row>
    <row r="298" spans="1:13">
      <c r="A298" s="373">
        <v>5</v>
      </c>
      <c r="B298" s="356" t="s">
        <v>1277</v>
      </c>
      <c r="C298" s="391" t="s">
        <v>322</v>
      </c>
      <c r="D298" s="356" t="s">
        <v>2243</v>
      </c>
      <c r="E298" s="373" t="s">
        <v>939</v>
      </c>
      <c r="F298" s="373" t="s">
        <v>944</v>
      </c>
      <c r="G298" s="373">
        <v>30</v>
      </c>
      <c r="H298" s="392">
        <v>68.420628525382796</v>
      </c>
      <c r="I298" s="392">
        <v>79.077625570776206</v>
      </c>
      <c r="J298" s="392">
        <v>18.968036529680401</v>
      </c>
      <c r="K298" s="392">
        <v>44.82</v>
      </c>
      <c r="L298" s="392">
        <v>71.424657534246577</v>
      </c>
      <c r="M298" s="393">
        <v>83.516483516483518</v>
      </c>
    </row>
    <row r="299" spans="1:13">
      <c r="A299" s="373">
        <v>5</v>
      </c>
      <c r="B299" s="356" t="s">
        <v>1277</v>
      </c>
      <c r="C299" s="391" t="s">
        <v>323</v>
      </c>
      <c r="D299" s="356" t="s">
        <v>2244</v>
      </c>
      <c r="E299" s="373" t="s">
        <v>939</v>
      </c>
      <c r="F299" s="373" t="s">
        <v>944</v>
      </c>
      <c r="G299" s="373">
        <v>30</v>
      </c>
      <c r="H299" s="392">
        <v>35.782482357824797</v>
      </c>
      <c r="I299" s="392">
        <v>35.2594437525944</v>
      </c>
      <c r="J299" s="392">
        <v>0</v>
      </c>
      <c r="K299" s="392">
        <v>47.63</v>
      </c>
      <c r="L299" s="392">
        <v>54.264840182648399</v>
      </c>
      <c r="M299" s="393">
        <v>69.230769230769226</v>
      </c>
    </row>
    <row r="300" spans="1:13">
      <c r="A300" s="373">
        <v>5</v>
      </c>
      <c r="B300" s="356" t="s">
        <v>1287</v>
      </c>
      <c r="C300" s="391" t="s">
        <v>324</v>
      </c>
      <c r="D300" s="356" t="s">
        <v>2245</v>
      </c>
      <c r="E300" s="373" t="s">
        <v>972</v>
      </c>
      <c r="F300" s="373" t="s">
        <v>999</v>
      </c>
      <c r="G300" s="373">
        <v>278</v>
      </c>
      <c r="H300" s="392">
        <v>64.656548733615907</v>
      </c>
      <c r="I300" s="392">
        <v>70.7095693308367</v>
      </c>
      <c r="J300" s="392">
        <v>68.021089977333205</v>
      </c>
      <c r="K300" s="392">
        <v>58.89</v>
      </c>
      <c r="L300" s="392">
        <v>80.251305804671333</v>
      </c>
      <c r="M300" s="393">
        <v>80.081429362004897</v>
      </c>
    </row>
    <row r="301" spans="1:13">
      <c r="A301" s="373">
        <v>5</v>
      </c>
      <c r="B301" s="356" t="s">
        <v>1287</v>
      </c>
      <c r="C301" s="391" t="s">
        <v>325</v>
      </c>
      <c r="D301" s="356" t="s">
        <v>2246</v>
      </c>
      <c r="E301" s="373" t="s">
        <v>939</v>
      </c>
      <c r="F301" s="373" t="s">
        <v>944</v>
      </c>
      <c r="G301" s="373">
        <v>36</v>
      </c>
      <c r="H301" s="392">
        <v>60.273972602739697</v>
      </c>
      <c r="I301" s="392">
        <v>70.886381950040303</v>
      </c>
      <c r="J301" s="392">
        <v>60.306204673650299</v>
      </c>
      <c r="K301" s="392">
        <v>56.41</v>
      </c>
      <c r="L301" s="392">
        <v>65.920852359208524</v>
      </c>
      <c r="M301" s="393">
        <v>58.592796092796092</v>
      </c>
    </row>
    <row r="302" spans="1:13">
      <c r="A302" s="373">
        <v>5</v>
      </c>
      <c r="B302" s="356" t="s">
        <v>1287</v>
      </c>
      <c r="C302" s="391" t="s">
        <v>326</v>
      </c>
      <c r="D302" s="356" t="s">
        <v>2247</v>
      </c>
      <c r="E302" s="373" t="s">
        <v>939</v>
      </c>
      <c r="F302" s="373" t="s">
        <v>944</v>
      </c>
      <c r="G302" s="373">
        <v>60</v>
      </c>
      <c r="H302" s="392">
        <v>71.936073059360695</v>
      </c>
      <c r="I302" s="392">
        <v>73.251141552511399</v>
      </c>
      <c r="J302" s="392">
        <v>68.630136986301395</v>
      </c>
      <c r="K302" s="392">
        <v>53.75</v>
      </c>
      <c r="L302" s="392">
        <v>70.707762557077629</v>
      </c>
      <c r="M302" s="393">
        <v>65.302197802197796</v>
      </c>
    </row>
    <row r="303" spans="1:13">
      <c r="A303" s="373">
        <v>5</v>
      </c>
      <c r="B303" s="356" t="s">
        <v>1287</v>
      </c>
      <c r="C303" s="391" t="s">
        <v>327</v>
      </c>
      <c r="D303" s="356" t="s">
        <v>2248</v>
      </c>
      <c r="E303" s="373" t="s">
        <v>939</v>
      </c>
      <c r="F303" s="373" t="s">
        <v>947</v>
      </c>
      <c r="G303" s="373">
        <v>150</v>
      </c>
      <c r="H303" s="392">
        <v>99.557260273972602</v>
      </c>
      <c r="I303" s="392">
        <v>84.4586831639417</v>
      </c>
      <c r="J303" s="392">
        <v>37.118868758285501</v>
      </c>
      <c r="K303" s="392">
        <v>83.9</v>
      </c>
      <c r="L303" s="392">
        <v>87.410045662100458</v>
      </c>
      <c r="M303" s="393">
        <v>82.633699633699635</v>
      </c>
    </row>
    <row r="304" spans="1:13">
      <c r="A304" s="373">
        <v>5</v>
      </c>
      <c r="B304" s="356" t="s">
        <v>1287</v>
      </c>
      <c r="C304" s="391" t="s">
        <v>328</v>
      </c>
      <c r="D304" s="356" t="s">
        <v>2249</v>
      </c>
      <c r="E304" s="373" t="s">
        <v>939</v>
      </c>
      <c r="F304" s="373" t="s">
        <v>944</v>
      </c>
      <c r="G304" s="373">
        <v>36</v>
      </c>
      <c r="H304" s="392">
        <v>77.695820161573593</v>
      </c>
      <c r="I304" s="392">
        <v>73.979627678257799</v>
      </c>
      <c r="J304" s="392">
        <v>66.533192834562698</v>
      </c>
      <c r="K304" s="392">
        <v>73.02</v>
      </c>
      <c r="L304" s="392">
        <v>91.7503805175038</v>
      </c>
      <c r="M304" s="393">
        <v>69.368131868131869</v>
      </c>
    </row>
    <row r="305" spans="1:13">
      <c r="A305" s="373">
        <v>5</v>
      </c>
      <c r="B305" s="356" t="s">
        <v>1287</v>
      </c>
      <c r="C305" s="391" t="s">
        <v>329</v>
      </c>
      <c r="D305" s="356" t="s">
        <v>2250</v>
      </c>
      <c r="E305" s="373" t="s">
        <v>939</v>
      </c>
      <c r="F305" s="373" t="s">
        <v>944</v>
      </c>
      <c r="G305" s="373">
        <v>60</v>
      </c>
      <c r="H305" s="392">
        <v>65.438356164383606</v>
      </c>
      <c r="I305" s="392">
        <v>67.963470319634695</v>
      </c>
      <c r="J305" s="392">
        <v>59.6666666666667</v>
      </c>
      <c r="K305" s="392">
        <v>52.79</v>
      </c>
      <c r="L305" s="392">
        <v>67.273972602739732</v>
      </c>
      <c r="M305" s="393">
        <v>63.846153846153847</v>
      </c>
    </row>
    <row r="306" spans="1:13">
      <c r="A306" s="373">
        <v>5</v>
      </c>
      <c r="B306" s="356" t="s">
        <v>1287</v>
      </c>
      <c r="C306" s="391" t="s">
        <v>330</v>
      </c>
      <c r="D306" s="356" t="s">
        <v>2251</v>
      </c>
      <c r="E306" s="373" t="s">
        <v>972</v>
      </c>
      <c r="F306" s="373" t="s">
        <v>999</v>
      </c>
      <c r="G306" s="373">
        <v>340</v>
      </c>
      <c r="H306" s="392">
        <v>98.145850120870307</v>
      </c>
      <c r="I306" s="392">
        <v>94.493469257725394</v>
      </c>
      <c r="J306" s="392">
        <v>70.241318891366703</v>
      </c>
      <c r="K306" s="392">
        <v>66.88</v>
      </c>
      <c r="L306" s="392">
        <v>101.08622078968574</v>
      </c>
      <c r="M306" s="393">
        <v>60.192307692307693</v>
      </c>
    </row>
    <row r="307" spans="1:13">
      <c r="A307" s="373">
        <v>5</v>
      </c>
      <c r="B307" s="356" t="s">
        <v>1287</v>
      </c>
      <c r="C307" s="391" t="s">
        <v>331</v>
      </c>
      <c r="D307" s="356" t="s">
        <v>2252</v>
      </c>
      <c r="E307" s="373" t="s">
        <v>939</v>
      </c>
      <c r="F307" s="373" t="s">
        <v>944</v>
      </c>
      <c r="G307" s="373">
        <v>60</v>
      </c>
      <c r="H307" s="392">
        <v>83.105022831050206</v>
      </c>
      <c r="I307" s="392">
        <v>81.849315068493198</v>
      </c>
      <c r="J307" s="392">
        <v>83.881278538812793</v>
      </c>
      <c r="K307" s="392">
        <v>75.400000000000006</v>
      </c>
      <c r="L307" s="392">
        <v>85.68493150684931</v>
      </c>
      <c r="M307" s="393">
        <v>80.503663003663007</v>
      </c>
    </row>
    <row r="308" spans="1:13">
      <c r="A308" s="373">
        <v>5</v>
      </c>
      <c r="B308" s="356" t="s">
        <v>1296</v>
      </c>
      <c r="C308" s="391" t="s">
        <v>332</v>
      </c>
      <c r="D308" s="356" t="s">
        <v>2253</v>
      </c>
      <c r="E308" s="373" t="s">
        <v>972</v>
      </c>
      <c r="F308" s="373" t="s">
        <v>999</v>
      </c>
      <c r="G308" s="373">
        <v>447</v>
      </c>
      <c r="H308" s="392">
        <v>85.539931658048303</v>
      </c>
      <c r="I308" s="392">
        <v>92.500473454958694</v>
      </c>
      <c r="J308" s="392">
        <v>84.843128590366803</v>
      </c>
      <c r="K308" s="392">
        <v>79.22</v>
      </c>
      <c r="L308" s="392">
        <v>86.806411081486928</v>
      </c>
      <c r="M308" s="393">
        <v>91.318189640337295</v>
      </c>
    </row>
    <row r="309" spans="1:13">
      <c r="A309" s="373">
        <v>5</v>
      </c>
      <c r="B309" s="356" t="s">
        <v>1296</v>
      </c>
      <c r="C309" s="391" t="s">
        <v>333</v>
      </c>
      <c r="D309" s="356" t="s">
        <v>2254</v>
      </c>
      <c r="E309" s="373" t="s">
        <v>939</v>
      </c>
      <c r="F309" s="373" t="s">
        <v>944</v>
      </c>
      <c r="G309" s="373">
        <v>30</v>
      </c>
      <c r="H309" s="392">
        <v>56.883561643835598</v>
      </c>
      <c r="I309" s="392">
        <v>59.589041095890401</v>
      </c>
      <c r="J309" s="392">
        <v>60.625</v>
      </c>
      <c r="K309" s="392">
        <v>48.01</v>
      </c>
      <c r="L309" s="392">
        <v>65.31506849315069</v>
      </c>
      <c r="M309" s="393">
        <v>62.930402930402927</v>
      </c>
    </row>
    <row r="310" spans="1:13">
      <c r="A310" s="373">
        <v>5</v>
      </c>
      <c r="B310" s="356" t="s">
        <v>1296</v>
      </c>
      <c r="C310" s="391" t="s">
        <v>334</v>
      </c>
      <c r="D310" s="356" t="s">
        <v>2255</v>
      </c>
      <c r="E310" s="373" t="s">
        <v>939</v>
      </c>
      <c r="F310" s="373" t="s">
        <v>944</v>
      </c>
      <c r="G310" s="373">
        <v>28</v>
      </c>
      <c r="H310" s="392">
        <v>41.324200913242002</v>
      </c>
      <c r="I310" s="392">
        <v>41.150684931506902</v>
      </c>
      <c r="J310" s="392">
        <v>36.584474885844699</v>
      </c>
      <c r="K310" s="392">
        <v>38.83</v>
      </c>
      <c r="L310" s="392">
        <v>52.544031311154598</v>
      </c>
      <c r="M310" s="393">
        <v>53.237833594976451</v>
      </c>
    </row>
    <row r="311" spans="1:13">
      <c r="A311" s="373">
        <v>5</v>
      </c>
      <c r="B311" s="356" t="s">
        <v>1296</v>
      </c>
      <c r="C311" s="391" t="s">
        <v>335</v>
      </c>
      <c r="D311" s="356" t="s">
        <v>2256</v>
      </c>
      <c r="E311" s="373" t="s">
        <v>939</v>
      </c>
      <c r="F311" s="373" t="s">
        <v>947</v>
      </c>
      <c r="G311" s="373">
        <v>84</v>
      </c>
      <c r="H311" s="392">
        <v>46.006088280060901</v>
      </c>
      <c r="I311" s="392">
        <v>51.383227530905401</v>
      </c>
      <c r="J311" s="392">
        <v>59.832943534914797</v>
      </c>
      <c r="K311" s="392">
        <v>53.78</v>
      </c>
      <c r="L311" s="392">
        <v>75.606653620352247</v>
      </c>
      <c r="M311" s="393">
        <v>75.608320251177389</v>
      </c>
    </row>
    <row r="312" spans="1:13">
      <c r="A312" s="373">
        <v>5</v>
      </c>
      <c r="B312" s="356" t="s">
        <v>1296</v>
      </c>
      <c r="C312" s="391" t="s">
        <v>336</v>
      </c>
      <c r="D312" s="356" t="s">
        <v>2257</v>
      </c>
      <c r="E312" s="373" t="s">
        <v>939</v>
      </c>
      <c r="F312" s="373" t="s">
        <v>940</v>
      </c>
      <c r="G312" s="373">
        <v>74</v>
      </c>
      <c r="H312" s="392">
        <v>58.374429223744301</v>
      </c>
      <c r="I312" s="392">
        <v>63.260273972602697</v>
      </c>
      <c r="J312" s="392">
        <v>70.351598173515995</v>
      </c>
      <c r="K312" s="392">
        <v>59.74</v>
      </c>
      <c r="L312" s="392">
        <v>61.547574972232503</v>
      </c>
      <c r="M312" s="393">
        <v>60.409860409860407</v>
      </c>
    </row>
    <row r="313" spans="1:13">
      <c r="A313" s="373">
        <v>5</v>
      </c>
      <c r="B313" s="356" t="s">
        <v>1296</v>
      </c>
      <c r="C313" s="391" t="s">
        <v>337</v>
      </c>
      <c r="D313" s="356" t="s">
        <v>2258</v>
      </c>
      <c r="E313" s="373" t="s">
        <v>939</v>
      </c>
      <c r="F313" s="373" t="s">
        <v>944</v>
      </c>
      <c r="G313" s="373">
        <v>30</v>
      </c>
      <c r="H313" s="392">
        <v>62.931506849315099</v>
      </c>
      <c r="I313" s="392">
        <v>62.447488584474897</v>
      </c>
      <c r="J313" s="392">
        <v>64.392694063926896</v>
      </c>
      <c r="K313" s="392">
        <v>59.37</v>
      </c>
      <c r="L313" s="392">
        <v>73.698630136986296</v>
      </c>
      <c r="M313" s="393">
        <v>61.886446886446883</v>
      </c>
    </row>
    <row r="314" spans="1:13">
      <c r="A314" s="373">
        <v>5</v>
      </c>
      <c r="B314" s="356" t="s">
        <v>1296</v>
      </c>
      <c r="C314" s="391" t="s">
        <v>338</v>
      </c>
      <c r="D314" s="356" t="s">
        <v>2259</v>
      </c>
      <c r="E314" s="373" t="s">
        <v>939</v>
      </c>
      <c r="F314" s="373" t="s">
        <v>944</v>
      </c>
      <c r="G314" s="373">
        <v>30</v>
      </c>
      <c r="H314" s="392">
        <v>59.470319634703202</v>
      </c>
      <c r="I314" s="392">
        <v>42.027397260274</v>
      </c>
      <c r="J314" s="392">
        <v>48.018264840182603</v>
      </c>
      <c r="K314" s="392">
        <v>38.5</v>
      </c>
      <c r="L314" s="392">
        <v>51.178082191780824</v>
      </c>
      <c r="M314" s="393">
        <v>53.901098901098898</v>
      </c>
    </row>
    <row r="315" spans="1:13">
      <c r="A315" s="373">
        <v>5</v>
      </c>
      <c r="B315" s="356" t="s">
        <v>1296</v>
      </c>
      <c r="C315" s="391" t="s">
        <v>339</v>
      </c>
      <c r="D315" s="356" t="s">
        <v>2260</v>
      </c>
      <c r="E315" s="373" t="s">
        <v>939</v>
      </c>
      <c r="F315" s="373" t="s">
        <v>944</v>
      </c>
      <c r="G315" s="373">
        <v>30</v>
      </c>
      <c r="H315" s="392">
        <v>50.3579319487406</v>
      </c>
      <c r="I315" s="392">
        <v>57.106164383561598</v>
      </c>
      <c r="J315" s="392">
        <v>38.296232876712303</v>
      </c>
      <c r="K315" s="392">
        <v>49.65</v>
      </c>
      <c r="L315" s="392">
        <v>46.292237442922378</v>
      </c>
      <c r="M315" s="393">
        <v>41.410256410256409</v>
      </c>
    </row>
    <row r="316" spans="1:13">
      <c r="A316" s="373">
        <v>5</v>
      </c>
      <c r="B316" s="356" t="s">
        <v>1305</v>
      </c>
      <c r="C316" s="391" t="s">
        <v>340</v>
      </c>
      <c r="D316" s="356" t="s">
        <v>2261</v>
      </c>
      <c r="E316" s="373" t="s">
        <v>935</v>
      </c>
      <c r="F316" s="373" t="s">
        <v>936</v>
      </c>
      <c r="G316" s="373">
        <v>855</v>
      </c>
      <c r="H316" s="392">
        <v>85.010334054313901</v>
      </c>
      <c r="I316" s="392">
        <v>82.961822160979196</v>
      </c>
      <c r="J316" s="392">
        <v>37.500851098322102</v>
      </c>
      <c r="K316" s="392">
        <v>68.48</v>
      </c>
      <c r="L316" s="392">
        <v>80.418809581030203</v>
      </c>
      <c r="M316" s="393">
        <v>77.274596748280956</v>
      </c>
    </row>
    <row r="317" spans="1:13">
      <c r="A317" s="373">
        <v>5</v>
      </c>
      <c r="B317" s="356" t="s">
        <v>1305</v>
      </c>
      <c r="C317" s="391" t="s">
        <v>341</v>
      </c>
      <c r="D317" s="356" t="s">
        <v>2262</v>
      </c>
      <c r="E317" s="373" t="s">
        <v>972</v>
      </c>
      <c r="F317" s="373" t="s">
        <v>973</v>
      </c>
      <c r="G317" s="373">
        <v>272</v>
      </c>
      <c r="H317" s="392">
        <v>60.258863819500398</v>
      </c>
      <c r="I317" s="392">
        <v>63.315874294923397</v>
      </c>
      <c r="J317" s="392">
        <v>60.924657534246599</v>
      </c>
      <c r="K317" s="392">
        <v>62.07</v>
      </c>
      <c r="L317" s="392">
        <v>67.504029008863824</v>
      </c>
      <c r="M317" s="393">
        <v>68.774240465416938</v>
      </c>
    </row>
    <row r="318" spans="1:13">
      <c r="A318" s="373">
        <v>5</v>
      </c>
      <c r="B318" s="356" t="s">
        <v>1305</v>
      </c>
      <c r="C318" s="391" t="s">
        <v>342</v>
      </c>
      <c r="D318" s="356" t="s">
        <v>2263</v>
      </c>
      <c r="E318" s="373" t="s">
        <v>972</v>
      </c>
      <c r="F318" s="373" t="s">
        <v>999</v>
      </c>
      <c r="G318" s="373">
        <v>350</v>
      </c>
      <c r="H318" s="392">
        <v>66.602739726027394</v>
      </c>
      <c r="I318" s="392">
        <v>66.695890410958896</v>
      </c>
      <c r="J318" s="392">
        <v>70.8336594911937</v>
      </c>
      <c r="K318" s="392">
        <v>53.89</v>
      </c>
      <c r="L318" s="392">
        <v>65.776908023483372</v>
      </c>
      <c r="M318" s="393">
        <v>63.649921507064363</v>
      </c>
    </row>
    <row r="319" spans="1:13">
      <c r="A319" s="373">
        <v>5</v>
      </c>
      <c r="B319" s="356" t="s">
        <v>1305</v>
      </c>
      <c r="C319" s="391" t="s">
        <v>343</v>
      </c>
      <c r="D319" s="356" t="s">
        <v>2264</v>
      </c>
      <c r="E319" s="373" t="s">
        <v>972</v>
      </c>
      <c r="F319" s="373" t="s">
        <v>973</v>
      </c>
      <c r="G319" s="373">
        <v>340</v>
      </c>
      <c r="H319" s="392">
        <v>67.308622078968597</v>
      </c>
      <c r="I319" s="392">
        <v>63.5479452054795</v>
      </c>
      <c r="J319" s="392">
        <v>62.660757453666399</v>
      </c>
      <c r="K319" s="392">
        <v>59.35</v>
      </c>
      <c r="L319" s="392">
        <v>70.335213537469784</v>
      </c>
      <c r="M319" s="393">
        <v>71.979638009049779</v>
      </c>
    </row>
    <row r="320" spans="1:13">
      <c r="A320" s="373">
        <v>5</v>
      </c>
      <c r="B320" s="356" t="s">
        <v>1305</v>
      </c>
      <c r="C320" s="391" t="s">
        <v>344</v>
      </c>
      <c r="D320" s="356" t="s">
        <v>2265</v>
      </c>
      <c r="E320" s="373" t="s">
        <v>939</v>
      </c>
      <c r="F320" s="373" t="s">
        <v>944</v>
      </c>
      <c r="G320" s="373">
        <v>60</v>
      </c>
      <c r="H320" s="392">
        <v>115.991348233598</v>
      </c>
      <c r="I320" s="392">
        <v>66.525114155251103</v>
      </c>
      <c r="J320" s="392">
        <v>67.210045662100498</v>
      </c>
      <c r="K320" s="392">
        <v>40.1</v>
      </c>
      <c r="L320" s="392">
        <v>70.826484018264836</v>
      </c>
      <c r="M320" s="393">
        <v>65.375457875457869</v>
      </c>
    </row>
    <row r="321" spans="1:13">
      <c r="A321" s="373">
        <v>5</v>
      </c>
      <c r="B321" s="356" t="s">
        <v>1305</v>
      </c>
      <c r="C321" s="391" t="s">
        <v>345</v>
      </c>
      <c r="D321" s="356" t="s">
        <v>2266</v>
      </c>
      <c r="E321" s="373" t="s">
        <v>939</v>
      </c>
      <c r="F321" s="373" t="s">
        <v>944</v>
      </c>
      <c r="G321" s="373">
        <v>48</v>
      </c>
      <c r="H321" s="392">
        <v>55.199771689497702</v>
      </c>
      <c r="I321" s="392">
        <v>43.835616438356197</v>
      </c>
      <c r="J321" s="392">
        <v>37.471461187214601</v>
      </c>
      <c r="K321" s="392">
        <v>33.090000000000003</v>
      </c>
      <c r="L321" s="392">
        <v>38.847031963470322</v>
      </c>
      <c r="M321" s="393">
        <v>44.425366300366299</v>
      </c>
    </row>
    <row r="322" spans="1:13">
      <c r="A322" s="373">
        <v>5</v>
      </c>
      <c r="B322" s="356" t="s">
        <v>1305</v>
      </c>
      <c r="C322" s="391" t="s">
        <v>346</v>
      </c>
      <c r="D322" s="356" t="s">
        <v>2267</v>
      </c>
      <c r="E322" s="373" t="s">
        <v>939</v>
      </c>
      <c r="F322" s="373" t="s">
        <v>944</v>
      </c>
      <c r="G322" s="373">
        <v>34</v>
      </c>
      <c r="H322" s="392">
        <v>25.2359208523592</v>
      </c>
      <c r="I322" s="392">
        <v>35.990867579908702</v>
      </c>
      <c r="J322" s="392">
        <v>42.748858447488601</v>
      </c>
      <c r="K322" s="392">
        <v>39.26</v>
      </c>
      <c r="L322" s="392">
        <v>37.453666398066076</v>
      </c>
      <c r="M322" s="393">
        <v>39.915966386554622</v>
      </c>
    </row>
    <row r="323" spans="1:13">
      <c r="A323" s="373">
        <v>5</v>
      </c>
      <c r="B323" s="356" t="s">
        <v>1305</v>
      </c>
      <c r="C323" s="391" t="s">
        <v>347</v>
      </c>
      <c r="D323" s="356" t="s">
        <v>2268</v>
      </c>
      <c r="E323" s="373" t="s">
        <v>939</v>
      </c>
      <c r="F323" s="373" t="s">
        <v>944</v>
      </c>
      <c r="G323" s="373">
        <v>60</v>
      </c>
      <c r="H323" s="392">
        <v>21.022831050228302</v>
      </c>
      <c r="I323" s="392">
        <v>23.292237442922399</v>
      </c>
      <c r="J323" s="392">
        <v>69.954337899543404</v>
      </c>
      <c r="K323" s="392">
        <v>61.91</v>
      </c>
      <c r="L323" s="392">
        <v>79.054794520547944</v>
      </c>
      <c r="M323" s="393">
        <v>65.009157509157504</v>
      </c>
    </row>
    <row r="324" spans="1:13">
      <c r="A324" s="373">
        <v>5</v>
      </c>
      <c r="B324" s="356" t="s">
        <v>1305</v>
      </c>
      <c r="C324" s="391" t="s">
        <v>348</v>
      </c>
      <c r="D324" s="356" t="s">
        <v>2269</v>
      </c>
      <c r="E324" s="373" t="s">
        <v>939</v>
      </c>
      <c r="F324" s="373" t="s">
        <v>944</v>
      </c>
      <c r="G324" s="373">
        <v>38</v>
      </c>
      <c r="H324" s="392">
        <v>27.421083978558698</v>
      </c>
      <c r="I324" s="392">
        <v>29.0338860850757</v>
      </c>
      <c r="J324" s="392">
        <v>30.367700072098099</v>
      </c>
      <c r="K324" s="392">
        <v>25.01</v>
      </c>
      <c r="L324" s="392">
        <v>26.085075702956019</v>
      </c>
      <c r="M324" s="393">
        <v>34.528629265471373</v>
      </c>
    </row>
    <row r="325" spans="1:13">
      <c r="A325" s="373">
        <v>5</v>
      </c>
      <c r="B325" s="356" t="s">
        <v>1305</v>
      </c>
      <c r="C325" s="391" t="s">
        <v>349</v>
      </c>
      <c r="D325" s="356" t="s">
        <v>3215</v>
      </c>
      <c r="E325" s="373" t="s">
        <v>939</v>
      </c>
      <c r="F325" s="373" t="s">
        <v>940</v>
      </c>
      <c r="G325" s="373">
        <v>60</v>
      </c>
      <c r="H325" s="392">
        <v>58.324200913242002</v>
      </c>
      <c r="I325" s="392">
        <v>67.191780821917803</v>
      </c>
      <c r="J325" s="392">
        <v>70.6392694063927</v>
      </c>
      <c r="K325" s="392">
        <v>62.89</v>
      </c>
      <c r="L325" s="392">
        <v>83.18721461187215</v>
      </c>
      <c r="M325" s="393">
        <v>87.765567765567766</v>
      </c>
    </row>
    <row r="326" spans="1:13">
      <c r="A326" s="373">
        <v>5</v>
      </c>
      <c r="B326" s="356" t="s">
        <v>1305</v>
      </c>
      <c r="C326" s="391" t="s">
        <v>350</v>
      </c>
      <c r="D326" s="356" t="s">
        <v>2270</v>
      </c>
      <c r="E326" s="373" t="s">
        <v>939</v>
      </c>
      <c r="F326" s="373" t="s">
        <v>966</v>
      </c>
      <c r="G326" s="373">
        <v>30</v>
      </c>
      <c r="H326" s="392">
        <v>0</v>
      </c>
      <c r="I326" s="392">
        <v>0</v>
      </c>
      <c r="J326" s="392">
        <v>0</v>
      </c>
      <c r="K326" s="392">
        <v>0</v>
      </c>
      <c r="L326" s="392">
        <v>24.493150684931507</v>
      </c>
      <c r="M326" s="393">
        <v>37.435897435897438</v>
      </c>
    </row>
    <row r="327" spans="1:13">
      <c r="A327" s="373">
        <v>5</v>
      </c>
      <c r="B327" s="356" t="s">
        <v>1317</v>
      </c>
      <c r="C327" s="391" t="s">
        <v>351</v>
      </c>
      <c r="D327" s="356" t="s">
        <v>2271</v>
      </c>
      <c r="E327" s="373" t="s">
        <v>972</v>
      </c>
      <c r="F327" s="373" t="s">
        <v>999</v>
      </c>
      <c r="G327" s="373">
        <v>311</v>
      </c>
      <c r="H327" s="392">
        <v>85.603664713914497</v>
      </c>
      <c r="I327" s="392">
        <v>79.487292428313395</v>
      </c>
      <c r="J327" s="392">
        <v>84.003876139717207</v>
      </c>
      <c r="K327" s="392">
        <v>71.58</v>
      </c>
      <c r="L327" s="392">
        <v>84.71303351979914</v>
      </c>
      <c r="M327" s="393">
        <v>85.590615172608736</v>
      </c>
    </row>
    <row r="328" spans="1:13">
      <c r="A328" s="373">
        <v>5</v>
      </c>
      <c r="B328" s="356" t="s">
        <v>1317</v>
      </c>
      <c r="C328" s="391" t="s">
        <v>352</v>
      </c>
      <c r="D328" s="356" t="s">
        <v>2272</v>
      </c>
      <c r="E328" s="373" t="s">
        <v>939</v>
      </c>
      <c r="F328" s="373" t="s">
        <v>940</v>
      </c>
      <c r="G328" s="373">
        <v>90</v>
      </c>
      <c r="H328" s="392">
        <v>45.1668009669621</v>
      </c>
      <c r="I328" s="392">
        <v>42.4931506849315</v>
      </c>
      <c r="J328" s="392">
        <v>22.828006088280102</v>
      </c>
      <c r="K328" s="392">
        <v>43.91</v>
      </c>
      <c r="L328" s="392">
        <v>46.337899543378995</v>
      </c>
      <c r="M328" s="393">
        <v>58.540903540903543</v>
      </c>
    </row>
    <row r="329" spans="1:13">
      <c r="A329" s="373">
        <v>5</v>
      </c>
      <c r="B329" s="356" t="s">
        <v>1317</v>
      </c>
      <c r="C329" s="391" t="s">
        <v>353</v>
      </c>
      <c r="D329" s="356" t="s">
        <v>2273</v>
      </c>
      <c r="E329" s="373" t="s">
        <v>939</v>
      </c>
      <c r="F329" s="373" t="s">
        <v>944</v>
      </c>
      <c r="G329" s="373">
        <v>36</v>
      </c>
      <c r="H329" s="392">
        <v>60.215857202158602</v>
      </c>
      <c r="I329" s="392">
        <v>48.544983339503901</v>
      </c>
      <c r="J329" s="392">
        <v>46.3902258422806</v>
      </c>
      <c r="K329" s="392">
        <v>44.18</v>
      </c>
      <c r="L329" s="392">
        <v>48.843226788432268</v>
      </c>
      <c r="M329" s="393">
        <v>33.974358974358971</v>
      </c>
    </row>
    <row r="330" spans="1:13">
      <c r="A330" s="373">
        <v>5</v>
      </c>
      <c r="B330" s="356" t="s">
        <v>1321</v>
      </c>
      <c r="C330" s="391" t="s">
        <v>354</v>
      </c>
      <c r="D330" s="356" t="s">
        <v>2274</v>
      </c>
      <c r="E330" s="373" t="s">
        <v>935</v>
      </c>
      <c r="F330" s="373" t="s">
        <v>936</v>
      </c>
      <c r="G330" s="373">
        <v>602</v>
      </c>
      <c r="H330" s="392">
        <v>82.654166477039993</v>
      </c>
      <c r="I330" s="392">
        <v>83.507031356664996</v>
      </c>
      <c r="J330" s="392">
        <v>72.203158421699399</v>
      </c>
      <c r="K330" s="392">
        <v>55.21</v>
      </c>
      <c r="L330" s="392">
        <v>85.397988440358617</v>
      </c>
      <c r="M330" s="393">
        <v>96.737066919791175</v>
      </c>
    </row>
    <row r="331" spans="1:13">
      <c r="A331" s="373">
        <v>5</v>
      </c>
      <c r="B331" s="356" t="s">
        <v>1321</v>
      </c>
      <c r="C331" s="391" t="s">
        <v>355</v>
      </c>
      <c r="D331" s="356" t="s">
        <v>2275</v>
      </c>
      <c r="E331" s="373" t="s">
        <v>972</v>
      </c>
      <c r="F331" s="373" t="s">
        <v>973</v>
      </c>
      <c r="G331" s="373">
        <v>287</v>
      </c>
      <c r="H331" s="392">
        <v>78.690787409808607</v>
      </c>
      <c r="I331" s="392">
        <v>84.137272683881406</v>
      </c>
      <c r="J331" s="392">
        <v>38.119421507326599</v>
      </c>
      <c r="K331" s="392">
        <v>40.96</v>
      </c>
      <c r="L331" s="392">
        <v>85.281848121808025</v>
      </c>
      <c r="M331" s="393">
        <v>83.914691580196802</v>
      </c>
    </row>
    <row r="332" spans="1:13">
      <c r="A332" s="373">
        <v>5</v>
      </c>
      <c r="B332" s="356" t="s">
        <v>1324</v>
      </c>
      <c r="C332" s="391" t="s">
        <v>356</v>
      </c>
      <c r="D332" s="356" t="s">
        <v>2276</v>
      </c>
      <c r="E332" s="373" t="s">
        <v>935</v>
      </c>
      <c r="F332" s="373" t="s">
        <v>936</v>
      </c>
      <c r="G332" s="373">
        <v>680</v>
      </c>
      <c r="H332" s="392">
        <v>93.838347062303697</v>
      </c>
      <c r="I332" s="392">
        <v>84.1103948428687</v>
      </c>
      <c r="J332" s="392">
        <v>81.058823529411796</v>
      </c>
      <c r="K332" s="392">
        <v>73.13</v>
      </c>
      <c r="L332" s="392">
        <v>86.271555197421435</v>
      </c>
      <c r="M332" s="393">
        <v>84.625888817065288</v>
      </c>
    </row>
    <row r="333" spans="1:13">
      <c r="A333" s="373">
        <v>5</v>
      </c>
      <c r="B333" s="356" t="s">
        <v>1324</v>
      </c>
      <c r="C333" s="391" t="s">
        <v>357</v>
      </c>
      <c r="D333" s="356" t="s">
        <v>3216</v>
      </c>
      <c r="E333" s="373" t="s">
        <v>972</v>
      </c>
      <c r="F333" s="373" t="s">
        <v>973</v>
      </c>
      <c r="G333" s="373">
        <v>262</v>
      </c>
      <c r="H333" s="392">
        <v>83.919985484895193</v>
      </c>
      <c r="I333" s="392">
        <v>93.984105406253306</v>
      </c>
      <c r="J333" s="392">
        <v>91.928265188748298</v>
      </c>
      <c r="K333" s="392">
        <v>75.39</v>
      </c>
      <c r="L333" s="392">
        <v>89.832688486876506</v>
      </c>
      <c r="M333" s="393">
        <v>85.949165338478309</v>
      </c>
    </row>
    <row r="334" spans="1:13">
      <c r="A334" s="373">
        <v>5</v>
      </c>
      <c r="B334" s="356" t="s">
        <v>1324</v>
      </c>
      <c r="C334" s="391" t="s">
        <v>358</v>
      </c>
      <c r="D334" s="356" t="s">
        <v>2277</v>
      </c>
      <c r="E334" s="373" t="s">
        <v>939</v>
      </c>
      <c r="F334" s="373" t="s">
        <v>944</v>
      </c>
      <c r="G334" s="373">
        <v>120</v>
      </c>
      <c r="H334" s="392">
        <v>68.744292237442906</v>
      </c>
      <c r="I334" s="392">
        <v>72.155251141552498</v>
      </c>
      <c r="J334" s="392">
        <v>0</v>
      </c>
      <c r="K334" s="392">
        <v>58.52</v>
      </c>
      <c r="L334" s="392">
        <v>66.61643835616438</v>
      </c>
      <c r="M334" s="393">
        <v>66.488095238095241</v>
      </c>
    </row>
    <row r="335" spans="1:13">
      <c r="A335" s="373">
        <v>5</v>
      </c>
      <c r="B335" s="356" t="s">
        <v>1324</v>
      </c>
      <c r="C335" s="391" t="s">
        <v>359</v>
      </c>
      <c r="D335" s="356" t="s">
        <v>2278</v>
      </c>
      <c r="E335" s="373" t="s">
        <v>939</v>
      </c>
      <c r="F335" s="373" t="s">
        <v>940</v>
      </c>
      <c r="G335" s="373">
        <v>106</v>
      </c>
      <c r="H335" s="392">
        <v>63.659860429051399</v>
      </c>
      <c r="I335" s="392">
        <v>74.825536314293103</v>
      </c>
      <c r="J335" s="392">
        <v>64.368053760661695</v>
      </c>
      <c r="K335" s="392">
        <v>60.21</v>
      </c>
      <c r="L335" s="392">
        <v>69.728612044455929</v>
      </c>
      <c r="M335" s="393">
        <v>67.851959361393327</v>
      </c>
    </row>
    <row r="336" spans="1:13">
      <c r="A336" s="373">
        <v>5</v>
      </c>
      <c r="B336" s="356" t="s">
        <v>1324</v>
      </c>
      <c r="C336" s="391" t="s">
        <v>360</v>
      </c>
      <c r="D336" s="356" t="s">
        <v>2279</v>
      </c>
      <c r="E336" s="373" t="s">
        <v>939</v>
      </c>
      <c r="F336" s="373" t="s">
        <v>944</v>
      </c>
      <c r="G336" s="373">
        <v>62</v>
      </c>
      <c r="H336" s="392">
        <v>66.942112240388894</v>
      </c>
      <c r="I336" s="392">
        <v>79.412284577993802</v>
      </c>
      <c r="J336" s="392">
        <v>74.944763588157301</v>
      </c>
      <c r="K336" s="392">
        <v>65.02</v>
      </c>
      <c r="L336" s="392">
        <v>73.698630136986296</v>
      </c>
      <c r="M336" s="393">
        <v>72.908543069833399</v>
      </c>
    </row>
    <row r="337" spans="1:13">
      <c r="A337" s="373">
        <v>5</v>
      </c>
      <c r="B337" s="356" t="s">
        <v>1324</v>
      </c>
      <c r="C337" s="391" t="s">
        <v>361</v>
      </c>
      <c r="D337" s="356" t="s">
        <v>2280</v>
      </c>
      <c r="E337" s="373" t="s">
        <v>939</v>
      </c>
      <c r="F337" s="373" t="s">
        <v>944</v>
      </c>
      <c r="G337" s="373">
        <v>60</v>
      </c>
      <c r="H337" s="392">
        <v>65.896544673890801</v>
      </c>
      <c r="I337" s="392">
        <v>100</v>
      </c>
      <c r="J337" s="392">
        <v>88.856462179868998</v>
      </c>
      <c r="K337" s="392">
        <v>88.46</v>
      </c>
      <c r="L337" s="392">
        <v>82.164383561643831</v>
      </c>
      <c r="M337" s="393">
        <v>93.80952380952381</v>
      </c>
    </row>
    <row r="338" spans="1:13">
      <c r="A338" s="373">
        <v>5</v>
      </c>
      <c r="B338" s="356" t="s">
        <v>1324</v>
      </c>
      <c r="C338" s="391" t="s">
        <v>362</v>
      </c>
      <c r="D338" s="356" t="s">
        <v>2281</v>
      </c>
      <c r="E338" s="373" t="s">
        <v>939</v>
      </c>
      <c r="F338" s="373" t="s">
        <v>944</v>
      </c>
      <c r="G338" s="373">
        <v>68</v>
      </c>
      <c r="H338" s="392">
        <v>74.1941982272361</v>
      </c>
      <c r="I338" s="392">
        <v>54.810636583400502</v>
      </c>
      <c r="J338" s="392">
        <v>45.173247381144201</v>
      </c>
      <c r="K338" s="392">
        <v>47.77</v>
      </c>
      <c r="L338" s="392">
        <v>60.773569701853347</v>
      </c>
      <c r="M338" s="393">
        <v>54.145119586296055</v>
      </c>
    </row>
    <row r="339" spans="1:13">
      <c r="A339" s="373">
        <v>5</v>
      </c>
      <c r="B339" s="356" t="s">
        <v>1324</v>
      </c>
      <c r="C339" s="391" t="s">
        <v>363</v>
      </c>
      <c r="D339" s="356" t="s">
        <v>2282</v>
      </c>
      <c r="E339" s="373" t="s">
        <v>939</v>
      </c>
      <c r="F339" s="373" t="s">
        <v>944</v>
      </c>
      <c r="G339" s="373">
        <v>60</v>
      </c>
      <c r="H339" s="392">
        <v>50.872146118721503</v>
      </c>
      <c r="I339" s="392">
        <v>59.154864174599503</v>
      </c>
      <c r="J339" s="392">
        <v>60.0278616206176</v>
      </c>
      <c r="K339" s="392">
        <v>54.18</v>
      </c>
      <c r="L339" s="392">
        <v>68.634703196347033</v>
      </c>
      <c r="M339" s="393">
        <v>50.73260073260073</v>
      </c>
    </row>
    <row r="340" spans="1:13">
      <c r="A340" s="373">
        <v>5</v>
      </c>
      <c r="B340" s="356" t="s">
        <v>1324</v>
      </c>
      <c r="C340" s="391" t="s">
        <v>364</v>
      </c>
      <c r="D340" s="356" t="s">
        <v>2283</v>
      </c>
      <c r="E340" s="373" t="s">
        <v>939</v>
      </c>
      <c r="F340" s="373" t="s">
        <v>947</v>
      </c>
      <c r="G340" s="373">
        <v>144</v>
      </c>
      <c r="H340" s="392">
        <v>67.309589041095904</v>
      </c>
      <c r="I340" s="392">
        <v>68.310502283104995</v>
      </c>
      <c r="J340" s="392">
        <v>72.313546423135506</v>
      </c>
      <c r="K340" s="392">
        <v>63.93</v>
      </c>
      <c r="L340" s="392">
        <v>71.641933028919325</v>
      </c>
      <c r="M340" s="393">
        <v>94.284188034188034</v>
      </c>
    </row>
    <row r="341" spans="1:13">
      <c r="A341" s="373">
        <v>5</v>
      </c>
      <c r="B341" s="356" t="s">
        <v>1324</v>
      </c>
      <c r="C341" s="391" t="s">
        <v>365</v>
      </c>
      <c r="D341" s="356" t="s">
        <v>2284</v>
      </c>
      <c r="E341" s="373" t="s">
        <v>939</v>
      </c>
      <c r="F341" s="373" t="s">
        <v>944</v>
      </c>
      <c r="G341" s="373">
        <v>60</v>
      </c>
      <c r="H341" s="392">
        <v>66.141552511415497</v>
      </c>
      <c r="I341" s="392">
        <v>62.310502283105002</v>
      </c>
      <c r="J341" s="392">
        <v>65.917808219178099</v>
      </c>
      <c r="K341" s="392">
        <v>46.12</v>
      </c>
      <c r="L341" s="392">
        <v>52.547945205479451</v>
      </c>
      <c r="M341" s="393">
        <v>59.798534798534796</v>
      </c>
    </row>
    <row r="342" spans="1:13">
      <c r="A342" s="373">
        <v>6</v>
      </c>
      <c r="B342" s="356" t="s">
        <v>1335</v>
      </c>
      <c r="C342" s="391" t="s">
        <v>366</v>
      </c>
      <c r="D342" s="356" t="s">
        <v>2285</v>
      </c>
      <c r="E342" s="373" t="s">
        <v>935</v>
      </c>
      <c r="F342" s="373" t="s">
        <v>936</v>
      </c>
      <c r="G342" s="373">
        <v>755</v>
      </c>
      <c r="H342" s="392">
        <v>80.481175723487297</v>
      </c>
      <c r="I342" s="392">
        <v>85.459713394654798</v>
      </c>
      <c r="J342" s="392">
        <v>0.20725593146737201</v>
      </c>
      <c r="K342" s="392">
        <v>78.27</v>
      </c>
      <c r="L342" s="392">
        <v>86.446158033203304</v>
      </c>
      <c r="M342" s="393">
        <v>91.026853940761228</v>
      </c>
    </row>
    <row r="343" spans="1:13">
      <c r="A343" s="373">
        <v>6</v>
      </c>
      <c r="B343" s="356" t="s">
        <v>1335</v>
      </c>
      <c r="C343" s="391" t="s">
        <v>367</v>
      </c>
      <c r="D343" s="356" t="s">
        <v>2286</v>
      </c>
      <c r="E343" s="373" t="s">
        <v>939</v>
      </c>
      <c r="F343" s="373" t="s">
        <v>940</v>
      </c>
      <c r="G343" s="373">
        <v>30</v>
      </c>
      <c r="H343" s="392">
        <v>78.549556809025006</v>
      </c>
      <c r="I343" s="392">
        <v>101.77168949771701</v>
      </c>
      <c r="J343" s="392">
        <v>73.178082191780803</v>
      </c>
      <c r="K343" s="392">
        <v>75.66</v>
      </c>
      <c r="L343" s="392">
        <v>94.867579908675793</v>
      </c>
      <c r="M343" s="393">
        <v>61.263736263736263</v>
      </c>
    </row>
    <row r="344" spans="1:13">
      <c r="A344" s="373">
        <v>6</v>
      </c>
      <c r="B344" s="356" t="s">
        <v>1335</v>
      </c>
      <c r="C344" s="391" t="s">
        <v>368</v>
      </c>
      <c r="D344" s="356" t="s">
        <v>2287</v>
      </c>
      <c r="E344" s="373" t="s">
        <v>939</v>
      </c>
      <c r="F344" s="373" t="s">
        <v>944</v>
      </c>
      <c r="G344" s="373">
        <v>30</v>
      </c>
      <c r="H344" s="392">
        <v>40.205479452054803</v>
      </c>
      <c r="I344" s="392">
        <v>48.767123287671197</v>
      </c>
      <c r="J344" s="392">
        <v>51.251141552511399</v>
      </c>
      <c r="K344" s="392">
        <v>42.19</v>
      </c>
      <c r="L344" s="392">
        <v>43.579908675799089</v>
      </c>
      <c r="M344" s="393">
        <v>38.040293040293044</v>
      </c>
    </row>
    <row r="345" spans="1:13">
      <c r="A345" s="373">
        <v>6</v>
      </c>
      <c r="B345" s="356" t="s">
        <v>1335</v>
      </c>
      <c r="C345" s="391" t="s">
        <v>369</v>
      </c>
      <c r="D345" s="356" t="s">
        <v>2288</v>
      </c>
      <c r="E345" s="373" t="s">
        <v>939</v>
      </c>
      <c r="F345" s="373" t="s">
        <v>944</v>
      </c>
      <c r="G345" s="373">
        <v>30</v>
      </c>
      <c r="H345" s="392">
        <v>65.253827558420596</v>
      </c>
      <c r="I345" s="392">
        <v>95.506849315068493</v>
      </c>
      <c r="J345" s="392">
        <v>93.077625570776206</v>
      </c>
      <c r="K345" s="392">
        <v>83.72</v>
      </c>
      <c r="L345" s="392">
        <v>98.776255707762559</v>
      </c>
      <c r="M345" s="393">
        <v>65.750915750915752</v>
      </c>
    </row>
    <row r="346" spans="1:13">
      <c r="A346" s="373">
        <v>6</v>
      </c>
      <c r="B346" s="356" t="s">
        <v>1335</v>
      </c>
      <c r="C346" s="391" t="s">
        <v>370</v>
      </c>
      <c r="D346" s="356" t="s">
        <v>2289</v>
      </c>
      <c r="E346" s="373" t="s">
        <v>939</v>
      </c>
      <c r="F346" s="373" t="s">
        <v>944</v>
      </c>
      <c r="G346" s="373">
        <v>26</v>
      </c>
      <c r="H346" s="392">
        <v>53.329820864067401</v>
      </c>
      <c r="I346" s="392">
        <v>52.128556375131701</v>
      </c>
      <c r="J346" s="392">
        <v>54.657534246575302</v>
      </c>
      <c r="K346" s="392">
        <v>44.84</v>
      </c>
      <c r="L346" s="392">
        <v>57.966280295047419</v>
      </c>
      <c r="M346" s="393">
        <v>53.634826711749788</v>
      </c>
    </row>
    <row r="347" spans="1:13">
      <c r="A347" s="373">
        <v>6</v>
      </c>
      <c r="B347" s="356" t="s">
        <v>1335</v>
      </c>
      <c r="C347" s="391" t="s">
        <v>371</v>
      </c>
      <c r="D347" s="356" t="s">
        <v>2290</v>
      </c>
      <c r="E347" s="373" t="s">
        <v>939</v>
      </c>
      <c r="F347" s="373" t="s">
        <v>944</v>
      </c>
      <c r="G347" s="373">
        <v>69</v>
      </c>
      <c r="H347" s="392">
        <v>62.449870954933502</v>
      </c>
      <c r="I347" s="392">
        <v>57.113361127655402</v>
      </c>
      <c r="J347" s="392">
        <v>54.929521540599602</v>
      </c>
      <c r="K347" s="392">
        <v>48.11</v>
      </c>
      <c r="L347" s="392">
        <v>59.404407385348421</v>
      </c>
      <c r="M347" s="393">
        <v>58.33731485905399</v>
      </c>
    </row>
    <row r="348" spans="1:13">
      <c r="A348" s="373">
        <v>6</v>
      </c>
      <c r="B348" s="356" t="s">
        <v>1335</v>
      </c>
      <c r="C348" s="391" t="s">
        <v>372</v>
      </c>
      <c r="D348" s="356" t="s">
        <v>2291</v>
      </c>
      <c r="E348" s="373" t="s">
        <v>939</v>
      </c>
      <c r="F348" s="373" t="s">
        <v>940</v>
      </c>
      <c r="G348" s="373">
        <v>36</v>
      </c>
      <c r="H348" s="392">
        <v>50.974124809741198</v>
      </c>
      <c r="I348" s="392">
        <v>18.5388127853881</v>
      </c>
      <c r="J348" s="392">
        <v>57.937595129376</v>
      </c>
      <c r="K348" s="392">
        <v>37.76</v>
      </c>
      <c r="L348" s="392">
        <v>55.928462709284624</v>
      </c>
      <c r="M348" s="393">
        <v>56.47130647130647</v>
      </c>
    </row>
    <row r="349" spans="1:13">
      <c r="A349" s="373">
        <v>6</v>
      </c>
      <c r="B349" s="356" t="s">
        <v>1335</v>
      </c>
      <c r="C349" s="391" t="s">
        <v>373</v>
      </c>
      <c r="D349" s="356" t="s">
        <v>2292</v>
      </c>
      <c r="E349" s="373" t="s">
        <v>939</v>
      </c>
      <c r="F349" s="373" t="s">
        <v>944</v>
      </c>
      <c r="G349" s="373">
        <v>46</v>
      </c>
      <c r="H349" s="392">
        <v>48.880285884454999</v>
      </c>
      <c r="I349" s="392">
        <v>52.709946396664698</v>
      </c>
      <c r="J349" s="392">
        <v>38.844550327575902</v>
      </c>
      <c r="K349" s="392">
        <v>37.24</v>
      </c>
      <c r="L349" s="392">
        <v>41.941631923764149</v>
      </c>
      <c r="M349" s="393">
        <v>36.430960344003822</v>
      </c>
    </row>
    <row r="350" spans="1:13">
      <c r="A350" s="373">
        <v>6</v>
      </c>
      <c r="B350" s="356" t="s">
        <v>1335</v>
      </c>
      <c r="C350" s="391" t="s">
        <v>374</v>
      </c>
      <c r="D350" s="356" t="s">
        <v>2293</v>
      </c>
      <c r="E350" s="373" t="s">
        <v>939</v>
      </c>
      <c r="F350" s="373" t="s">
        <v>940</v>
      </c>
      <c r="G350" s="373">
        <v>62</v>
      </c>
      <c r="H350" s="392">
        <v>73.485024378917998</v>
      </c>
      <c r="I350" s="392">
        <v>65.775519222271299</v>
      </c>
      <c r="J350" s="392">
        <v>67.441449403446796</v>
      </c>
      <c r="K350" s="392">
        <v>58.49</v>
      </c>
      <c r="L350" s="392">
        <v>72.205037560760047</v>
      </c>
      <c r="M350" s="393">
        <v>59.801488833746902</v>
      </c>
    </row>
    <row r="351" spans="1:13">
      <c r="A351" s="373">
        <v>6</v>
      </c>
      <c r="B351" s="356" t="s">
        <v>1335</v>
      </c>
      <c r="C351" s="391" t="s">
        <v>375</v>
      </c>
      <c r="D351" s="356" t="s">
        <v>2294</v>
      </c>
      <c r="E351" s="373" t="s">
        <v>939</v>
      </c>
      <c r="F351" s="373" t="s">
        <v>944</v>
      </c>
      <c r="G351" s="373">
        <v>30</v>
      </c>
      <c r="H351" s="392">
        <v>63.870967741935502</v>
      </c>
      <c r="I351" s="392">
        <v>45.598173515981699</v>
      </c>
      <c r="J351" s="392">
        <v>59.5342465753425</v>
      </c>
      <c r="K351" s="392">
        <v>59.63</v>
      </c>
      <c r="L351" s="392">
        <v>76.593607305936075</v>
      </c>
      <c r="M351" s="393">
        <v>99.413919413919416</v>
      </c>
    </row>
    <row r="352" spans="1:13">
      <c r="A352" s="373">
        <v>6</v>
      </c>
      <c r="B352" s="356" t="s">
        <v>1335</v>
      </c>
      <c r="C352" s="391" t="s">
        <v>376</v>
      </c>
      <c r="D352" s="356" t="s">
        <v>2295</v>
      </c>
      <c r="E352" s="373" t="s">
        <v>939</v>
      </c>
      <c r="F352" s="373" t="s">
        <v>940</v>
      </c>
      <c r="G352" s="373">
        <v>34</v>
      </c>
      <c r="H352" s="392">
        <v>79.799086757990906</v>
      </c>
      <c r="I352" s="392">
        <v>67.211925866236896</v>
      </c>
      <c r="J352" s="392">
        <v>58.130539887187801</v>
      </c>
      <c r="K352" s="392">
        <v>48.28</v>
      </c>
      <c r="L352" s="392">
        <v>64.520547945205479</v>
      </c>
      <c r="M352" s="393">
        <v>66.208791208791212</v>
      </c>
    </row>
    <row r="353" spans="1:13">
      <c r="A353" s="373">
        <v>6</v>
      </c>
      <c r="B353" s="356" t="s">
        <v>1335</v>
      </c>
      <c r="C353" s="391" t="s">
        <v>377</v>
      </c>
      <c r="D353" s="356" t="s">
        <v>2296</v>
      </c>
      <c r="E353" s="373" t="s">
        <v>939</v>
      </c>
      <c r="F353" s="373" t="s">
        <v>944</v>
      </c>
      <c r="G353" s="373">
        <v>30</v>
      </c>
      <c r="H353" s="392">
        <v>79.698630136986296</v>
      </c>
      <c r="I353" s="392">
        <v>78.913242009132404</v>
      </c>
      <c r="J353" s="392">
        <v>68.958904109589</v>
      </c>
      <c r="K353" s="392">
        <v>67.06</v>
      </c>
      <c r="L353" s="392">
        <v>71.74429223744292</v>
      </c>
      <c r="M353" s="393">
        <v>54.065934065934066</v>
      </c>
    </row>
    <row r="354" spans="1:13">
      <c r="A354" s="373">
        <v>6</v>
      </c>
      <c r="B354" s="356" t="s">
        <v>1348</v>
      </c>
      <c r="C354" s="391" t="s">
        <v>378</v>
      </c>
      <c r="D354" s="356" t="s">
        <v>3064</v>
      </c>
      <c r="E354" s="373" t="s">
        <v>935</v>
      </c>
      <c r="F354" s="373" t="s">
        <v>936</v>
      </c>
      <c r="G354" s="373">
        <v>585</v>
      </c>
      <c r="H354" s="392">
        <v>96.768002344150602</v>
      </c>
      <c r="I354" s="392">
        <v>96.192014986535497</v>
      </c>
      <c r="J354" s="392">
        <v>0</v>
      </c>
      <c r="K354" s="392">
        <v>73.989999999999995</v>
      </c>
      <c r="L354" s="392">
        <v>97.589977754361314</v>
      </c>
      <c r="M354" s="393">
        <v>137.24617263078801</v>
      </c>
    </row>
    <row r="355" spans="1:13">
      <c r="A355" s="373">
        <v>6</v>
      </c>
      <c r="B355" s="356" t="s">
        <v>1348</v>
      </c>
      <c r="C355" s="391" t="s">
        <v>379</v>
      </c>
      <c r="D355" s="356" t="s">
        <v>2297</v>
      </c>
      <c r="E355" s="373" t="s">
        <v>939</v>
      </c>
      <c r="F355" s="373" t="s">
        <v>944</v>
      </c>
      <c r="G355" s="373">
        <v>41</v>
      </c>
      <c r="H355" s="392">
        <v>77.610350076103501</v>
      </c>
      <c r="I355" s="392">
        <v>74.768007070260694</v>
      </c>
      <c r="J355" s="392">
        <v>85.859478568272195</v>
      </c>
      <c r="K355" s="392">
        <v>70.680000000000007</v>
      </c>
      <c r="L355" s="392">
        <v>52.375542933511525</v>
      </c>
      <c r="M355" s="393">
        <v>65.491825247922804</v>
      </c>
    </row>
    <row r="356" spans="1:13">
      <c r="A356" s="373">
        <v>6</v>
      </c>
      <c r="B356" s="356" t="s">
        <v>1348</v>
      </c>
      <c r="C356" s="391" t="s">
        <v>380</v>
      </c>
      <c r="D356" s="356" t="s">
        <v>2298</v>
      </c>
      <c r="E356" s="373" t="s">
        <v>939</v>
      </c>
      <c r="F356" s="373" t="s">
        <v>944</v>
      </c>
      <c r="G356" s="373">
        <v>40</v>
      </c>
      <c r="H356" s="392">
        <v>87.745952677459499</v>
      </c>
      <c r="I356" s="392">
        <v>78.783239323126494</v>
      </c>
      <c r="J356" s="392">
        <v>0</v>
      </c>
      <c r="K356" s="392">
        <v>70.05</v>
      </c>
      <c r="L356" s="392">
        <v>72.034246575342465</v>
      </c>
      <c r="M356" s="393">
        <v>71.016483516483518</v>
      </c>
    </row>
    <row r="357" spans="1:13">
      <c r="A357" s="373">
        <v>6</v>
      </c>
      <c r="B357" s="356" t="s">
        <v>1348</v>
      </c>
      <c r="C357" s="391" t="s">
        <v>381</v>
      </c>
      <c r="D357" s="356" t="s">
        <v>2299</v>
      </c>
      <c r="E357" s="373" t="s">
        <v>939</v>
      </c>
      <c r="F357" s="373" t="s">
        <v>940</v>
      </c>
      <c r="G357" s="373">
        <v>62</v>
      </c>
      <c r="H357" s="392">
        <v>89.452054794520507</v>
      </c>
      <c r="I357" s="392">
        <v>84.358271865121196</v>
      </c>
      <c r="J357" s="392">
        <v>89.129610115911504</v>
      </c>
      <c r="K357" s="392">
        <v>76.73</v>
      </c>
      <c r="L357" s="392">
        <v>92.156429518338484</v>
      </c>
      <c r="M357" s="393">
        <v>81.017369727047139</v>
      </c>
    </row>
    <row r="358" spans="1:13">
      <c r="A358" s="373">
        <v>6</v>
      </c>
      <c r="B358" s="356" t="s">
        <v>1348</v>
      </c>
      <c r="C358" s="391" t="s">
        <v>382</v>
      </c>
      <c r="D358" s="356" t="s">
        <v>2300</v>
      </c>
      <c r="E358" s="373" t="s">
        <v>939</v>
      </c>
      <c r="F358" s="373" t="s">
        <v>940</v>
      </c>
      <c r="G358" s="373">
        <v>90</v>
      </c>
      <c r="H358" s="392">
        <v>53.1385083713851</v>
      </c>
      <c r="I358" s="392">
        <v>63.378995433790003</v>
      </c>
      <c r="J358" s="392">
        <v>60.273972602739697</v>
      </c>
      <c r="K358" s="392">
        <v>45.55</v>
      </c>
      <c r="L358" s="392">
        <v>62.444444444444443</v>
      </c>
      <c r="M358" s="393">
        <v>70.787545787545781</v>
      </c>
    </row>
    <row r="359" spans="1:13">
      <c r="A359" s="373">
        <v>6</v>
      </c>
      <c r="B359" s="356" t="s">
        <v>1348</v>
      </c>
      <c r="C359" s="391" t="s">
        <v>383</v>
      </c>
      <c r="D359" s="356" t="s">
        <v>2301</v>
      </c>
      <c r="E359" s="373" t="s">
        <v>939</v>
      </c>
      <c r="F359" s="373" t="s">
        <v>944</v>
      </c>
      <c r="G359" s="373">
        <v>52</v>
      </c>
      <c r="H359" s="392">
        <v>77.495107632093905</v>
      </c>
      <c r="I359" s="392">
        <v>67.552926525529301</v>
      </c>
      <c r="J359" s="392">
        <v>66.432129514321304</v>
      </c>
      <c r="K359" s="392">
        <v>60.2</v>
      </c>
      <c r="L359" s="392">
        <v>58.767123287671232</v>
      </c>
      <c r="M359" s="393">
        <v>64.285714285714292</v>
      </c>
    </row>
    <row r="360" spans="1:13">
      <c r="A360" s="373">
        <v>6</v>
      </c>
      <c r="B360" s="356" t="s">
        <v>1348</v>
      </c>
      <c r="C360" s="391" t="s">
        <v>384</v>
      </c>
      <c r="D360" s="356" t="s">
        <v>2302</v>
      </c>
      <c r="E360" s="373" t="s">
        <v>939</v>
      </c>
      <c r="F360" s="373" t="s">
        <v>947</v>
      </c>
      <c r="G360" s="373">
        <v>138</v>
      </c>
      <c r="H360" s="392">
        <v>63.273500236183303</v>
      </c>
      <c r="I360" s="392">
        <v>67.3405762871989</v>
      </c>
      <c r="J360" s="392">
        <v>69.508738781294298</v>
      </c>
      <c r="K360" s="392">
        <v>65.56</v>
      </c>
      <c r="L360" s="392">
        <v>82.122295016875128</v>
      </c>
      <c r="M360" s="393">
        <v>78.726708074534159</v>
      </c>
    </row>
    <row r="361" spans="1:13">
      <c r="A361" s="373">
        <v>6</v>
      </c>
      <c r="B361" s="356" t="s">
        <v>1348</v>
      </c>
      <c r="C361" s="391" t="s">
        <v>385</v>
      </c>
      <c r="D361" s="356" t="s">
        <v>2303</v>
      </c>
      <c r="E361" s="373" t="s">
        <v>939</v>
      </c>
      <c r="F361" s="373" t="s">
        <v>940</v>
      </c>
      <c r="G361" s="373">
        <v>121</v>
      </c>
      <c r="H361" s="392">
        <v>80.752807602122701</v>
      </c>
      <c r="I361" s="392">
        <v>82.102924842650907</v>
      </c>
      <c r="J361" s="392">
        <v>16.124892015303001</v>
      </c>
      <c r="K361" s="392">
        <v>68.05</v>
      </c>
      <c r="L361" s="392">
        <v>78.863353334088075</v>
      </c>
      <c r="M361" s="393">
        <v>96.394514576332753</v>
      </c>
    </row>
    <row r="362" spans="1:13">
      <c r="A362" s="373">
        <v>6</v>
      </c>
      <c r="B362" s="356" t="s">
        <v>1348</v>
      </c>
      <c r="C362" s="391" t="s">
        <v>386</v>
      </c>
      <c r="D362" s="356" t="s">
        <v>2304</v>
      </c>
      <c r="E362" s="373" t="s">
        <v>939</v>
      </c>
      <c r="F362" s="373" t="s">
        <v>944</v>
      </c>
      <c r="G362" s="373">
        <v>52</v>
      </c>
      <c r="H362" s="392">
        <v>76.619061498105495</v>
      </c>
      <c r="I362" s="392">
        <v>70.849315068493198</v>
      </c>
      <c r="J362" s="392">
        <v>85.267123287671197</v>
      </c>
      <c r="K362" s="392">
        <v>74.09</v>
      </c>
      <c r="L362" s="392">
        <v>69.773445732349842</v>
      </c>
      <c r="M362" s="393">
        <v>84.382924767540146</v>
      </c>
    </row>
    <row r="363" spans="1:13">
      <c r="A363" s="373">
        <v>6</v>
      </c>
      <c r="B363" s="356" t="s">
        <v>1348</v>
      </c>
      <c r="C363" s="391" t="s">
        <v>387</v>
      </c>
      <c r="D363" s="356" t="s">
        <v>2305</v>
      </c>
      <c r="E363" s="373" t="s">
        <v>939</v>
      </c>
      <c r="F363" s="373" t="s">
        <v>944</v>
      </c>
      <c r="G363" s="373">
        <v>13</v>
      </c>
      <c r="H363" s="392">
        <v>31.278538812785399</v>
      </c>
      <c r="I363" s="392">
        <v>36.643835616438402</v>
      </c>
      <c r="J363" s="392">
        <v>41.529680365296798</v>
      </c>
      <c r="K363" s="392">
        <v>27.63</v>
      </c>
      <c r="L363" s="392">
        <v>38.250790305584829</v>
      </c>
      <c r="M363" s="393">
        <v>38.715131022823329</v>
      </c>
    </row>
    <row r="364" spans="1:13">
      <c r="A364" s="394">
        <v>6</v>
      </c>
      <c r="B364" s="395" t="s">
        <v>1348</v>
      </c>
      <c r="C364" s="396" t="s">
        <v>388</v>
      </c>
      <c r="D364" s="395" t="s">
        <v>2306</v>
      </c>
      <c r="E364" s="394" t="s">
        <v>939</v>
      </c>
      <c r="F364" s="394" t="s">
        <v>966</v>
      </c>
      <c r="G364" s="394">
        <v>0</v>
      </c>
      <c r="H364" s="392">
        <v>0</v>
      </c>
      <c r="I364" s="392">
        <v>0</v>
      </c>
      <c r="J364" s="392">
        <v>0</v>
      </c>
      <c r="K364" s="392">
        <v>0</v>
      </c>
      <c r="L364" s="392">
        <v>0</v>
      </c>
      <c r="M364" s="393"/>
    </row>
    <row r="365" spans="1:13">
      <c r="A365" s="373">
        <v>6</v>
      </c>
      <c r="B365" s="356" t="s">
        <v>1360</v>
      </c>
      <c r="C365" s="391" t="s">
        <v>389</v>
      </c>
      <c r="D365" s="356" t="s">
        <v>2307</v>
      </c>
      <c r="E365" s="373" t="s">
        <v>935</v>
      </c>
      <c r="F365" s="373" t="s">
        <v>936</v>
      </c>
      <c r="G365" s="373">
        <v>850</v>
      </c>
      <c r="H365" s="392">
        <v>94.836695724367004</v>
      </c>
      <c r="I365" s="392">
        <v>93.046897663174903</v>
      </c>
      <c r="J365" s="392">
        <v>17.214504431909699</v>
      </c>
      <c r="K365" s="392">
        <v>63.41</v>
      </c>
      <c r="L365" s="392">
        <v>89.80660757453667</v>
      </c>
      <c r="M365" s="393">
        <v>74.745959922430515</v>
      </c>
    </row>
    <row r="366" spans="1:13">
      <c r="A366" s="373">
        <v>6</v>
      </c>
      <c r="B366" s="356" t="s">
        <v>1360</v>
      </c>
      <c r="C366" s="391" t="s">
        <v>390</v>
      </c>
      <c r="D366" s="356" t="s">
        <v>2308</v>
      </c>
      <c r="E366" s="373" t="s">
        <v>939</v>
      </c>
      <c r="F366" s="373" t="s">
        <v>947</v>
      </c>
      <c r="G366" s="373">
        <v>132</v>
      </c>
      <c r="H366" s="392">
        <v>87.269406392694094</v>
      </c>
      <c r="I366" s="392">
        <v>87.741248097412495</v>
      </c>
      <c r="J366" s="392">
        <v>64.5418569254186</v>
      </c>
      <c r="K366" s="392">
        <v>59.57</v>
      </c>
      <c r="L366" s="392">
        <v>77.432544624325445</v>
      </c>
      <c r="M366" s="393">
        <v>90.921578421578417</v>
      </c>
    </row>
    <row r="367" spans="1:13">
      <c r="A367" s="373">
        <v>6</v>
      </c>
      <c r="B367" s="356" t="s">
        <v>1360</v>
      </c>
      <c r="C367" s="391" t="s">
        <v>391</v>
      </c>
      <c r="D367" s="356" t="s">
        <v>2309</v>
      </c>
      <c r="E367" s="373" t="s">
        <v>939</v>
      </c>
      <c r="F367" s="373" t="s">
        <v>944</v>
      </c>
      <c r="G367" s="373">
        <v>30</v>
      </c>
      <c r="H367" s="392">
        <v>56.100456621004597</v>
      </c>
      <c r="I367" s="392">
        <v>60.657534246575302</v>
      </c>
      <c r="J367" s="392">
        <v>45.4520547945205</v>
      </c>
      <c r="K367" s="392">
        <v>33.799999999999997</v>
      </c>
      <c r="L367" s="392">
        <v>57.525114155251138</v>
      </c>
      <c r="M367" s="393">
        <v>62.326007326007328</v>
      </c>
    </row>
    <row r="368" spans="1:13">
      <c r="A368" s="373">
        <v>6</v>
      </c>
      <c r="B368" s="356" t="s">
        <v>1360</v>
      </c>
      <c r="C368" s="391" t="s">
        <v>392</v>
      </c>
      <c r="D368" s="356" t="s">
        <v>2310</v>
      </c>
      <c r="E368" s="373" t="s">
        <v>972</v>
      </c>
      <c r="F368" s="373" t="s">
        <v>999</v>
      </c>
      <c r="G368" s="373">
        <v>250</v>
      </c>
      <c r="H368" s="392">
        <v>96.576438356164402</v>
      </c>
      <c r="I368" s="392">
        <v>93.285479452054801</v>
      </c>
      <c r="J368" s="392">
        <v>0</v>
      </c>
      <c r="K368" s="392">
        <v>75.36</v>
      </c>
      <c r="L368" s="392">
        <v>106.68054794520548</v>
      </c>
      <c r="M368" s="393">
        <v>96.476923076923072</v>
      </c>
    </row>
    <row r="369" spans="1:13">
      <c r="A369" s="373">
        <v>6</v>
      </c>
      <c r="B369" s="356" t="s">
        <v>1360</v>
      </c>
      <c r="C369" s="391" t="s">
        <v>393</v>
      </c>
      <c r="D369" s="356" t="s">
        <v>2311</v>
      </c>
      <c r="E369" s="373" t="s">
        <v>939</v>
      </c>
      <c r="F369" s="373" t="s">
        <v>944</v>
      </c>
      <c r="G369" s="373">
        <v>23</v>
      </c>
      <c r="H369" s="392">
        <v>56.033353186420499</v>
      </c>
      <c r="I369" s="392">
        <v>48.362120309708203</v>
      </c>
      <c r="J369" s="392">
        <v>46.372840976771897</v>
      </c>
      <c r="K369" s="392">
        <v>36.49</v>
      </c>
      <c r="L369" s="392">
        <v>68.636092912447879</v>
      </c>
      <c r="M369" s="393">
        <v>74.72527472527473</v>
      </c>
    </row>
    <row r="370" spans="1:13">
      <c r="A370" s="373">
        <v>6</v>
      </c>
      <c r="B370" s="356" t="s">
        <v>1360</v>
      </c>
      <c r="C370" s="391" t="s">
        <v>394</v>
      </c>
      <c r="D370" s="356" t="s">
        <v>2312</v>
      </c>
      <c r="E370" s="373" t="s">
        <v>939</v>
      </c>
      <c r="F370" s="373" t="s">
        <v>940</v>
      </c>
      <c r="G370" s="373">
        <v>67</v>
      </c>
      <c r="H370" s="392">
        <v>68.600892719716796</v>
      </c>
      <c r="I370" s="392">
        <v>70.624048706240501</v>
      </c>
      <c r="J370" s="392">
        <v>55.041434128192101</v>
      </c>
      <c r="K370" s="392">
        <v>53.75</v>
      </c>
      <c r="L370" s="392">
        <v>92.128399100388464</v>
      </c>
      <c r="M370" s="393">
        <v>93.299983598491067</v>
      </c>
    </row>
    <row r="371" spans="1:13">
      <c r="A371" s="373">
        <v>6</v>
      </c>
      <c r="B371" s="356" t="s">
        <v>1360</v>
      </c>
      <c r="C371" s="391" t="s">
        <v>395</v>
      </c>
      <c r="D371" s="356" t="s">
        <v>2313</v>
      </c>
      <c r="E371" s="373" t="s">
        <v>939</v>
      </c>
      <c r="F371" s="373" t="s">
        <v>947</v>
      </c>
      <c r="G371" s="373">
        <v>137</v>
      </c>
      <c r="H371" s="392">
        <v>86.332420091324195</v>
      </c>
      <c r="I371" s="392">
        <v>99.822017798220202</v>
      </c>
      <c r="J371" s="392">
        <v>77.296270372962695</v>
      </c>
      <c r="K371" s="392">
        <v>75.510000000000005</v>
      </c>
      <c r="L371" s="392">
        <v>116.35236476352365</v>
      </c>
      <c r="M371" s="393">
        <v>134.92419988770354</v>
      </c>
    </row>
    <row r="372" spans="1:13">
      <c r="A372" s="373">
        <v>6</v>
      </c>
      <c r="B372" s="356" t="s">
        <v>1360</v>
      </c>
      <c r="C372" s="391" t="s">
        <v>396</v>
      </c>
      <c r="D372" s="356" t="s">
        <v>2314</v>
      </c>
      <c r="E372" s="373" t="s">
        <v>939</v>
      </c>
      <c r="F372" s="373" t="s">
        <v>947</v>
      </c>
      <c r="G372" s="373">
        <v>113</v>
      </c>
      <c r="H372" s="392">
        <v>80.487279843444199</v>
      </c>
      <c r="I372" s="392">
        <v>94.389622984604202</v>
      </c>
      <c r="J372" s="392">
        <v>83.341011031640207</v>
      </c>
      <c r="K372" s="392">
        <v>76.13</v>
      </c>
      <c r="L372" s="392">
        <v>99.740574615104862</v>
      </c>
      <c r="M372" s="393">
        <v>95.67733151803948</v>
      </c>
    </row>
    <row r="373" spans="1:13">
      <c r="A373" s="373">
        <v>6</v>
      </c>
      <c r="B373" s="356" t="s">
        <v>1360</v>
      </c>
      <c r="C373" s="391" t="s">
        <v>397</v>
      </c>
      <c r="D373" s="356" t="s">
        <v>2315</v>
      </c>
      <c r="E373" s="373" t="s">
        <v>939</v>
      </c>
      <c r="F373" s="373" t="s">
        <v>944</v>
      </c>
      <c r="G373" s="373">
        <v>30</v>
      </c>
      <c r="H373" s="392">
        <v>8.7488584474885904</v>
      </c>
      <c r="I373" s="392">
        <v>12.4931506849315</v>
      </c>
      <c r="J373" s="392">
        <v>12.5296803652968</v>
      </c>
      <c r="K373" s="392">
        <v>12.26</v>
      </c>
      <c r="L373" s="392">
        <v>11.65296803652968</v>
      </c>
      <c r="M373" s="393">
        <v>14.139194139194139</v>
      </c>
    </row>
    <row r="374" spans="1:13">
      <c r="A374" s="373">
        <v>6</v>
      </c>
      <c r="B374" s="356" t="s">
        <v>1360</v>
      </c>
      <c r="C374" s="391" t="s">
        <v>398</v>
      </c>
      <c r="D374" s="356" t="s">
        <v>3818</v>
      </c>
      <c r="E374" s="373" t="s">
        <v>939</v>
      </c>
      <c r="F374" s="373" t="s">
        <v>940</v>
      </c>
      <c r="G374" s="373">
        <v>40</v>
      </c>
      <c r="H374" s="392">
        <v>53.129610115911497</v>
      </c>
      <c r="I374" s="392">
        <v>76.986301369863</v>
      </c>
      <c r="J374" s="392">
        <v>37.9931506849315</v>
      </c>
      <c r="K374" s="392">
        <v>70</v>
      </c>
      <c r="L374" s="392">
        <v>85.678082191780817</v>
      </c>
      <c r="M374" s="393">
        <v>143.75</v>
      </c>
    </row>
    <row r="375" spans="1:13">
      <c r="A375" s="373">
        <v>6</v>
      </c>
      <c r="B375" s="356" t="s">
        <v>1360</v>
      </c>
      <c r="C375" s="391" t="s">
        <v>399</v>
      </c>
      <c r="D375" s="356" t="s">
        <v>2316</v>
      </c>
      <c r="E375" s="373" t="s">
        <v>939</v>
      </c>
      <c r="F375" s="373" t="s">
        <v>944</v>
      </c>
      <c r="G375" s="373">
        <v>60</v>
      </c>
      <c r="H375" s="392">
        <v>70.401826484018301</v>
      </c>
      <c r="I375" s="392">
        <v>70.6803652968037</v>
      </c>
      <c r="J375" s="392">
        <v>59.3607305936073</v>
      </c>
      <c r="K375" s="392">
        <v>51.28</v>
      </c>
      <c r="L375" s="392">
        <v>72.817351598173516</v>
      </c>
      <c r="M375" s="393">
        <v>61.868131868131869</v>
      </c>
    </row>
    <row r="376" spans="1:13">
      <c r="A376" s="373">
        <v>6</v>
      </c>
      <c r="B376" s="356" t="s">
        <v>1360</v>
      </c>
      <c r="C376" s="391" t="s">
        <v>400</v>
      </c>
      <c r="D376" s="356" t="s">
        <v>2317</v>
      </c>
      <c r="E376" s="373" t="s">
        <v>939</v>
      </c>
      <c r="F376" s="373" t="s">
        <v>966</v>
      </c>
      <c r="G376" s="373">
        <v>30</v>
      </c>
      <c r="H376" s="392">
        <v>0</v>
      </c>
      <c r="I376" s="392">
        <v>24.018264840182599</v>
      </c>
      <c r="J376" s="392">
        <v>0</v>
      </c>
      <c r="K376" s="392">
        <v>43.72</v>
      </c>
      <c r="L376" s="392">
        <v>46.045662100456624</v>
      </c>
      <c r="M376" s="393">
        <v>39.084249084249088</v>
      </c>
    </row>
    <row r="377" spans="1:13">
      <c r="A377" s="373">
        <v>6</v>
      </c>
      <c r="B377" s="356" t="s">
        <v>1373</v>
      </c>
      <c r="C377" s="391" t="s">
        <v>401</v>
      </c>
      <c r="D377" s="356" t="s">
        <v>2318</v>
      </c>
      <c r="E377" s="373" t="s">
        <v>972</v>
      </c>
      <c r="F377" s="373" t="s">
        <v>999</v>
      </c>
      <c r="G377" s="373">
        <v>356</v>
      </c>
      <c r="H377" s="392">
        <v>74.079733052335797</v>
      </c>
      <c r="I377" s="392">
        <v>79.404636459431003</v>
      </c>
      <c r="J377" s="392">
        <v>82.028451001053696</v>
      </c>
      <c r="K377" s="392">
        <v>68.11</v>
      </c>
      <c r="L377" s="392">
        <v>81.478374634446666</v>
      </c>
      <c r="M377" s="393">
        <v>82.150574144956167</v>
      </c>
    </row>
    <row r="378" spans="1:13">
      <c r="A378" s="373">
        <v>6</v>
      </c>
      <c r="B378" s="356" t="s">
        <v>1373</v>
      </c>
      <c r="C378" s="391" t="s">
        <v>402</v>
      </c>
      <c r="D378" s="356" t="s">
        <v>2319</v>
      </c>
      <c r="E378" s="373" t="s">
        <v>939</v>
      </c>
      <c r="F378" s="373" t="s">
        <v>944</v>
      </c>
      <c r="G378" s="373">
        <v>37</v>
      </c>
      <c r="H378" s="392">
        <v>46.292808219178099</v>
      </c>
      <c r="I378" s="392">
        <v>41.585720215857201</v>
      </c>
      <c r="J378" s="392">
        <v>39.095060190950598</v>
      </c>
      <c r="K378" s="392">
        <v>27.86</v>
      </c>
      <c r="L378" s="392">
        <v>38.859681599407629</v>
      </c>
      <c r="M378" s="393">
        <v>30.308880308880308</v>
      </c>
    </row>
    <row r="379" spans="1:13">
      <c r="A379" s="373">
        <v>6</v>
      </c>
      <c r="B379" s="356" t="s">
        <v>1373</v>
      </c>
      <c r="C379" s="391" t="s">
        <v>403</v>
      </c>
      <c r="D379" s="356" t="s">
        <v>2320</v>
      </c>
      <c r="E379" s="373" t="s">
        <v>939</v>
      </c>
      <c r="F379" s="373" t="s">
        <v>944</v>
      </c>
      <c r="G379" s="373">
        <v>32</v>
      </c>
      <c r="H379" s="392">
        <v>48.890410958904098</v>
      </c>
      <c r="I379" s="392">
        <v>51.377921031426297</v>
      </c>
      <c r="J379" s="392">
        <v>37.010475423045897</v>
      </c>
      <c r="K379" s="392">
        <v>31.19</v>
      </c>
      <c r="L379" s="392">
        <v>37.654109589041099</v>
      </c>
      <c r="M379" s="393">
        <v>36.074862637362635</v>
      </c>
    </row>
    <row r="380" spans="1:13">
      <c r="A380" s="373">
        <v>6</v>
      </c>
      <c r="B380" s="356" t="s">
        <v>1373</v>
      </c>
      <c r="C380" s="391" t="s">
        <v>404</v>
      </c>
      <c r="D380" s="356" t="s">
        <v>2321</v>
      </c>
      <c r="E380" s="373" t="s">
        <v>939</v>
      </c>
      <c r="F380" s="373" t="s">
        <v>944</v>
      </c>
      <c r="G380" s="373">
        <v>36</v>
      </c>
      <c r="H380" s="392">
        <v>52.090843547224203</v>
      </c>
      <c r="I380" s="392">
        <v>54.391171993911698</v>
      </c>
      <c r="J380" s="392">
        <v>53.554033485540302</v>
      </c>
      <c r="K380" s="392">
        <v>37.79</v>
      </c>
      <c r="L380" s="392">
        <v>45.342465753424655</v>
      </c>
      <c r="M380" s="393">
        <v>62.652625152625156</v>
      </c>
    </row>
    <row r="381" spans="1:13">
      <c r="A381" s="373">
        <v>6</v>
      </c>
      <c r="B381" s="356" t="s">
        <v>1373</v>
      </c>
      <c r="C381" s="391" t="s">
        <v>405</v>
      </c>
      <c r="D381" s="356" t="s">
        <v>2322</v>
      </c>
      <c r="E381" s="373" t="s">
        <v>939</v>
      </c>
      <c r="F381" s="373" t="s">
        <v>944</v>
      </c>
      <c r="G381" s="373">
        <v>30</v>
      </c>
      <c r="H381" s="392">
        <v>36.1804995970991</v>
      </c>
      <c r="I381" s="392">
        <v>41.552511415525103</v>
      </c>
      <c r="J381" s="392">
        <v>39.269406392694101</v>
      </c>
      <c r="K381" s="392">
        <v>32.630000000000003</v>
      </c>
      <c r="L381" s="392">
        <v>39.351598173515981</v>
      </c>
      <c r="M381" s="393">
        <v>39.780219780219781</v>
      </c>
    </row>
    <row r="382" spans="1:13">
      <c r="A382" s="373">
        <v>6</v>
      </c>
      <c r="B382" s="356" t="s">
        <v>1373</v>
      </c>
      <c r="C382" s="391" t="s">
        <v>406</v>
      </c>
      <c r="D382" s="356" t="s">
        <v>2323</v>
      </c>
      <c r="E382" s="373" t="s">
        <v>939</v>
      </c>
      <c r="F382" s="373" t="s">
        <v>966</v>
      </c>
      <c r="G382" s="373">
        <v>8</v>
      </c>
      <c r="H382" s="392">
        <v>17.4520547945205</v>
      </c>
      <c r="I382" s="392">
        <v>23.405088062622301</v>
      </c>
      <c r="J382" s="392">
        <v>15.7729941291585</v>
      </c>
      <c r="K382" s="392">
        <v>9.2799999999999994</v>
      </c>
      <c r="L382" s="392">
        <v>17.020547945205479</v>
      </c>
      <c r="M382" s="393">
        <v>14.285714285714286</v>
      </c>
    </row>
    <row r="383" spans="1:13">
      <c r="A383" s="373">
        <v>6</v>
      </c>
      <c r="B383" s="356" t="s">
        <v>1373</v>
      </c>
      <c r="C383" s="391" t="s">
        <v>407</v>
      </c>
      <c r="D383" s="356" t="s">
        <v>2324</v>
      </c>
      <c r="E383" s="373" t="s">
        <v>939</v>
      </c>
      <c r="F383" s="373" t="s">
        <v>944</v>
      </c>
      <c r="G383" s="373">
        <v>26</v>
      </c>
      <c r="H383" s="392">
        <v>21.6803652968037</v>
      </c>
      <c r="I383" s="392">
        <v>31.390937829294</v>
      </c>
      <c r="J383" s="392">
        <v>34.299262381454199</v>
      </c>
      <c r="K383" s="392">
        <v>17.71</v>
      </c>
      <c r="L383" s="392">
        <v>29.262381454162277</v>
      </c>
      <c r="M383" s="393">
        <v>28.212172442941675</v>
      </c>
    </row>
    <row r="384" spans="1:13">
      <c r="A384" s="373">
        <v>6</v>
      </c>
      <c r="B384" s="356" t="s">
        <v>1381</v>
      </c>
      <c r="C384" s="391" t="s">
        <v>408</v>
      </c>
      <c r="D384" s="356" t="s">
        <v>2325</v>
      </c>
      <c r="E384" s="373" t="s">
        <v>935</v>
      </c>
      <c r="F384" s="373" t="s">
        <v>936</v>
      </c>
      <c r="G384" s="373">
        <v>482</v>
      </c>
      <c r="H384" s="392">
        <v>91.964091572702102</v>
      </c>
      <c r="I384" s="392">
        <v>94.396532633110795</v>
      </c>
      <c r="J384" s="392">
        <v>23.3952355341833</v>
      </c>
      <c r="K384" s="392">
        <v>68.3</v>
      </c>
      <c r="L384" s="392">
        <v>84.141988290797471</v>
      </c>
      <c r="M384" s="393">
        <v>80.511604577994618</v>
      </c>
    </row>
    <row r="385" spans="1:13">
      <c r="A385" s="373">
        <v>6</v>
      </c>
      <c r="B385" s="356" t="s">
        <v>1381</v>
      </c>
      <c r="C385" s="391" t="s">
        <v>409</v>
      </c>
      <c r="D385" s="356" t="s">
        <v>2326</v>
      </c>
      <c r="E385" s="373" t="s">
        <v>972</v>
      </c>
      <c r="F385" s="373" t="s">
        <v>973</v>
      </c>
      <c r="G385" s="373">
        <v>248</v>
      </c>
      <c r="H385" s="392">
        <v>82.932175075175394</v>
      </c>
      <c r="I385" s="392">
        <v>87.151353157367197</v>
      </c>
      <c r="J385" s="392">
        <v>78.138322753090506</v>
      </c>
      <c r="K385" s="392">
        <v>68.400000000000006</v>
      </c>
      <c r="L385" s="392">
        <v>72.298939460892626</v>
      </c>
      <c r="M385" s="393">
        <v>67.471641261963839</v>
      </c>
    </row>
    <row r="386" spans="1:13">
      <c r="A386" s="373">
        <v>6</v>
      </c>
      <c r="B386" s="356" t="s">
        <v>1381</v>
      </c>
      <c r="C386" s="391" t="s">
        <v>410</v>
      </c>
      <c r="D386" s="356" t="s">
        <v>2327</v>
      </c>
      <c r="E386" s="373" t="s">
        <v>939</v>
      </c>
      <c r="F386" s="373" t="s">
        <v>944</v>
      </c>
      <c r="G386" s="373">
        <v>60</v>
      </c>
      <c r="H386" s="392">
        <v>46.121330724070397</v>
      </c>
      <c r="I386" s="392">
        <v>56.375131717597498</v>
      </c>
      <c r="J386" s="392">
        <v>40.067439409905198</v>
      </c>
      <c r="K386" s="392">
        <v>40.11</v>
      </c>
      <c r="L386" s="392">
        <v>47.013698630136986</v>
      </c>
      <c r="M386" s="393">
        <v>52.811355311355314</v>
      </c>
    </row>
    <row r="387" spans="1:13">
      <c r="A387" s="373">
        <v>6</v>
      </c>
      <c r="B387" s="356" t="s">
        <v>1381</v>
      </c>
      <c r="C387" s="391" t="s">
        <v>411</v>
      </c>
      <c r="D387" s="356" t="s">
        <v>2328</v>
      </c>
      <c r="E387" s="373" t="s">
        <v>939</v>
      </c>
      <c r="F387" s="373" t="s">
        <v>944</v>
      </c>
      <c r="G387" s="373">
        <v>33</v>
      </c>
      <c r="H387" s="392">
        <v>35.442922374429202</v>
      </c>
      <c r="I387" s="392">
        <v>42.673594709494601</v>
      </c>
      <c r="J387" s="392">
        <v>49.428436466698201</v>
      </c>
      <c r="K387" s="392">
        <v>46.16</v>
      </c>
      <c r="L387" s="392">
        <v>40.11623080116231</v>
      </c>
      <c r="M387" s="393">
        <v>41.125541125541126</v>
      </c>
    </row>
    <row r="388" spans="1:13">
      <c r="A388" s="373">
        <v>6</v>
      </c>
      <c r="B388" s="356" t="s">
        <v>1381</v>
      </c>
      <c r="C388" s="391" t="s">
        <v>412</v>
      </c>
      <c r="D388" s="356" t="s">
        <v>2329</v>
      </c>
      <c r="E388" s="373" t="s">
        <v>939</v>
      </c>
      <c r="F388" s="373" t="s">
        <v>944</v>
      </c>
      <c r="G388" s="373">
        <v>34</v>
      </c>
      <c r="H388" s="392">
        <v>60.684931506849303</v>
      </c>
      <c r="I388" s="392">
        <v>45.181305398871899</v>
      </c>
      <c r="J388" s="392">
        <v>23.473005640612399</v>
      </c>
      <c r="K388" s="392">
        <v>42.55</v>
      </c>
      <c r="L388" s="392">
        <v>51.853344077356972</v>
      </c>
      <c r="M388" s="393">
        <v>42.517776341305755</v>
      </c>
    </row>
    <row r="389" spans="1:13">
      <c r="A389" s="373">
        <v>6</v>
      </c>
      <c r="B389" s="356" t="s">
        <v>1381</v>
      </c>
      <c r="C389" s="391" t="s">
        <v>413</v>
      </c>
      <c r="D389" s="356" t="s">
        <v>2330</v>
      </c>
      <c r="E389" s="373" t="s">
        <v>939</v>
      </c>
      <c r="F389" s="373" t="s">
        <v>944</v>
      </c>
      <c r="G389" s="373">
        <v>60</v>
      </c>
      <c r="H389" s="392">
        <v>72.899543378995403</v>
      </c>
      <c r="I389" s="392">
        <v>69.922374429223794</v>
      </c>
      <c r="J389" s="392">
        <v>67.958904109589</v>
      </c>
      <c r="K389" s="392">
        <v>37.32</v>
      </c>
      <c r="L389" s="392">
        <v>34.684931506849317</v>
      </c>
      <c r="M389" s="393">
        <v>48.195970695970693</v>
      </c>
    </row>
    <row r="390" spans="1:13">
      <c r="A390" s="373">
        <v>6</v>
      </c>
      <c r="B390" s="356" t="s">
        <v>1381</v>
      </c>
      <c r="C390" s="391" t="s">
        <v>414</v>
      </c>
      <c r="D390" s="356" t="s">
        <v>2331</v>
      </c>
      <c r="E390" s="373" t="s">
        <v>939</v>
      </c>
      <c r="F390" s="373" t="s">
        <v>944</v>
      </c>
      <c r="G390" s="373">
        <v>30</v>
      </c>
      <c r="H390" s="392">
        <v>38.5479452054795</v>
      </c>
      <c r="I390" s="392">
        <v>41.013698630137</v>
      </c>
      <c r="J390" s="392">
        <v>28.5205479452055</v>
      </c>
      <c r="K390" s="392">
        <v>29.74</v>
      </c>
      <c r="L390" s="392">
        <v>34.739726027397261</v>
      </c>
      <c r="M390" s="393">
        <v>62.747252747252745</v>
      </c>
    </row>
    <row r="391" spans="1:13">
      <c r="A391" s="373">
        <v>6</v>
      </c>
      <c r="B391" s="356" t="s">
        <v>1389</v>
      </c>
      <c r="C391" s="391" t="s">
        <v>415</v>
      </c>
      <c r="D391" s="356" t="s">
        <v>2332</v>
      </c>
      <c r="E391" s="373" t="s">
        <v>935</v>
      </c>
      <c r="F391" s="373" t="s">
        <v>936</v>
      </c>
      <c r="G391" s="373">
        <v>542</v>
      </c>
      <c r="H391" s="392">
        <v>105.102674494455</v>
      </c>
      <c r="I391" s="392">
        <v>113.558773646445</v>
      </c>
      <c r="J391" s="392">
        <v>55.621656881930903</v>
      </c>
      <c r="K391" s="392">
        <v>85.59</v>
      </c>
      <c r="L391" s="392">
        <v>114.03578830308851</v>
      </c>
      <c r="M391" s="393">
        <v>106.70187745833502</v>
      </c>
    </row>
    <row r="392" spans="1:13">
      <c r="A392" s="373">
        <v>6</v>
      </c>
      <c r="B392" s="356" t="s">
        <v>1389</v>
      </c>
      <c r="C392" s="391" t="s">
        <v>416</v>
      </c>
      <c r="D392" s="356" t="s">
        <v>2333</v>
      </c>
      <c r="E392" s="373" t="s">
        <v>972</v>
      </c>
      <c r="F392" s="373" t="s">
        <v>973</v>
      </c>
      <c r="G392" s="373">
        <v>162</v>
      </c>
      <c r="H392" s="392">
        <v>86.438356164383606</v>
      </c>
      <c r="I392" s="392">
        <v>27.589297145051901</v>
      </c>
      <c r="J392" s="392">
        <v>37.180898732556599</v>
      </c>
      <c r="K392" s="392">
        <v>48.15</v>
      </c>
      <c r="L392" s="392">
        <v>53.610688313884658</v>
      </c>
      <c r="M392" s="393">
        <v>57.193732193732195</v>
      </c>
    </row>
    <row r="393" spans="1:13">
      <c r="A393" s="373">
        <v>6</v>
      </c>
      <c r="B393" s="356" t="s">
        <v>1389</v>
      </c>
      <c r="C393" s="391" t="s">
        <v>417</v>
      </c>
      <c r="D393" s="356" t="s">
        <v>2334</v>
      </c>
      <c r="E393" s="373" t="s">
        <v>939</v>
      </c>
      <c r="F393" s="373" t="s">
        <v>940</v>
      </c>
      <c r="G393" s="373">
        <v>70</v>
      </c>
      <c r="H393" s="392">
        <v>60</v>
      </c>
      <c r="I393" s="392">
        <v>61.154598825831698</v>
      </c>
      <c r="J393" s="392">
        <v>51.068493150684901</v>
      </c>
      <c r="K393" s="392">
        <v>57.44</v>
      </c>
      <c r="L393" s="392">
        <v>71.428571428571431</v>
      </c>
      <c r="M393" s="393">
        <v>69.474097331240188</v>
      </c>
    </row>
    <row r="394" spans="1:13">
      <c r="A394" s="373">
        <v>6</v>
      </c>
      <c r="B394" s="356" t="s">
        <v>1389</v>
      </c>
      <c r="C394" s="391" t="s">
        <v>418</v>
      </c>
      <c r="D394" s="356" t="s">
        <v>2335</v>
      </c>
      <c r="E394" s="373" t="s">
        <v>972</v>
      </c>
      <c r="F394" s="373" t="s">
        <v>973</v>
      </c>
      <c r="G394" s="373">
        <v>212</v>
      </c>
      <c r="H394" s="392">
        <v>73.9534246575342</v>
      </c>
      <c r="I394" s="392">
        <v>70.694520547945203</v>
      </c>
      <c r="J394" s="392">
        <v>50.330136986301397</v>
      </c>
      <c r="K394" s="392">
        <v>56.01</v>
      </c>
      <c r="L394" s="392">
        <v>69.881106228999741</v>
      </c>
      <c r="M394" s="393">
        <v>66.195832469417368</v>
      </c>
    </row>
    <row r="395" spans="1:13">
      <c r="A395" s="373">
        <v>6</v>
      </c>
      <c r="B395" s="356" t="s">
        <v>1389</v>
      </c>
      <c r="C395" s="391" t="s">
        <v>419</v>
      </c>
      <c r="D395" s="356" t="s">
        <v>2336</v>
      </c>
      <c r="E395" s="373" t="s">
        <v>939</v>
      </c>
      <c r="F395" s="373" t="s">
        <v>944</v>
      </c>
      <c r="G395" s="373">
        <v>43</v>
      </c>
      <c r="H395" s="392">
        <v>49.643835616438402</v>
      </c>
      <c r="I395" s="392">
        <v>44.724505327245097</v>
      </c>
      <c r="J395" s="392">
        <v>41.984779299847801</v>
      </c>
      <c r="K395" s="392">
        <v>25.86</v>
      </c>
      <c r="L395" s="392">
        <v>43.032812997769987</v>
      </c>
      <c r="M395" s="393">
        <v>31.523128034755942</v>
      </c>
    </row>
    <row r="396" spans="1:13">
      <c r="A396" s="373">
        <v>6</v>
      </c>
      <c r="B396" s="356" t="s">
        <v>1389</v>
      </c>
      <c r="C396" s="391" t="s">
        <v>420</v>
      </c>
      <c r="D396" s="356" t="s">
        <v>2337</v>
      </c>
      <c r="E396" s="373" t="s">
        <v>939</v>
      </c>
      <c r="F396" s="373" t="s">
        <v>944</v>
      </c>
      <c r="G396" s="373">
        <v>48</v>
      </c>
      <c r="H396" s="392">
        <v>62.397260273972599</v>
      </c>
      <c r="I396" s="392">
        <v>52.613078314809997</v>
      </c>
      <c r="J396" s="392">
        <v>16.6451279400362</v>
      </c>
      <c r="K396" s="392">
        <v>38.4</v>
      </c>
      <c r="L396" s="392">
        <v>60.565068493150683</v>
      </c>
      <c r="M396" s="393">
        <v>64.068223443223445</v>
      </c>
    </row>
    <row r="397" spans="1:13">
      <c r="A397" s="373">
        <v>6</v>
      </c>
      <c r="B397" s="356" t="s">
        <v>1389</v>
      </c>
      <c r="C397" s="391" t="s">
        <v>421</v>
      </c>
      <c r="D397" s="356" t="s">
        <v>2338</v>
      </c>
      <c r="E397" s="373" t="s">
        <v>939</v>
      </c>
      <c r="F397" s="373" t="s">
        <v>944</v>
      </c>
      <c r="G397" s="373">
        <v>67</v>
      </c>
      <c r="H397" s="392">
        <v>56.367653557224898</v>
      </c>
      <c r="I397" s="392">
        <v>56.589041095890401</v>
      </c>
      <c r="J397" s="392">
        <v>59.182648401826498</v>
      </c>
      <c r="K397" s="392">
        <v>27.67</v>
      </c>
      <c r="L397" s="392">
        <v>70.905745246370884</v>
      </c>
      <c r="M397" s="393">
        <v>85.788092504510416</v>
      </c>
    </row>
    <row r="398" spans="1:13">
      <c r="A398" s="373">
        <v>6</v>
      </c>
      <c r="B398" s="356" t="s">
        <v>1389</v>
      </c>
      <c r="C398" s="391" t="s">
        <v>422</v>
      </c>
      <c r="D398" s="356" t="s">
        <v>3217</v>
      </c>
      <c r="E398" s="373" t="s">
        <v>939</v>
      </c>
      <c r="F398" s="373" t="s">
        <v>944</v>
      </c>
      <c r="G398" s="373">
        <v>30</v>
      </c>
      <c r="H398" s="392">
        <v>34.757990867579899</v>
      </c>
      <c r="I398" s="392">
        <v>30.326659641728099</v>
      </c>
      <c r="J398" s="392">
        <v>35.363540569020003</v>
      </c>
      <c r="K398" s="392">
        <v>25.45</v>
      </c>
      <c r="L398" s="392">
        <v>32.292237442922378</v>
      </c>
      <c r="M398" s="393">
        <v>43.956043956043956</v>
      </c>
    </row>
    <row r="399" spans="1:13">
      <c r="A399" s="373">
        <v>6</v>
      </c>
      <c r="B399" s="356" t="s">
        <v>1389</v>
      </c>
      <c r="C399" s="391" t="s">
        <v>423</v>
      </c>
      <c r="D399" s="356" t="s">
        <v>2339</v>
      </c>
      <c r="E399" s="373" t="s">
        <v>939</v>
      </c>
      <c r="F399" s="373" t="s">
        <v>944</v>
      </c>
      <c r="G399" s="373">
        <v>30</v>
      </c>
      <c r="H399" s="392">
        <v>32.511415525114202</v>
      </c>
      <c r="I399" s="392">
        <v>30.757990867579899</v>
      </c>
      <c r="J399" s="392">
        <v>17.780821917808201</v>
      </c>
      <c r="K399" s="392">
        <v>22.51</v>
      </c>
      <c r="L399" s="392">
        <v>36.136986301369866</v>
      </c>
      <c r="M399" s="393">
        <v>51.117216117216117</v>
      </c>
    </row>
    <row r="400" spans="1:13">
      <c r="A400" s="373">
        <v>6</v>
      </c>
      <c r="B400" s="356" t="s">
        <v>1399</v>
      </c>
      <c r="C400" s="391" t="s">
        <v>424</v>
      </c>
      <c r="D400" s="356" t="s">
        <v>2340</v>
      </c>
      <c r="E400" s="373" t="s">
        <v>935</v>
      </c>
      <c r="F400" s="373" t="s">
        <v>936</v>
      </c>
      <c r="G400" s="373">
        <v>415</v>
      </c>
      <c r="H400" s="392">
        <v>99.320872997446003</v>
      </c>
      <c r="I400" s="392">
        <v>119.617758706057</v>
      </c>
      <c r="J400" s="392">
        <v>126.022115860703</v>
      </c>
      <c r="K400" s="392">
        <v>96.81</v>
      </c>
      <c r="L400" s="392">
        <v>145.58970127083677</v>
      </c>
      <c r="M400" s="393">
        <v>138.7091222030981</v>
      </c>
    </row>
    <row r="401" spans="1:13">
      <c r="A401" s="373">
        <v>6</v>
      </c>
      <c r="B401" s="356" t="s">
        <v>1399</v>
      </c>
      <c r="C401" s="391" t="s">
        <v>425</v>
      </c>
      <c r="D401" s="356" t="s">
        <v>2341</v>
      </c>
      <c r="E401" s="373" t="s">
        <v>939</v>
      </c>
      <c r="F401" s="373" t="s">
        <v>947</v>
      </c>
      <c r="G401" s="373">
        <v>127</v>
      </c>
      <c r="H401" s="392">
        <v>81.761252446184002</v>
      </c>
      <c r="I401" s="392">
        <v>74.214611872146094</v>
      </c>
      <c r="J401" s="392">
        <v>72.867579908675793</v>
      </c>
      <c r="K401" s="392">
        <v>50.34</v>
      </c>
      <c r="L401" s="392">
        <v>89.440189839283789</v>
      </c>
      <c r="M401" s="393">
        <v>86.553603876438515</v>
      </c>
    </row>
    <row r="402" spans="1:13">
      <c r="A402" s="373">
        <v>6</v>
      </c>
      <c r="B402" s="356" t="s">
        <v>1399</v>
      </c>
      <c r="C402" s="391" t="s">
        <v>426</v>
      </c>
      <c r="D402" s="356" t="s">
        <v>2342</v>
      </c>
      <c r="E402" s="373" t="s">
        <v>972</v>
      </c>
      <c r="F402" s="373" t="s">
        <v>973</v>
      </c>
      <c r="G402" s="373">
        <v>230</v>
      </c>
      <c r="H402" s="392">
        <v>80.704109589041096</v>
      </c>
      <c r="I402" s="392">
        <v>85.4698630136986</v>
      </c>
      <c r="J402" s="392">
        <v>76.689041095890403</v>
      </c>
      <c r="K402" s="392">
        <v>63.48</v>
      </c>
      <c r="L402" s="392">
        <v>82.482430017867784</v>
      </c>
      <c r="M402" s="393">
        <v>90.102723363592929</v>
      </c>
    </row>
    <row r="403" spans="1:13">
      <c r="A403" s="373">
        <v>6</v>
      </c>
      <c r="B403" s="356" t="s">
        <v>1399</v>
      </c>
      <c r="C403" s="391" t="s">
        <v>427</v>
      </c>
      <c r="D403" s="356" t="s">
        <v>2343</v>
      </c>
      <c r="E403" s="373" t="s">
        <v>939</v>
      </c>
      <c r="F403" s="373" t="s">
        <v>940</v>
      </c>
      <c r="G403" s="373">
        <v>74</v>
      </c>
      <c r="H403" s="392">
        <v>76.378644186863397</v>
      </c>
      <c r="I403" s="392">
        <v>81.306923361717907</v>
      </c>
      <c r="J403" s="392">
        <v>69.9000370233247</v>
      </c>
      <c r="K403" s="392">
        <v>56.64</v>
      </c>
      <c r="L403" s="392">
        <v>67.837837837837839</v>
      </c>
      <c r="M403" s="393">
        <v>70.582120582120581</v>
      </c>
    </row>
    <row r="404" spans="1:13">
      <c r="A404" s="373">
        <v>6</v>
      </c>
      <c r="B404" s="356" t="s">
        <v>1399</v>
      </c>
      <c r="C404" s="391" t="s">
        <v>428</v>
      </c>
      <c r="D404" s="356" t="s">
        <v>3218</v>
      </c>
      <c r="E404" s="373" t="s">
        <v>939</v>
      </c>
      <c r="F404" s="373" t="s">
        <v>944</v>
      </c>
      <c r="G404" s="373">
        <v>45</v>
      </c>
      <c r="H404" s="392">
        <v>76.280060882800598</v>
      </c>
      <c r="I404" s="392">
        <v>91.707317073170699</v>
      </c>
      <c r="J404" s="392">
        <v>85.973939191446703</v>
      </c>
      <c r="K404" s="392">
        <v>70.400000000000006</v>
      </c>
      <c r="L404" s="392">
        <v>77.199391171993909</v>
      </c>
      <c r="M404" s="393">
        <v>90.573870573870579</v>
      </c>
    </row>
    <row r="405" spans="1:13">
      <c r="A405" s="394">
        <v>6</v>
      </c>
      <c r="B405" s="395" t="s">
        <v>1399</v>
      </c>
      <c r="C405" s="396" t="s">
        <v>429</v>
      </c>
      <c r="D405" s="395" t="s">
        <v>2344</v>
      </c>
      <c r="E405" s="394" t="s">
        <v>939</v>
      </c>
      <c r="F405" s="394" t="s">
        <v>966</v>
      </c>
      <c r="G405" s="394">
        <v>0</v>
      </c>
      <c r="H405" s="392">
        <v>0</v>
      </c>
      <c r="I405" s="392">
        <v>0</v>
      </c>
      <c r="J405" s="392">
        <v>0</v>
      </c>
      <c r="K405" s="392">
        <v>0</v>
      </c>
      <c r="L405" s="392">
        <v>0</v>
      </c>
      <c r="M405" s="393"/>
    </row>
    <row r="406" spans="1:13">
      <c r="A406" s="373">
        <v>6</v>
      </c>
      <c r="B406" s="356" t="s">
        <v>1406</v>
      </c>
      <c r="C406" s="391" t="s">
        <v>430</v>
      </c>
      <c r="D406" s="356" t="s">
        <v>3219</v>
      </c>
      <c r="E406" s="373" t="s">
        <v>972</v>
      </c>
      <c r="F406" s="373" t="s">
        <v>999</v>
      </c>
      <c r="G406" s="373">
        <v>388</v>
      </c>
      <c r="H406" s="392">
        <v>108.971757145273</v>
      </c>
      <c r="I406" s="392">
        <v>98.056771642423399</v>
      </c>
      <c r="J406" s="392">
        <v>69.372263804547401</v>
      </c>
      <c r="K406" s="392">
        <v>80.239999999999995</v>
      </c>
      <c r="L406" s="392">
        <v>98.810902414913144</v>
      </c>
      <c r="M406" s="393">
        <v>96.978021978021971</v>
      </c>
    </row>
    <row r="407" spans="1:13">
      <c r="A407" s="373">
        <v>6</v>
      </c>
      <c r="B407" s="356" t="s">
        <v>1406</v>
      </c>
      <c r="C407" s="391" t="s">
        <v>431</v>
      </c>
      <c r="D407" s="356" t="s">
        <v>2345</v>
      </c>
      <c r="E407" s="373" t="s">
        <v>939</v>
      </c>
      <c r="F407" s="373" t="s">
        <v>944</v>
      </c>
      <c r="G407" s="373">
        <v>34</v>
      </c>
      <c r="H407" s="392">
        <v>52.172211350293502</v>
      </c>
      <c r="I407" s="392">
        <v>60.539887187751802</v>
      </c>
      <c r="J407" s="392">
        <v>49.863013698630098</v>
      </c>
      <c r="K407" s="392">
        <v>60.68</v>
      </c>
      <c r="L407" s="392">
        <v>66.067687348912173</v>
      </c>
      <c r="M407" s="393">
        <v>58.613445378151262</v>
      </c>
    </row>
    <row r="408" spans="1:13">
      <c r="A408" s="373">
        <v>6</v>
      </c>
      <c r="B408" s="356" t="s">
        <v>1406</v>
      </c>
      <c r="C408" s="391" t="s">
        <v>432</v>
      </c>
      <c r="D408" s="356" t="s">
        <v>2346</v>
      </c>
      <c r="E408" s="373" t="s">
        <v>939</v>
      </c>
      <c r="F408" s="373" t="s">
        <v>944</v>
      </c>
      <c r="G408" s="373">
        <v>45</v>
      </c>
      <c r="H408" s="392">
        <v>82.609949531362702</v>
      </c>
      <c r="I408" s="392">
        <v>81.031002162941604</v>
      </c>
      <c r="J408" s="392">
        <v>59.444844989185299</v>
      </c>
      <c r="K408" s="392">
        <v>73.84</v>
      </c>
      <c r="L408" s="392">
        <v>82.891933028919325</v>
      </c>
      <c r="M408" s="393">
        <v>53.247863247863251</v>
      </c>
    </row>
    <row r="409" spans="1:13">
      <c r="A409" s="373">
        <v>6</v>
      </c>
      <c r="B409" s="356" t="s">
        <v>1406</v>
      </c>
      <c r="C409" s="391" t="s">
        <v>433</v>
      </c>
      <c r="D409" s="356" t="s">
        <v>2347</v>
      </c>
      <c r="E409" s="373" t="s">
        <v>939</v>
      </c>
      <c r="F409" s="373" t="s">
        <v>944</v>
      </c>
      <c r="G409" s="373">
        <v>85</v>
      </c>
      <c r="H409" s="392">
        <v>76.956947162426601</v>
      </c>
      <c r="I409" s="392">
        <v>76.412570507655104</v>
      </c>
      <c r="J409" s="392">
        <v>51.800161160354598</v>
      </c>
      <c r="K409" s="392">
        <v>55.4</v>
      </c>
      <c r="L409" s="392">
        <v>67.33601933924254</v>
      </c>
      <c r="M409" s="393">
        <v>48.358112475759533</v>
      </c>
    </row>
    <row r="410" spans="1:13">
      <c r="A410" s="373">
        <v>6</v>
      </c>
      <c r="B410" s="356" t="s">
        <v>1406</v>
      </c>
      <c r="C410" s="391" t="s">
        <v>434</v>
      </c>
      <c r="D410" s="356" t="s">
        <v>2348</v>
      </c>
      <c r="E410" s="373" t="s">
        <v>939</v>
      </c>
      <c r="F410" s="373" t="s">
        <v>944</v>
      </c>
      <c r="G410" s="373">
        <v>77</v>
      </c>
      <c r="H410" s="392">
        <v>64.722602739726</v>
      </c>
      <c r="I410" s="392">
        <v>56.210638676392101</v>
      </c>
      <c r="J410" s="392">
        <v>35.7267390144102</v>
      </c>
      <c r="K410" s="392">
        <v>43.78</v>
      </c>
      <c r="L410" s="392">
        <v>56.370752535136099</v>
      </c>
      <c r="M410" s="393">
        <v>57.635221920936203</v>
      </c>
    </row>
    <row r="411" spans="1:13">
      <c r="A411" s="373">
        <v>6</v>
      </c>
      <c r="B411" s="356" t="s">
        <v>1406</v>
      </c>
      <c r="C411" s="391" t="s">
        <v>435</v>
      </c>
      <c r="D411" s="356" t="s">
        <v>2349</v>
      </c>
      <c r="E411" s="373" t="s">
        <v>972</v>
      </c>
      <c r="F411" s="373" t="s">
        <v>973</v>
      </c>
      <c r="G411" s="373">
        <v>148</v>
      </c>
      <c r="H411" s="392">
        <v>80.373763948108504</v>
      </c>
      <c r="I411" s="392">
        <v>80.707611358069499</v>
      </c>
      <c r="J411" s="392">
        <v>56.451056881066897</v>
      </c>
      <c r="K411" s="392">
        <v>56.78</v>
      </c>
      <c r="L411" s="392">
        <v>80.808959644576078</v>
      </c>
      <c r="M411" s="393">
        <v>85.547223047223042</v>
      </c>
    </row>
    <row r="412" spans="1:13">
      <c r="A412" s="373">
        <v>6</v>
      </c>
      <c r="B412" s="356" t="s">
        <v>1406</v>
      </c>
      <c r="C412" s="391" t="s">
        <v>436</v>
      </c>
      <c r="D412" s="356" t="s">
        <v>2350</v>
      </c>
      <c r="E412" s="373" t="s">
        <v>939</v>
      </c>
      <c r="F412" s="373" t="s">
        <v>944</v>
      </c>
      <c r="G412" s="373">
        <v>51</v>
      </c>
      <c r="H412" s="392">
        <v>70.534515175933393</v>
      </c>
      <c r="I412" s="392">
        <v>73.704002148804705</v>
      </c>
      <c r="J412" s="392">
        <v>47.596024711254401</v>
      </c>
      <c r="K412" s="392">
        <v>56.12</v>
      </c>
      <c r="L412" s="392">
        <v>59.156594144507118</v>
      </c>
      <c r="M412" s="393">
        <v>55.634561516914459</v>
      </c>
    </row>
    <row r="413" spans="1:13">
      <c r="A413" s="394">
        <v>6</v>
      </c>
      <c r="B413" s="395" t="s">
        <v>1406</v>
      </c>
      <c r="C413" s="396" t="s">
        <v>437</v>
      </c>
      <c r="D413" s="395" t="s">
        <v>2351</v>
      </c>
      <c r="E413" s="394" t="s">
        <v>939</v>
      </c>
      <c r="F413" s="394" t="s">
        <v>966</v>
      </c>
      <c r="G413" s="373">
        <v>10</v>
      </c>
      <c r="H413" s="392">
        <v>0</v>
      </c>
      <c r="I413" s="392">
        <v>0</v>
      </c>
      <c r="J413" s="392">
        <v>0</v>
      </c>
      <c r="K413" s="392">
        <v>0</v>
      </c>
      <c r="L413" s="392">
        <v>0</v>
      </c>
      <c r="M413" s="393"/>
    </row>
    <row r="414" spans="1:13">
      <c r="A414" s="394">
        <v>6</v>
      </c>
      <c r="B414" s="395" t="s">
        <v>1406</v>
      </c>
      <c r="C414" s="396" t="s">
        <v>438</v>
      </c>
      <c r="D414" s="395" t="s">
        <v>2352</v>
      </c>
      <c r="E414" s="394" t="s">
        <v>939</v>
      </c>
      <c r="F414" s="394" t="s">
        <v>966</v>
      </c>
      <c r="G414" s="373">
        <v>10</v>
      </c>
      <c r="H414" s="392">
        <v>0</v>
      </c>
      <c r="I414" s="392">
        <v>0</v>
      </c>
      <c r="J414" s="392">
        <v>0</v>
      </c>
      <c r="K414" s="392">
        <v>0</v>
      </c>
      <c r="L414" s="392">
        <v>0</v>
      </c>
      <c r="M414" s="393"/>
    </row>
    <row r="415" spans="1:13">
      <c r="A415" s="373">
        <v>7</v>
      </c>
      <c r="B415" s="356" t="s">
        <v>1416</v>
      </c>
      <c r="C415" s="391" t="s">
        <v>439</v>
      </c>
      <c r="D415" s="356" t="s">
        <v>2353</v>
      </c>
      <c r="E415" s="373" t="s">
        <v>972</v>
      </c>
      <c r="F415" s="373" t="s">
        <v>999</v>
      </c>
      <c r="G415" s="373">
        <v>540</v>
      </c>
      <c r="H415" s="392">
        <v>79.108873084816906</v>
      </c>
      <c r="I415" s="392">
        <v>89.8838153221715</v>
      </c>
      <c r="J415" s="392">
        <v>94.220700152207002</v>
      </c>
      <c r="K415" s="392">
        <v>84.17</v>
      </c>
      <c r="L415" s="392">
        <v>99.397260273972606</v>
      </c>
      <c r="M415" s="393">
        <v>94.48921448921449</v>
      </c>
    </row>
    <row r="416" spans="1:13">
      <c r="A416" s="373">
        <v>7</v>
      </c>
      <c r="B416" s="356" t="s">
        <v>1416</v>
      </c>
      <c r="C416" s="391" t="s">
        <v>440</v>
      </c>
      <c r="D416" s="356" t="s">
        <v>2354</v>
      </c>
      <c r="E416" s="373" t="s">
        <v>939</v>
      </c>
      <c r="F416" s="373" t="s">
        <v>944</v>
      </c>
      <c r="G416" s="373">
        <v>37</v>
      </c>
      <c r="H416" s="392">
        <v>54.2887249736565</v>
      </c>
      <c r="I416" s="392">
        <v>58.686543110394801</v>
      </c>
      <c r="J416" s="392">
        <v>69.983883964544702</v>
      </c>
      <c r="K416" s="392">
        <v>65.53</v>
      </c>
      <c r="L416" s="392">
        <v>59.977786005183269</v>
      </c>
      <c r="M416" s="393">
        <v>63.18681318681319</v>
      </c>
    </row>
    <row r="417" spans="1:13">
      <c r="A417" s="373">
        <v>7</v>
      </c>
      <c r="B417" s="356" t="s">
        <v>1416</v>
      </c>
      <c r="C417" s="391" t="s">
        <v>441</v>
      </c>
      <c r="D417" s="356" t="s">
        <v>2355</v>
      </c>
      <c r="E417" s="373" t="s">
        <v>939</v>
      </c>
      <c r="F417" s="373" t="s">
        <v>940</v>
      </c>
      <c r="G417" s="373">
        <v>124</v>
      </c>
      <c r="H417" s="392">
        <v>84.255372627874806</v>
      </c>
      <c r="I417" s="392">
        <v>80.410958904109606</v>
      </c>
      <c r="J417" s="392">
        <v>82.043747238179407</v>
      </c>
      <c r="K417" s="392">
        <v>76.38</v>
      </c>
      <c r="L417" s="392">
        <v>86.975254087494477</v>
      </c>
      <c r="M417" s="393">
        <v>71.858383551931936</v>
      </c>
    </row>
    <row r="418" spans="1:13">
      <c r="A418" s="373">
        <v>7</v>
      </c>
      <c r="B418" s="356" t="s">
        <v>1416</v>
      </c>
      <c r="C418" s="391" t="s">
        <v>442</v>
      </c>
      <c r="D418" s="356" t="s">
        <v>2356</v>
      </c>
      <c r="E418" s="373" t="s">
        <v>939</v>
      </c>
      <c r="F418" s="373" t="s">
        <v>944</v>
      </c>
      <c r="G418" s="373">
        <v>30</v>
      </c>
      <c r="H418" s="392">
        <v>40.1461187214612</v>
      </c>
      <c r="I418" s="392">
        <v>27.077625570776299</v>
      </c>
      <c r="J418" s="392">
        <v>50.237442922374399</v>
      </c>
      <c r="K418" s="392">
        <v>45.78</v>
      </c>
      <c r="L418" s="392">
        <v>58.840182648401829</v>
      </c>
      <c r="M418" s="393">
        <v>49.670329670329672</v>
      </c>
    </row>
    <row r="419" spans="1:13">
      <c r="A419" s="373">
        <v>7</v>
      </c>
      <c r="B419" s="356" t="s">
        <v>1416</v>
      </c>
      <c r="C419" s="391" t="s">
        <v>443</v>
      </c>
      <c r="D419" s="356" t="s">
        <v>2357</v>
      </c>
      <c r="E419" s="373" t="s">
        <v>939</v>
      </c>
      <c r="F419" s="373" t="s">
        <v>944</v>
      </c>
      <c r="G419" s="373">
        <v>84</v>
      </c>
      <c r="H419" s="392">
        <v>100.267123287671</v>
      </c>
      <c r="I419" s="392">
        <v>92.396414679519694</v>
      </c>
      <c r="J419" s="392">
        <v>86.700490444782702</v>
      </c>
      <c r="K419" s="392">
        <v>91.17</v>
      </c>
      <c r="L419" s="392">
        <v>96.343770384866275</v>
      </c>
      <c r="M419" s="393">
        <v>61.551543694400834</v>
      </c>
    </row>
    <row r="420" spans="1:13">
      <c r="A420" s="373">
        <v>7</v>
      </c>
      <c r="B420" s="356" t="s">
        <v>1416</v>
      </c>
      <c r="C420" s="391" t="s">
        <v>444</v>
      </c>
      <c r="D420" s="356" t="s">
        <v>2358</v>
      </c>
      <c r="E420" s="373" t="s">
        <v>939</v>
      </c>
      <c r="F420" s="373" t="s">
        <v>947</v>
      </c>
      <c r="G420" s="373">
        <v>120</v>
      </c>
      <c r="H420" s="392">
        <v>83.874386146291002</v>
      </c>
      <c r="I420" s="392">
        <v>70.442922374429202</v>
      </c>
      <c r="J420" s="392">
        <v>72.326484018264793</v>
      </c>
      <c r="K420" s="392">
        <v>66.72</v>
      </c>
      <c r="L420" s="392">
        <v>79.641552511415526</v>
      </c>
      <c r="M420" s="393">
        <v>88.150183150183153</v>
      </c>
    </row>
    <row r="421" spans="1:13">
      <c r="A421" s="373">
        <v>7</v>
      </c>
      <c r="B421" s="356" t="s">
        <v>1416</v>
      </c>
      <c r="C421" s="391" t="s">
        <v>445</v>
      </c>
      <c r="D421" s="356" t="s">
        <v>2359</v>
      </c>
      <c r="E421" s="373" t="s">
        <v>939</v>
      </c>
      <c r="F421" s="373" t="s">
        <v>944</v>
      </c>
      <c r="G421" s="373">
        <v>56</v>
      </c>
      <c r="H421" s="392">
        <v>55.102739726027401</v>
      </c>
      <c r="I421" s="392">
        <v>57.5831702544031</v>
      </c>
      <c r="J421" s="392">
        <v>44.417808219178099</v>
      </c>
      <c r="K421" s="392">
        <v>36.79</v>
      </c>
      <c r="L421" s="392">
        <v>39.628180039138947</v>
      </c>
      <c r="M421" s="393">
        <v>46.07535321821036</v>
      </c>
    </row>
    <row r="422" spans="1:13">
      <c r="A422" s="373">
        <v>7</v>
      </c>
      <c r="B422" s="356" t="s">
        <v>1416</v>
      </c>
      <c r="C422" s="391" t="s">
        <v>446</v>
      </c>
      <c r="D422" s="356" t="s">
        <v>2360</v>
      </c>
      <c r="E422" s="373" t="s">
        <v>939</v>
      </c>
      <c r="F422" s="373" t="s">
        <v>944</v>
      </c>
      <c r="G422" s="373">
        <v>30</v>
      </c>
      <c r="H422" s="392">
        <v>49.580983078162802</v>
      </c>
      <c r="I422" s="392">
        <v>52.429223744292202</v>
      </c>
      <c r="J422" s="392">
        <v>54.3470319634703</v>
      </c>
      <c r="K422" s="392">
        <v>54.53</v>
      </c>
      <c r="L422" s="392">
        <v>49.963470319634702</v>
      </c>
      <c r="M422" s="393">
        <v>93.07692307692308</v>
      </c>
    </row>
    <row r="423" spans="1:13">
      <c r="A423" s="373">
        <v>7</v>
      </c>
      <c r="B423" s="356" t="s">
        <v>1416</v>
      </c>
      <c r="C423" s="391" t="s">
        <v>447</v>
      </c>
      <c r="D423" s="356" t="s">
        <v>2361</v>
      </c>
      <c r="E423" s="373" t="s">
        <v>939</v>
      </c>
      <c r="F423" s="373" t="s">
        <v>944</v>
      </c>
      <c r="G423" s="373">
        <v>71</v>
      </c>
      <c r="H423" s="392">
        <v>63.845763571790997</v>
      </c>
      <c r="I423" s="392">
        <v>87.280821917808197</v>
      </c>
      <c r="J423" s="392">
        <v>95.397260273972606</v>
      </c>
      <c r="K423" s="392">
        <v>92.72</v>
      </c>
      <c r="L423" s="392">
        <v>70.163997684738575</v>
      </c>
      <c r="M423" s="393">
        <v>59.093019656399939</v>
      </c>
    </row>
    <row r="424" spans="1:13">
      <c r="A424" s="373">
        <v>7</v>
      </c>
      <c r="B424" s="356" t="s">
        <v>1416</v>
      </c>
      <c r="C424" s="391" t="s">
        <v>448</v>
      </c>
      <c r="D424" s="356" t="s">
        <v>2362</v>
      </c>
      <c r="E424" s="373" t="s">
        <v>939</v>
      </c>
      <c r="F424" s="373" t="s">
        <v>944</v>
      </c>
      <c r="G424" s="373">
        <v>34</v>
      </c>
      <c r="H424" s="392">
        <v>72.210045662100498</v>
      </c>
      <c r="I424" s="392">
        <v>84.6666666666667</v>
      </c>
      <c r="J424" s="392">
        <v>85.031963470319596</v>
      </c>
      <c r="K424" s="392">
        <v>67.150000000000006</v>
      </c>
      <c r="L424" s="392">
        <v>84.778404512489928</v>
      </c>
      <c r="M424" s="393">
        <v>66.031027795733678</v>
      </c>
    </row>
    <row r="425" spans="1:13">
      <c r="A425" s="373">
        <v>7</v>
      </c>
      <c r="B425" s="356" t="s">
        <v>1416</v>
      </c>
      <c r="C425" s="391" t="s">
        <v>449</v>
      </c>
      <c r="D425" s="356" t="s">
        <v>2363</v>
      </c>
      <c r="E425" s="373" t="s">
        <v>939</v>
      </c>
      <c r="F425" s="373" t="s">
        <v>944</v>
      </c>
      <c r="G425" s="373">
        <v>73</v>
      </c>
      <c r="H425" s="392">
        <v>59.949420442571103</v>
      </c>
      <c r="I425" s="392">
        <v>42.717207731281697</v>
      </c>
      <c r="J425" s="392">
        <v>65.419403265152894</v>
      </c>
      <c r="K425" s="392">
        <v>58.22</v>
      </c>
      <c r="L425" s="392">
        <v>67.877650591105279</v>
      </c>
      <c r="M425" s="393">
        <v>55.381604696673193</v>
      </c>
    </row>
    <row r="426" spans="1:13">
      <c r="A426" s="373">
        <v>7</v>
      </c>
      <c r="B426" s="356" t="s">
        <v>1416</v>
      </c>
      <c r="C426" s="391" t="s">
        <v>450</v>
      </c>
      <c r="D426" s="356" t="s">
        <v>2364</v>
      </c>
      <c r="E426" s="373" t="s">
        <v>939</v>
      </c>
      <c r="F426" s="373" t="s">
        <v>947</v>
      </c>
      <c r="G426" s="373">
        <v>60</v>
      </c>
      <c r="H426" s="392">
        <v>78.040334855403302</v>
      </c>
      <c r="I426" s="392">
        <v>118.04566210045699</v>
      </c>
      <c r="J426" s="392">
        <v>104.10502283104999</v>
      </c>
      <c r="K426" s="392">
        <v>104.68</v>
      </c>
      <c r="L426" s="392">
        <v>110.15981735159818</v>
      </c>
      <c r="M426" s="393">
        <v>126.27289377289377</v>
      </c>
    </row>
    <row r="427" spans="1:13">
      <c r="A427" s="373">
        <v>7</v>
      </c>
      <c r="B427" s="356" t="s">
        <v>1416</v>
      </c>
      <c r="C427" s="391" t="s">
        <v>451</v>
      </c>
      <c r="D427" s="356" t="s">
        <v>2365</v>
      </c>
      <c r="E427" s="373" t="s">
        <v>939</v>
      </c>
      <c r="F427" s="373" t="s">
        <v>944</v>
      </c>
      <c r="G427" s="373">
        <v>34</v>
      </c>
      <c r="H427" s="392">
        <v>57.207001522070001</v>
      </c>
      <c r="I427" s="392">
        <v>51.788879935535903</v>
      </c>
      <c r="J427" s="392">
        <v>59.049153908138599</v>
      </c>
      <c r="K427" s="392">
        <v>61.04</v>
      </c>
      <c r="L427" s="392">
        <v>60.838033843674459</v>
      </c>
      <c r="M427" s="393">
        <v>57.918552036199095</v>
      </c>
    </row>
    <row r="428" spans="1:13">
      <c r="A428" s="373">
        <v>7</v>
      </c>
      <c r="B428" s="356" t="s">
        <v>1416</v>
      </c>
      <c r="C428" s="391" t="s">
        <v>452</v>
      </c>
      <c r="D428" s="356" t="s">
        <v>3220</v>
      </c>
      <c r="E428" s="373" t="s">
        <v>939</v>
      </c>
      <c r="F428" s="373" t="s">
        <v>947</v>
      </c>
      <c r="G428" s="373">
        <v>163</v>
      </c>
      <c r="H428" s="392">
        <v>92.591081317400196</v>
      </c>
      <c r="I428" s="392">
        <v>84.321917808219197</v>
      </c>
      <c r="J428" s="392">
        <v>77.486301369863</v>
      </c>
      <c r="K428" s="392">
        <v>76.73</v>
      </c>
      <c r="L428" s="392">
        <v>70.847970417682163</v>
      </c>
      <c r="M428" s="393">
        <v>85.603047259488974</v>
      </c>
    </row>
    <row r="429" spans="1:13">
      <c r="A429" s="394">
        <v>7</v>
      </c>
      <c r="B429" s="395" t="s">
        <v>1416</v>
      </c>
      <c r="C429" s="396" t="s">
        <v>453</v>
      </c>
      <c r="D429" s="395" t="s">
        <v>2366</v>
      </c>
      <c r="E429" s="394" t="s">
        <v>939</v>
      </c>
      <c r="F429" s="394" t="s">
        <v>966</v>
      </c>
      <c r="G429" s="394">
        <v>0</v>
      </c>
      <c r="H429" s="392">
        <v>0</v>
      </c>
      <c r="I429" s="392">
        <v>0</v>
      </c>
      <c r="J429" s="392">
        <v>0</v>
      </c>
      <c r="K429" s="392">
        <v>0</v>
      </c>
      <c r="L429" s="392">
        <v>0</v>
      </c>
      <c r="M429" s="393"/>
    </row>
    <row r="430" spans="1:13">
      <c r="A430" s="394">
        <v>7</v>
      </c>
      <c r="B430" s="395" t="s">
        <v>1416</v>
      </c>
      <c r="C430" s="396" t="s">
        <v>454</v>
      </c>
      <c r="D430" s="395" t="s">
        <v>2367</v>
      </c>
      <c r="E430" s="394" t="s">
        <v>939</v>
      </c>
      <c r="F430" s="394" t="s">
        <v>966</v>
      </c>
      <c r="G430" s="394">
        <v>0</v>
      </c>
      <c r="H430" s="392">
        <v>0</v>
      </c>
      <c r="I430" s="392">
        <v>0</v>
      </c>
      <c r="J430" s="392">
        <v>0</v>
      </c>
      <c r="K430" s="392">
        <v>0</v>
      </c>
      <c r="L430" s="392">
        <v>0</v>
      </c>
      <c r="M430" s="393"/>
    </row>
    <row r="431" spans="1:13">
      <c r="A431" s="394">
        <v>7</v>
      </c>
      <c r="B431" s="395" t="s">
        <v>1416</v>
      </c>
      <c r="C431" s="396" t="s">
        <v>455</v>
      </c>
      <c r="D431" s="395" t="s">
        <v>2368</v>
      </c>
      <c r="E431" s="394" t="s">
        <v>939</v>
      </c>
      <c r="F431" s="394" t="s">
        <v>966</v>
      </c>
      <c r="G431" s="394">
        <v>0</v>
      </c>
      <c r="H431" s="392">
        <v>0</v>
      </c>
      <c r="I431" s="392">
        <v>0</v>
      </c>
      <c r="J431" s="392">
        <v>0</v>
      </c>
      <c r="K431" s="392">
        <v>0</v>
      </c>
      <c r="L431" s="392">
        <v>0</v>
      </c>
      <c r="M431" s="393"/>
    </row>
    <row r="432" spans="1:13">
      <c r="A432" s="394">
        <v>7</v>
      </c>
      <c r="B432" s="395" t="s">
        <v>1416</v>
      </c>
      <c r="C432" s="396" t="s">
        <v>456</v>
      </c>
      <c r="D432" s="395" t="s">
        <v>2369</v>
      </c>
      <c r="E432" s="394" t="s">
        <v>939</v>
      </c>
      <c r="F432" s="394" t="s">
        <v>966</v>
      </c>
      <c r="G432" s="394">
        <v>0</v>
      </c>
      <c r="H432" s="392">
        <v>0</v>
      </c>
      <c r="I432" s="392">
        <v>0</v>
      </c>
      <c r="J432" s="392">
        <v>0</v>
      </c>
      <c r="K432" s="392">
        <v>0</v>
      </c>
      <c r="L432" s="392">
        <v>0</v>
      </c>
      <c r="M432" s="393"/>
    </row>
    <row r="433" spans="1:13">
      <c r="A433" s="373">
        <v>7</v>
      </c>
      <c r="B433" s="356" t="s">
        <v>1435</v>
      </c>
      <c r="C433" s="391" t="s">
        <v>457</v>
      </c>
      <c r="D433" s="356" t="s">
        <v>2370</v>
      </c>
      <c r="E433" s="373" t="s">
        <v>935</v>
      </c>
      <c r="F433" s="373" t="s">
        <v>936</v>
      </c>
      <c r="G433" s="373">
        <v>867</v>
      </c>
      <c r="H433" s="392">
        <v>114.91934082255</v>
      </c>
      <c r="I433" s="392">
        <v>117.42143432715601</v>
      </c>
      <c r="J433" s="392">
        <v>107.768245090139</v>
      </c>
      <c r="K433" s="392">
        <v>104.35</v>
      </c>
      <c r="L433" s="392">
        <v>62.677473890442556</v>
      </c>
      <c r="M433" s="393">
        <v>78.303357542111868</v>
      </c>
    </row>
    <row r="434" spans="1:13">
      <c r="A434" s="373">
        <v>7</v>
      </c>
      <c r="B434" s="356" t="s">
        <v>1435</v>
      </c>
      <c r="C434" s="391" t="s">
        <v>458</v>
      </c>
      <c r="D434" s="356" t="s">
        <v>2371</v>
      </c>
      <c r="E434" s="373" t="s">
        <v>939</v>
      </c>
      <c r="F434" s="373" t="s">
        <v>944</v>
      </c>
      <c r="G434" s="373">
        <v>30</v>
      </c>
      <c r="H434" s="392">
        <v>100.25570776255699</v>
      </c>
      <c r="I434" s="392">
        <v>92.767123287671197</v>
      </c>
      <c r="J434" s="392">
        <v>111.342465753425</v>
      </c>
      <c r="K434" s="392">
        <v>107.85</v>
      </c>
      <c r="L434" s="392">
        <v>62.25570776255708</v>
      </c>
      <c r="M434" s="393">
        <v>115.78754578754578</v>
      </c>
    </row>
    <row r="435" spans="1:13">
      <c r="A435" s="373">
        <v>7</v>
      </c>
      <c r="B435" s="356" t="s">
        <v>1435</v>
      </c>
      <c r="C435" s="391" t="s">
        <v>459</v>
      </c>
      <c r="D435" s="356" t="s">
        <v>2372</v>
      </c>
      <c r="E435" s="373" t="s">
        <v>939</v>
      </c>
      <c r="F435" s="373" t="s">
        <v>944</v>
      </c>
      <c r="G435" s="373">
        <v>30</v>
      </c>
      <c r="H435" s="392">
        <v>83.981735159817305</v>
      </c>
      <c r="I435" s="392">
        <v>83.936073059360695</v>
      </c>
      <c r="J435" s="392">
        <v>83.534246575342493</v>
      </c>
      <c r="K435" s="392">
        <v>67.28</v>
      </c>
      <c r="L435" s="392">
        <v>39.726027397260275</v>
      </c>
      <c r="M435" s="393">
        <v>76.739926739926744</v>
      </c>
    </row>
    <row r="436" spans="1:13">
      <c r="A436" s="373">
        <v>7</v>
      </c>
      <c r="B436" s="356" t="s">
        <v>1435</v>
      </c>
      <c r="C436" s="391" t="s">
        <v>460</v>
      </c>
      <c r="D436" s="356" t="s">
        <v>2373</v>
      </c>
      <c r="E436" s="373" t="s">
        <v>939</v>
      </c>
      <c r="F436" s="373" t="s">
        <v>940</v>
      </c>
      <c r="G436" s="373">
        <v>92</v>
      </c>
      <c r="H436" s="392">
        <v>99.898749255509202</v>
      </c>
      <c r="I436" s="392">
        <v>107.36301369863</v>
      </c>
      <c r="J436" s="392">
        <v>69.467621419676206</v>
      </c>
      <c r="K436" s="392">
        <v>74.86</v>
      </c>
      <c r="L436" s="392">
        <v>31.486003573555688</v>
      </c>
      <c r="M436" s="393">
        <v>72.897754419493552</v>
      </c>
    </row>
    <row r="437" spans="1:13">
      <c r="A437" s="373">
        <v>7</v>
      </c>
      <c r="B437" s="356" t="s">
        <v>1435</v>
      </c>
      <c r="C437" s="391" t="s">
        <v>461</v>
      </c>
      <c r="D437" s="356" t="s">
        <v>2374</v>
      </c>
      <c r="E437" s="373" t="s">
        <v>972</v>
      </c>
      <c r="F437" s="373" t="s">
        <v>973</v>
      </c>
      <c r="G437" s="373">
        <v>224</v>
      </c>
      <c r="H437" s="392">
        <v>88.501402871761002</v>
      </c>
      <c r="I437" s="392">
        <v>94.604720250866507</v>
      </c>
      <c r="J437" s="392">
        <v>97.960059415745206</v>
      </c>
      <c r="K437" s="392">
        <v>98.81</v>
      </c>
      <c r="L437" s="392">
        <v>46.834637964774949</v>
      </c>
      <c r="M437" s="393">
        <v>101.32211538461539</v>
      </c>
    </row>
    <row r="438" spans="1:13">
      <c r="A438" s="373">
        <v>7</v>
      </c>
      <c r="B438" s="356" t="s">
        <v>1435</v>
      </c>
      <c r="C438" s="391" t="s">
        <v>462</v>
      </c>
      <c r="D438" s="356" t="s">
        <v>2375</v>
      </c>
      <c r="E438" s="373" t="s">
        <v>939</v>
      </c>
      <c r="F438" s="373" t="s">
        <v>944</v>
      </c>
      <c r="G438" s="373">
        <v>60</v>
      </c>
      <c r="H438" s="392">
        <v>101.438356164384</v>
      </c>
      <c r="I438" s="392">
        <v>71.3196347031963</v>
      </c>
      <c r="J438" s="392">
        <v>60.232876712328803</v>
      </c>
      <c r="K438" s="392">
        <v>71.319999999999993</v>
      </c>
      <c r="L438" s="392">
        <v>39.913242009132418</v>
      </c>
      <c r="M438" s="393">
        <v>77.435897435897431</v>
      </c>
    </row>
    <row r="439" spans="1:13">
      <c r="A439" s="373">
        <v>7</v>
      </c>
      <c r="B439" s="356" t="s">
        <v>1435</v>
      </c>
      <c r="C439" s="391" t="s">
        <v>463</v>
      </c>
      <c r="D439" s="356" t="s">
        <v>2376</v>
      </c>
      <c r="E439" s="373" t="s">
        <v>939</v>
      </c>
      <c r="F439" s="373" t="s">
        <v>940</v>
      </c>
      <c r="G439" s="373">
        <v>120</v>
      </c>
      <c r="H439" s="392">
        <v>109.884834525397</v>
      </c>
      <c r="I439" s="392">
        <v>81.808219178082197</v>
      </c>
      <c r="J439" s="392">
        <v>73.789954337899502</v>
      </c>
      <c r="K439" s="392">
        <v>69.66</v>
      </c>
      <c r="L439" s="392">
        <v>78.107305936073061</v>
      </c>
      <c r="M439" s="393">
        <v>105.48076923076923</v>
      </c>
    </row>
    <row r="440" spans="1:13">
      <c r="A440" s="373">
        <v>7</v>
      </c>
      <c r="B440" s="356" t="s">
        <v>1435</v>
      </c>
      <c r="C440" s="391" t="s">
        <v>464</v>
      </c>
      <c r="D440" s="356" t="s">
        <v>2377</v>
      </c>
      <c r="E440" s="373" t="s">
        <v>939</v>
      </c>
      <c r="F440" s="373" t="s">
        <v>944</v>
      </c>
      <c r="G440" s="373">
        <v>47</v>
      </c>
      <c r="H440" s="392">
        <v>79.335362760020303</v>
      </c>
      <c r="I440" s="392">
        <v>75.604779947537196</v>
      </c>
      <c r="J440" s="392">
        <v>74.730399300495506</v>
      </c>
      <c r="K440" s="392">
        <v>75.510000000000005</v>
      </c>
      <c r="L440" s="392">
        <v>46.27805304575925</v>
      </c>
      <c r="M440" s="393">
        <v>84.720598550385787</v>
      </c>
    </row>
    <row r="441" spans="1:13">
      <c r="A441" s="373">
        <v>7</v>
      </c>
      <c r="B441" s="356" t="s">
        <v>1435</v>
      </c>
      <c r="C441" s="391" t="s">
        <v>465</v>
      </c>
      <c r="D441" s="356" t="s">
        <v>2378</v>
      </c>
      <c r="E441" s="373" t="s">
        <v>939</v>
      </c>
      <c r="F441" s="373" t="s">
        <v>947</v>
      </c>
      <c r="G441" s="373">
        <v>120</v>
      </c>
      <c r="H441" s="392">
        <v>75.3607305936073</v>
      </c>
      <c r="I441" s="392">
        <v>68.730593607305906</v>
      </c>
      <c r="J441" s="392">
        <v>64.420091324200897</v>
      </c>
      <c r="K441" s="392">
        <v>69.87</v>
      </c>
      <c r="L441" s="392">
        <v>36.340182648401829</v>
      </c>
      <c r="M441" s="393">
        <v>71.268315018315022</v>
      </c>
    </row>
    <row r="442" spans="1:13">
      <c r="A442" s="373">
        <v>7</v>
      </c>
      <c r="B442" s="356" t="s">
        <v>1435</v>
      </c>
      <c r="C442" s="391" t="s">
        <v>466</v>
      </c>
      <c r="D442" s="356" t="s">
        <v>2379</v>
      </c>
      <c r="E442" s="373" t="s">
        <v>939</v>
      </c>
      <c r="F442" s="373" t="s">
        <v>944</v>
      </c>
      <c r="G442" s="373">
        <v>30</v>
      </c>
      <c r="H442" s="392">
        <v>57.625570776255699</v>
      </c>
      <c r="I442" s="392">
        <v>33.424657534246599</v>
      </c>
      <c r="J442" s="392">
        <v>73.890410958904098</v>
      </c>
      <c r="K442" s="392">
        <v>57.5</v>
      </c>
      <c r="L442" s="392">
        <v>32.146118721461185</v>
      </c>
      <c r="M442" s="393">
        <v>109.85347985347985</v>
      </c>
    </row>
    <row r="443" spans="1:13">
      <c r="A443" s="373">
        <v>7</v>
      </c>
      <c r="B443" s="356" t="s">
        <v>1435</v>
      </c>
      <c r="C443" s="391" t="s">
        <v>467</v>
      </c>
      <c r="D443" s="356" t="s">
        <v>2380</v>
      </c>
      <c r="E443" s="373" t="s">
        <v>939</v>
      </c>
      <c r="F443" s="373" t="s">
        <v>947</v>
      </c>
      <c r="G443" s="373">
        <v>67</v>
      </c>
      <c r="H443" s="392">
        <v>88.1823757922715</v>
      </c>
      <c r="I443" s="392">
        <v>97.787773461459807</v>
      </c>
      <c r="J443" s="392">
        <v>61.427111020241298</v>
      </c>
      <c r="K443" s="392">
        <v>83.62</v>
      </c>
      <c r="L443" s="392">
        <v>51.739930484563487</v>
      </c>
      <c r="M443" s="393">
        <v>109.84090536329342</v>
      </c>
    </row>
    <row r="444" spans="1:13">
      <c r="A444" s="373">
        <v>7</v>
      </c>
      <c r="B444" s="356" t="s">
        <v>1435</v>
      </c>
      <c r="C444" s="391" t="s">
        <v>468</v>
      </c>
      <c r="D444" s="356" t="s">
        <v>2381</v>
      </c>
      <c r="E444" s="373" t="s">
        <v>939</v>
      </c>
      <c r="F444" s="373" t="s">
        <v>944</v>
      </c>
      <c r="G444" s="373">
        <v>35</v>
      </c>
      <c r="H444" s="392">
        <v>64.109589041095902</v>
      </c>
      <c r="I444" s="392">
        <v>52.908023483366001</v>
      </c>
      <c r="J444" s="392">
        <v>47.045009784735797</v>
      </c>
      <c r="K444" s="392">
        <v>53.34</v>
      </c>
      <c r="L444" s="392">
        <v>61.80821917808219</v>
      </c>
      <c r="M444" s="393">
        <v>68.791208791208788</v>
      </c>
    </row>
    <row r="445" spans="1:13">
      <c r="A445" s="373">
        <v>7</v>
      </c>
      <c r="B445" s="356" t="s">
        <v>1435</v>
      </c>
      <c r="C445" s="391" t="s">
        <v>469</v>
      </c>
      <c r="D445" s="356" t="s">
        <v>2382</v>
      </c>
      <c r="E445" s="373" t="s">
        <v>939</v>
      </c>
      <c r="F445" s="373" t="s">
        <v>944</v>
      </c>
      <c r="G445" s="373">
        <v>30</v>
      </c>
      <c r="H445" s="392">
        <v>92.968036529680404</v>
      </c>
      <c r="I445" s="392">
        <v>107.013698630137</v>
      </c>
      <c r="J445" s="392">
        <v>81.726027397260296</v>
      </c>
      <c r="K445" s="392">
        <v>80.83</v>
      </c>
      <c r="L445" s="392">
        <v>46.538812785388124</v>
      </c>
      <c r="M445" s="393">
        <v>89.926739926739927</v>
      </c>
    </row>
    <row r="446" spans="1:13">
      <c r="A446" s="373">
        <v>7</v>
      </c>
      <c r="B446" s="356" t="s">
        <v>1435</v>
      </c>
      <c r="C446" s="391" t="s">
        <v>470</v>
      </c>
      <c r="D446" s="356" t="s">
        <v>2383</v>
      </c>
      <c r="E446" s="373" t="s">
        <v>939</v>
      </c>
      <c r="F446" s="373" t="s">
        <v>944</v>
      </c>
      <c r="G446" s="373">
        <v>45</v>
      </c>
      <c r="H446" s="392">
        <v>102.43062873199899</v>
      </c>
      <c r="I446" s="392">
        <v>81.375951293759499</v>
      </c>
      <c r="J446" s="392">
        <v>97.722983257229799</v>
      </c>
      <c r="K446" s="392">
        <v>84.83</v>
      </c>
      <c r="L446" s="392">
        <v>44.80974124809741</v>
      </c>
      <c r="M446" s="393">
        <v>116.81318681318682</v>
      </c>
    </row>
    <row r="447" spans="1:13">
      <c r="A447" s="373">
        <v>7</v>
      </c>
      <c r="B447" s="356" t="s">
        <v>1435</v>
      </c>
      <c r="C447" s="391" t="s">
        <v>471</v>
      </c>
      <c r="D447" s="356" t="s">
        <v>2384</v>
      </c>
      <c r="E447" s="373" t="s">
        <v>939</v>
      </c>
      <c r="F447" s="373" t="s">
        <v>940</v>
      </c>
      <c r="G447" s="373">
        <v>98</v>
      </c>
      <c r="H447" s="392">
        <v>146.77168949771701</v>
      </c>
      <c r="I447" s="392">
        <v>89.007548224769394</v>
      </c>
      <c r="J447" s="392">
        <v>63.740564719038296</v>
      </c>
      <c r="K447" s="392">
        <v>73.010000000000005</v>
      </c>
      <c r="L447" s="392">
        <v>42.982946603298856</v>
      </c>
      <c r="M447" s="393">
        <v>80.915003363982962</v>
      </c>
    </row>
    <row r="448" spans="1:13">
      <c r="A448" s="373">
        <v>7</v>
      </c>
      <c r="B448" s="356" t="s">
        <v>1435</v>
      </c>
      <c r="C448" s="391" t="s">
        <v>472</v>
      </c>
      <c r="D448" s="356" t="s">
        <v>2385</v>
      </c>
      <c r="E448" s="373" t="s">
        <v>939</v>
      </c>
      <c r="F448" s="373" t="s">
        <v>940</v>
      </c>
      <c r="G448" s="373">
        <v>74</v>
      </c>
      <c r="H448" s="392">
        <v>155.19072708113799</v>
      </c>
      <c r="I448" s="392">
        <v>168.12328767123299</v>
      </c>
      <c r="J448" s="392">
        <v>99.917808219178099</v>
      </c>
      <c r="K448" s="392">
        <v>95.68</v>
      </c>
      <c r="L448" s="392">
        <v>38.83376527212144</v>
      </c>
      <c r="M448" s="393">
        <v>73.760023760023756</v>
      </c>
    </row>
    <row r="449" spans="1:13">
      <c r="A449" s="373">
        <v>7</v>
      </c>
      <c r="B449" s="356" t="s">
        <v>1435</v>
      </c>
      <c r="C449" s="391" t="s">
        <v>473</v>
      </c>
      <c r="D449" s="356" t="s">
        <v>2386</v>
      </c>
      <c r="E449" s="373" t="s">
        <v>939</v>
      </c>
      <c r="F449" s="373" t="s">
        <v>944</v>
      </c>
      <c r="G449" s="373">
        <v>35</v>
      </c>
      <c r="H449" s="392">
        <v>78.045662100456596</v>
      </c>
      <c r="I449" s="392">
        <v>67.718199608610604</v>
      </c>
      <c r="J449" s="392">
        <v>58.207436399217201</v>
      </c>
      <c r="K449" s="392">
        <v>71.47</v>
      </c>
      <c r="L449" s="392">
        <v>46.160469667318985</v>
      </c>
      <c r="M449" s="393">
        <v>88.822605965463111</v>
      </c>
    </row>
    <row r="450" spans="1:13">
      <c r="A450" s="373">
        <v>7</v>
      </c>
      <c r="B450" s="356" t="s">
        <v>1435</v>
      </c>
      <c r="C450" s="391" t="s">
        <v>474</v>
      </c>
      <c r="D450" s="356" t="s">
        <v>2387</v>
      </c>
      <c r="E450" s="373" t="s">
        <v>939</v>
      </c>
      <c r="F450" s="373" t="s">
        <v>944</v>
      </c>
      <c r="G450" s="373">
        <v>45</v>
      </c>
      <c r="H450" s="392">
        <v>61.004566210045702</v>
      </c>
      <c r="I450" s="392">
        <v>63.269406392694101</v>
      </c>
      <c r="J450" s="392">
        <v>60.103500761035001</v>
      </c>
      <c r="K450" s="392">
        <v>55.87</v>
      </c>
      <c r="L450" s="392">
        <v>55.056316590563164</v>
      </c>
      <c r="M450" s="393">
        <v>48.046398046398046</v>
      </c>
    </row>
    <row r="451" spans="1:13">
      <c r="A451" s="373">
        <v>7</v>
      </c>
      <c r="B451" s="356" t="s">
        <v>1435</v>
      </c>
      <c r="C451" s="391" t="s">
        <v>475</v>
      </c>
      <c r="D451" s="356" t="s">
        <v>2388</v>
      </c>
      <c r="E451" s="373" t="s">
        <v>939</v>
      </c>
      <c r="F451" s="373" t="s">
        <v>944</v>
      </c>
      <c r="G451" s="373">
        <v>33</v>
      </c>
      <c r="H451" s="392">
        <v>76.383561643835606</v>
      </c>
      <c r="I451" s="392">
        <v>78.200913242009094</v>
      </c>
      <c r="J451" s="392">
        <v>56.767123287671197</v>
      </c>
      <c r="K451" s="392">
        <v>68.72</v>
      </c>
      <c r="L451" s="392">
        <v>30.759651307596513</v>
      </c>
      <c r="M451" s="393">
        <v>63.120213120213123</v>
      </c>
    </row>
    <row r="452" spans="1:13">
      <c r="A452" s="373">
        <v>7</v>
      </c>
      <c r="B452" s="356" t="s">
        <v>1435</v>
      </c>
      <c r="C452" s="391" t="s">
        <v>476</v>
      </c>
      <c r="D452" s="356" t="s">
        <v>3221</v>
      </c>
      <c r="E452" s="373" t="s">
        <v>939</v>
      </c>
      <c r="F452" s="373" t="s">
        <v>947</v>
      </c>
      <c r="G452" s="373">
        <v>107</v>
      </c>
      <c r="H452" s="392">
        <v>61.981820509537798</v>
      </c>
      <c r="I452" s="392">
        <v>65.190116502368497</v>
      </c>
      <c r="J452" s="392">
        <v>48.8132121367303</v>
      </c>
      <c r="K452" s="392">
        <v>64.709999999999994</v>
      </c>
      <c r="L452" s="392">
        <v>31.542696197669951</v>
      </c>
      <c r="M452" s="393">
        <v>78.787100749717567</v>
      </c>
    </row>
    <row r="453" spans="1:13">
      <c r="A453" s="373">
        <v>7</v>
      </c>
      <c r="B453" s="356" t="s">
        <v>1435</v>
      </c>
      <c r="C453" s="391" t="s">
        <v>477</v>
      </c>
      <c r="D453" s="356" t="s">
        <v>2389</v>
      </c>
      <c r="E453" s="373" t="s">
        <v>972</v>
      </c>
      <c r="F453" s="373" t="s">
        <v>973</v>
      </c>
      <c r="G453" s="373">
        <v>120</v>
      </c>
      <c r="H453" s="392">
        <v>45.796042617960403</v>
      </c>
      <c r="I453" s="392">
        <v>45.796042617960403</v>
      </c>
      <c r="J453" s="392">
        <v>57.838660578386602</v>
      </c>
      <c r="K453" s="392">
        <v>72.099999999999994</v>
      </c>
      <c r="L453" s="392">
        <v>71.984018264840188</v>
      </c>
      <c r="M453" s="393">
        <v>73.104395604395606</v>
      </c>
    </row>
    <row r="454" spans="1:13">
      <c r="A454" s="373">
        <v>7</v>
      </c>
      <c r="B454" s="356" t="s">
        <v>1435</v>
      </c>
      <c r="C454" s="391" t="s">
        <v>478</v>
      </c>
      <c r="D454" s="356" t="s">
        <v>2390</v>
      </c>
      <c r="E454" s="373" t="s">
        <v>939</v>
      </c>
      <c r="F454" s="373" t="s">
        <v>944</v>
      </c>
      <c r="G454" s="373">
        <v>30</v>
      </c>
      <c r="H454" s="392">
        <v>71.534246575342493</v>
      </c>
      <c r="I454" s="392">
        <v>71.534246575342493</v>
      </c>
      <c r="J454" s="392">
        <v>74.484018264840202</v>
      </c>
      <c r="K454" s="392">
        <v>72.8</v>
      </c>
      <c r="L454" s="392">
        <v>20.648401826484019</v>
      </c>
      <c r="M454" s="393">
        <v>82.985347985347985</v>
      </c>
    </row>
    <row r="455" spans="1:13">
      <c r="A455" s="394">
        <v>7</v>
      </c>
      <c r="B455" s="395" t="s">
        <v>1435</v>
      </c>
      <c r="C455" s="396" t="s">
        <v>479</v>
      </c>
      <c r="D455" s="395" t="s">
        <v>2391</v>
      </c>
      <c r="E455" s="394" t="s">
        <v>939</v>
      </c>
      <c r="F455" s="394" t="s">
        <v>966</v>
      </c>
      <c r="G455" s="394">
        <v>0</v>
      </c>
      <c r="H455" s="392">
        <v>0</v>
      </c>
      <c r="I455" s="392">
        <v>0</v>
      </c>
      <c r="J455" s="392">
        <v>0</v>
      </c>
      <c r="K455" s="392">
        <v>0</v>
      </c>
      <c r="L455" s="392">
        <v>0</v>
      </c>
      <c r="M455" s="393"/>
    </row>
    <row r="456" spans="1:13">
      <c r="A456" s="394">
        <v>7</v>
      </c>
      <c r="B456" s="395" t="s">
        <v>1435</v>
      </c>
      <c r="C456" s="396" t="s">
        <v>480</v>
      </c>
      <c r="D456" s="395" t="s">
        <v>2392</v>
      </c>
      <c r="E456" s="394" t="s">
        <v>939</v>
      </c>
      <c r="F456" s="394" t="s">
        <v>966</v>
      </c>
      <c r="G456" s="394">
        <v>0</v>
      </c>
      <c r="H456" s="392">
        <v>0</v>
      </c>
      <c r="I456" s="392">
        <v>0</v>
      </c>
      <c r="J456" s="392">
        <v>0</v>
      </c>
      <c r="K456" s="392">
        <v>0</v>
      </c>
      <c r="L456" s="392">
        <v>0</v>
      </c>
      <c r="M456" s="393"/>
    </row>
    <row r="457" spans="1:13">
      <c r="A457" s="394">
        <v>7</v>
      </c>
      <c r="B457" s="395" t="s">
        <v>1435</v>
      </c>
      <c r="C457" s="396" t="s">
        <v>481</v>
      </c>
      <c r="D457" s="395" t="s">
        <v>2393</v>
      </c>
      <c r="E457" s="394" t="s">
        <v>939</v>
      </c>
      <c r="F457" s="394" t="s">
        <v>966</v>
      </c>
      <c r="G457" s="394">
        <v>0</v>
      </c>
      <c r="H457" s="392">
        <v>0</v>
      </c>
      <c r="I457" s="392">
        <v>0</v>
      </c>
      <c r="J457" s="392">
        <v>0</v>
      </c>
      <c r="K457" s="392">
        <v>0</v>
      </c>
      <c r="L457" s="392">
        <v>0</v>
      </c>
      <c r="M457" s="393"/>
    </row>
    <row r="458" spans="1:13">
      <c r="A458" s="394">
        <v>7</v>
      </c>
      <c r="B458" s="395" t="s">
        <v>1435</v>
      </c>
      <c r="C458" s="396" t="s">
        <v>482</v>
      </c>
      <c r="D458" s="395" t="s">
        <v>2394</v>
      </c>
      <c r="E458" s="394" t="s">
        <v>939</v>
      </c>
      <c r="F458" s="394" t="s">
        <v>966</v>
      </c>
      <c r="G458" s="394">
        <v>0</v>
      </c>
      <c r="H458" s="392">
        <v>0</v>
      </c>
      <c r="I458" s="392">
        <v>0</v>
      </c>
      <c r="J458" s="392">
        <v>0</v>
      </c>
      <c r="K458" s="392">
        <v>0</v>
      </c>
      <c r="L458" s="392">
        <v>0</v>
      </c>
      <c r="M458" s="393"/>
    </row>
    <row r="459" spans="1:13">
      <c r="A459" s="373">
        <v>7</v>
      </c>
      <c r="B459" s="356" t="s">
        <v>1462</v>
      </c>
      <c r="C459" s="391" t="s">
        <v>483</v>
      </c>
      <c r="D459" s="356" t="s">
        <v>2395</v>
      </c>
      <c r="E459" s="373" t="s">
        <v>972</v>
      </c>
      <c r="F459" s="373" t="s">
        <v>999</v>
      </c>
      <c r="G459" s="373">
        <v>580</v>
      </c>
      <c r="H459" s="392">
        <v>92.317745236970595</v>
      </c>
      <c r="I459" s="392">
        <v>84.696268304204096</v>
      </c>
      <c r="J459" s="392">
        <v>39.279168634860703</v>
      </c>
      <c r="K459" s="392">
        <v>78.42</v>
      </c>
      <c r="L459" s="392">
        <v>94.718469532357105</v>
      </c>
      <c r="M459" s="393">
        <v>88.577112542629777</v>
      </c>
    </row>
    <row r="460" spans="1:13">
      <c r="A460" s="373">
        <v>7</v>
      </c>
      <c r="B460" s="356" t="s">
        <v>1462</v>
      </c>
      <c r="C460" s="391" t="s">
        <v>484</v>
      </c>
      <c r="D460" s="356" t="s">
        <v>2396</v>
      </c>
      <c r="E460" s="373" t="s">
        <v>939</v>
      </c>
      <c r="F460" s="373" t="s">
        <v>944</v>
      </c>
      <c r="G460" s="373">
        <v>33</v>
      </c>
      <c r="H460" s="392">
        <v>48.211350293542097</v>
      </c>
      <c r="I460" s="392">
        <v>54.661685346616899</v>
      </c>
      <c r="J460" s="392">
        <v>40.273972602739697</v>
      </c>
      <c r="K460" s="392">
        <v>33.53</v>
      </c>
      <c r="L460" s="392">
        <v>38.837691988376918</v>
      </c>
      <c r="M460" s="393">
        <v>53.796203796203798</v>
      </c>
    </row>
    <row r="461" spans="1:13">
      <c r="A461" s="373">
        <v>7</v>
      </c>
      <c r="B461" s="356" t="s">
        <v>1462</v>
      </c>
      <c r="C461" s="391" t="s">
        <v>485</v>
      </c>
      <c r="D461" s="356" t="s">
        <v>2397</v>
      </c>
      <c r="E461" s="373" t="s">
        <v>939</v>
      </c>
      <c r="F461" s="373" t="s">
        <v>940</v>
      </c>
      <c r="G461" s="373">
        <v>96</v>
      </c>
      <c r="H461" s="392">
        <v>58</v>
      </c>
      <c r="I461" s="392">
        <v>75.7220319634703</v>
      </c>
      <c r="J461" s="392">
        <v>80.633561643835606</v>
      </c>
      <c r="K461" s="392">
        <v>80.3</v>
      </c>
      <c r="L461" s="392">
        <v>96.689497716894977</v>
      </c>
      <c r="M461" s="393">
        <v>97.05815018315019</v>
      </c>
    </row>
    <row r="462" spans="1:13">
      <c r="A462" s="373">
        <v>7</v>
      </c>
      <c r="B462" s="356" t="s">
        <v>1462</v>
      </c>
      <c r="C462" s="391" t="s">
        <v>486</v>
      </c>
      <c r="D462" s="356" t="s">
        <v>2398</v>
      </c>
      <c r="E462" s="373" t="s">
        <v>939</v>
      </c>
      <c r="F462" s="373" t="s">
        <v>944</v>
      </c>
      <c r="G462" s="373">
        <v>60</v>
      </c>
      <c r="H462" s="392">
        <v>41.258561643835598</v>
      </c>
      <c r="I462" s="392">
        <v>51.694063926940601</v>
      </c>
      <c r="J462" s="392">
        <v>60.255707762557101</v>
      </c>
      <c r="K462" s="392">
        <v>53.37</v>
      </c>
      <c r="L462" s="392">
        <v>52.1324200913242</v>
      </c>
      <c r="M462" s="393">
        <v>54.184981684981686</v>
      </c>
    </row>
    <row r="463" spans="1:13">
      <c r="A463" s="373">
        <v>7</v>
      </c>
      <c r="B463" s="356" t="s">
        <v>1462</v>
      </c>
      <c r="C463" s="391" t="s">
        <v>487</v>
      </c>
      <c r="D463" s="356" t="s">
        <v>2399</v>
      </c>
      <c r="E463" s="373" t="s">
        <v>939</v>
      </c>
      <c r="F463" s="373" t="s">
        <v>944</v>
      </c>
      <c r="G463" s="373">
        <v>52</v>
      </c>
      <c r="H463" s="392">
        <v>67.054794520547901</v>
      </c>
      <c r="I463" s="392">
        <v>66.812434141201294</v>
      </c>
      <c r="J463" s="392">
        <v>52.913593256059002</v>
      </c>
      <c r="K463" s="392">
        <v>72.62</v>
      </c>
      <c r="L463" s="392">
        <v>82.897787144362482</v>
      </c>
      <c r="M463" s="393">
        <v>77.092138630600175</v>
      </c>
    </row>
    <row r="464" spans="1:13">
      <c r="A464" s="373">
        <v>7</v>
      </c>
      <c r="B464" s="356" t="s">
        <v>1462</v>
      </c>
      <c r="C464" s="391" t="s">
        <v>488</v>
      </c>
      <c r="D464" s="356" t="s">
        <v>2400</v>
      </c>
      <c r="E464" s="373" t="s">
        <v>939</v>
      </c>
      <c r="F464" s="373" t="s">
        <v>947</v>
      </c>
      <c r="G464" s="373">
        <v>95</v>
      </c>
      <c r="H464" s="392">
        <v>61.426940639269397</v>
      </c>
      <c r="I464" s="392">
        <v>80.599855803893306</v>
      </c>
      <c r="J464" s="392">
        <v>85.614996395097293</v>
      </c>
      <c r="K464" s="392">
        <v>100.5</v>
      </c>
      <c r="L464" s="392">
        <v>124.65465032444123</v>
      </c>
      <c r="M464" s="393">
        <v>118.39791787160208</v>
      </c>
    </row>
    <row r="465" spans="1:13">
      <c r="A465" s="373">
        <v>7</v>
      </c>
      <c r="B465" s="356" t="s">
        <v>1462</v>
      </c>
      <c r="C465" s="391" t="s">
        <v>489</v>
      </c>
      <c r="D465" s="356" t="s">
        <v>2401</v>
      </c>
      <c r="E465" s="373" t="s">
        <v>939</v>
      </c>
      <c r="F465" s="373" t="s">
        <v>944</v>
      </c>
      <c r="G465" s="373">
        <v>38</v>
      </c>
      <c r="H465" s="392">
        <v>82.869101978691006</v>
      </c>
      <c r="I465" s="392">
        <v>86.906993511175202</v>
      </c>
      <c r="J465" s="392">
        <v>88.997837058399398</v>
      </c>
      <c r="K465" s="392">
        <v>83.79</v>
      </c>
      <c r="L465" s="392">
        <v>89.516943042537847</v>
      </c>
      <c r="M465" s="393">
        <v>63.577212261422787</v>
      </c>
    </row>
    <row r="466" spans="1:13">
      <c r="A466" s="373">
        <v>7</v>
      </c>
      <c r="B466" s="356" t="s">
        <v>1462</v>
      </c>
      <c r="C466" s="391" t="s">
        <v>490</v>
      </c>
      <c r="D466" s="356" t="s">
        <v>2402</v>
      </c>
      <c r="E466" s="373" t="s">
        <v>939</v>
      </c>
      <c r="F466" s="373" t="s">
        <v>947</v>
      </c>
      <c r="G466" s="373">
        <v>102</v>
      </c>
      <c r="H466" s="392">
        <v>76.502283105022798</v>
      </c>
      <c r="I466" s="392">
        <v>62.052108514638697</v>
      </c>
      <c r="J466" s="392">
        <v>60.008058017727599</v>
      </c>
      <c r="K466" s="392">
        <v>47.45</v>
      </c>
      <c r="L466" s="392">
        <v>62.16492076282568</v>
      </c>
      <c r="M466" s="393">
        <v>60.951303598362422</v>
      </c>
    </row>
    <row r="467" spans="1:13">
      <c r="A467" s="373">
        <v>7</v>
      </c>
      <c r="B467" s="356" t="s">
        <v>1462</v>
      </c>
      <c r="C467" s="391" t="s">
        <v>491</v>
      </c>
      <c r="D467" s="356" t="s">
        <v>2403</v>
      </c>
      <c r="E467" s="373" t="s">
        <v>939</v>
      </c>
      <c r="F467" s="373" t="s">
        <v>940</v>
      </c>
      <c r="G467" s="373">
        <v>125</v>
      </c>
      <c r="H467" s="392">
        <v>85.988653659886495</v>
      </c>
      <c r="I467" s="392">
        <v>72.676125244618405</v>
      </c>
      <c r="J467" s="392">
        <v>122.25538160469701</v>
      </c>
      <c r="K467" s="392">
        <v>80.44</v>
      </c>
      <c r="L467" s="392">
        <v>72.083287671232881</v>
      </c>
      <c r="M467" s="393">
        <v>73.098901098901095</v>
      </c>
    </row>
    <row r="468" spans="1:13">
      <c r="A468" s="373">
        <v>7</v>
      </c>
      <c r="B468" s="356" t="s">
        <v>1462</v>
      </c>
      <c r="C468" s="391" t="s">
        <v>492</v>
      </c>
      <c r="D468" s="356" t="s">
        <v>2404</v>
      </c>
      <c r="E468" s="373" t="s">
        <v>939</v>
      </c>
      <c r="F468" s="373" t="s">
        <v>944</v>
      </c>
      <c r="G468" s="373">
        <v>30</v>
      </c>
      <c r="H468" s="392">
        <v>53.447488584474897</v>
      </c>
      <c r="I468" s="392">
        <v>70.511415525114202</v>
      </c>
      <c r="J468" s="392">
        <v>58.593607305936096</v>
      </c>
      <c r="K468" s="392">
        <v>59.55</v>
      </c>
      <c r="L468" s="392">
        <v>80.757990867579906</v>
      </c>
      <c r="M468" s="393">
        <v>72.820512820512818</v>
      </c>
    </row>
    <row r="469" spans="1:13">
      <c r="A469" s="373">
        <v>7</v>
      </c>
      <c r="B469" s="356" t="s">
        <v>1462</v>
      </c>
      <c r="C469" s="391" t="s">
        <v>493</v>
      </c>
      <c r="D469" s="356" t="s">
        <v>2405</v>
      </c>
      <c r="E469" s="373" t="s">
        <v>939</v>
      </c>
      <c r="F469" s="373" t="s">
        <v>944</v>
      </c>
      <c r="G469" s="373">
        <v>32</v>
      </c>
      <c r="H469" s="392">
        <v>59.945205479452099</v>
      </c>
      <c r="I469" s="392">
        <v>65.154109589041099</v>
      </c>
      <c r="J469" s="392">
        <v>55.761986301369902</v>
      </c>
      <c r="K469" s="392">
        <v>51.17</v>
      </c>
      <c r="L469" s="392">
        <v>52.662671232876711</v>
      </c>
      <c r="M469" s="393">
        <v>47.733516483516482</v>
      </c>
    </row>
    <row r="470" spans="1:13">
      <c r="A470" s="394">
        <v>7</v>
      </c>
      <c r="B470" s="395" t="s">
        <v>1462</v>
      </c>
      <c r="C470" s="396" t="s">
        <v>494</v>
      </c>
      <c r="D470" s="395" t="s">
        <v>2406</v>
      </c>
      <c r="E470" s="394" t="s">
        <v>939</v>
      </c>
      <c r="F470" s="394" t="s">
        <v>966</v>
      </c>
      <c r="G470" s="394">
        <v>0</v>
      </c>
      <c r="H470" s="392">
        <v>0</v>
      </c>
      <c r="I470" s="392">
        <v>0</v>
      </c>
      <c r="J470" s="392">
        <v>0</v>
      </c>
      <c r="K470" s="392">
        <v>0</v>
      </c>
      <c r="L470" s="392">
        <v>0</v>
      </c>
      <c r="M470" s="393"/>
    </row>
    <row r="471" spans="1:13">
      <c r="A471" s="394">
        <v>7</v>
      </c>
      <c r="B471" s="395" t="s">
        <v>1462</v>
      </c>
      <c r="C471" s="396" t="s">
        <v>495</v>
      </c>
      <c r="D471" s="395" t="s">
        <v>2407</v>
      </c>
      <c r="E471" s="394" t="s">
        <v>939</v>
      </c>
      <c r="F471" s="394" t="s">
        <v>966</v>
      </c>
      <c r="G471" s="394">
        <v>0</v>
      </c>
      <c r="H471" s="392">
        <v>0</v>
      </c>
      <c r="I471" s="392">
        <v>0</v>
      </c>
      <c r="J471" s="392">
        <v>0</v>
      </c>
      <c r="K471" s="392">
        <v>0</v>
      </c>
      <c r="L471" s="392">
        <v>0</v>
      </c>
      <c r="M471" s="393"/>
    </row>
    <row r="472" spans="1:13">
      <c r="A472" s="373">
        <v>7</v>
      </c>
      <c r="B472" s="356" t="s">
        <v>1476</v>
      </c>
      <c r="C472" s="391" t="s">
        <v>496</v>
      </c>
      <c r="D472" s="356" t="s">
        <v>2408</v>
      </c>
      <c r="E472" s="373" t="s">
        <v>935</v>
      </c>
      <c r="F472" s="373" t="s">
        <v>936</v>
      </c>
      <c r="G472" s="373">
        <v>820</v>
      </c>
      <c r="H472" s="392">
        <v>94.891168581198698</v>
      </c>
      <c r="I472" s="392">
        <v>100.428222931132</v>
      </c>
      <c r="J472" s="392">
        <v>75.823606680427801</v>
      </c>
      <c r="K472" s="392">
        <v>93.94</v>
      </c>
      <c r="L472" s="392">
        <v>106.31139325091881</v>
      </c>
      <c r="M472" s="393">
        <v>105.4382203162691</v>
      </c>
    </row>
    <row r="473" spans="1:13">
      <c r="A473" s="373">
        <v>7</v>
      </c>
      <c r="B473" s="356" t="s">
        <v>1476</v>
      </c>
      <c r="C473" s="391" t="s">
        <v>497</v>
      </c>
      <c r="D473" s="356" t="s">
        <v>2409</v>
      </c>
      <c r="E473" s="373" t="s">
        <v>939</v>
      </c>
      <c r="F473" s="373" t="s">
        <v>947</v>
      </c>
      <c r="G473" s="373">
        <v>96</v>
      </c>
      <c r="H473" s="392">
        <v>93.132420091324207</v>
      </c>
      <c r="I473" s="392">
        <v>84.134123901042699</v>
      </c>
      <c r="J473" s="392">
        <v>103.14455121652</v>
      </c>
      <c r="K473" s="392">
        <v>100.12</v>
      </c>
      <c r="L473" s="392">
        <v>71.432648401826484</v>
      </c>
      <c r="M473" s="393">
        <v>71.794871794871796</v>
      </c>
    </row>
    <row r="474" spans="1:13">
      <c r="A474" s="373">
        <v>7</v>
      </c>
      <c r="B474" s="356" t="s">
        <v>1476</v>
      </c>
      <c r="C474" s="391" t="s">
        <v>498</v>
      </c>
      <c r="D474" s="356" t="s">
        <v>2410</v>
      </c>
      <c r="E474" s="373" t="s">
        <v>939</v>
      </c>
      <c r="F474" s="373" t="s">
        <v>944</v>
      </c>
      <c r="G474" s="373">
        <v>34</v>
      </c>
      <c r="H474" s="392">
        <v>57.4794520547945</v>
      </c>
      <c r="I474" s="392">
        <v>46.456621004566202</v>
      </c>
      <c r="J474" s="392">
        <v>72.867579908675793</v>
      </c>
      <c r="K474" s="392">
        <v>67.319999999999993</v>
      </c>
      <c r="L474" s="392">
        <v>80.072522159548754</v>
      </c>
      <c r="M474" s="393">
        <v>82.191338073691014</v>
      </c>
    </row>
    <row r="475" spans="1:13">
      <c r="A475" s="373">
        <v>7</v>
      </c>
      <c r="B475" s="356" t="s">
        <v>1476</v>
      </c>
      <c r="C475" s="391" t="s">
        <v>499</v>
      </c>
      <c r="D475" s="356" t="s">
        <v>2411</v>
      </c>
      <c r="E475" s="373" t="s">
        <v>939</v>
      </c>
      <c r="F475" s="373" t="s">
        <v>944</v>
      </c>
      <c r="G475" s="373">
        <v>90</v>
      </c>
      <c r="H475" s="392">
        <v>61.575342465753401</v>
      </c>
      <c r="I475" s="392">
        <v>55.141552511415497</v>
      </c>
      <c r="J475" s="392">
        <v>18.1598173515982</v>
      </c>
      <c r="K475" s="392">
        <v>49.83</v>
      </c>
      <c r="L475" s="392">
        <v>38.721461187214615</v>
      </c>
      <c r="M475" s="393">
        <v>36.53235653235653</v>
      </c>
    </row>
    <row r="476" spans="1:13">
      <c r="A476" s="373">
        <v>7</v>
      </c>
      <c r="B476" s="356" t="s">
        <v>1476</v>
      </c>
      <c r="C476" s="391" t="s">
        <v>500</v>
      </c>
      <c r="D476" s="356" t="s">
        <v>2412</v>
      </c>
      <c r="E476" s="373" t="s">
        <v>939</v>
      </c>
      <c r="F476" s="373" t="s">
        <v>944</v>
      </c>
      <c r="G476" s="373">
        <v>30</v>
      </c>
      <c r="H476" s="392">
        <v>63.963470319634702</v>
      </c>
      <c r="I476" s="392">
        <v>55.442922374429202</v>
      </c>
      <c r="J476" s="392">
        <v>0</v>
      </c>
      <c r="K476" s="392">
        <v>44.76</v>
      </c>
      <c r="L476" s="392">
        <v>58.456621004566209</v>
      </c>
      <c r="M476" s="393">
        <v>44.322344322344321</v>
      </c>
    </row>
    <row r="477" spans="1:13">
      <c r="A477" s="373">
        <v>7</v>
      </c>
      <c r="B477" s="356" t="s">
        <v>1476</v>
      </c>
      <c r="C477" s="391" t="s">
        <v>501</v>
      </c>
      <c r="D477" s="356" t="s">
        <v>2413</v>
      </c>
      <c r="E477" s="373" t="s">
        <v>939</v>
      </c>
      <c r="F477" s="373" t="s">
        <v>940</v>
      </c>
      <c r="G477" s="373">
        <v>46</v>
      </c>
      <c r="H477" s="392">
        <v>80.356164383561605</v>
      </c>
      <c r="I477" s="392">
        <v>64.691780821917803</v>
      </c>
      <c r="J477" s="392">
        <v>75.034246575342493</v>
      </c>
      <c r="K477" s="392">
        <v>65.69</v>
      </c>
      <c r="L477" s="392">
        <v>77.093508040500296</v>
      </c>
      <c r="M477" s="393">
        <v>67.845198279980892</v>
      </c>
    </row>
    <row r="478" spans="1:13">
      <c r="A478" s="373">
        <v>7</v>
      </c>
      <c r="B478" s="356" t="s">
        <v>1476</v>
      </c>
      <c r="C478" s="391" t="s">
        <v>502</v>
      </c>
      <c r="D478" s="356" t="s">
        <v>2414</v>
      </c>
      <c r="E478" s="373" t="s">
        <v>939</v>
      </c>
      <c r="F478" s="373" t="s">
        <v>947</v>
      </c>
      <c r="G478" s="373">
        <v>150</v>
      </c>
      <c r="H478" s="392">
        <v>70.751504288823497</v>
      </c>
      <c r="I478" s="392">
        <v>68.1628472666752</v>
      </c>
      <c r="J478" s="392">
        <v>18.960440404557701</v>
      </c>
      <c r="K478" s="392">
        <v>60.31</v>
      </c>
      <c r="L478" s="392">
        <v>77.848401826484022</v>
      </c>
      <c r="M478" s="393">
        <v>60.72893772893773</v>
      </c>
    </row>
    <row r="479" spans="1:13">
      <c r="A479" s="373">
        <v>7</v>
      </c>
      <c r="B479" s="356" t="s">
        <v>1476</v>
      </c>
      <c r="C479" s="391" t="s">
        <v>503</v>
      </c>
      <c r="D479" s="356" t="s">
        <v>2415</v>
      </c>
      <c r="E479" s="373" t="s">
        <v>939</v>
      </c>
      <c r="F479" s="373" t="s">
        <v>944</v>
      </c>
      <c r="G479" s="373">
        <v>39</v>
      </c>
      <c r="H479" s="392">
        <v>38.486301369863</v>
      </c>
      <c r="I479" s="392">
        <v>59.990552668870997</v>
      </c>
      <c r="J479" s="392">
        <v>50.410958904109599</v>
      </c>
      <c r="K479" s="392">
        <v>62.93</v>
      </c>
      <c r="L479" s="392">
        <v>51.464699683877768</v>
      </c>
      <c r="M479" s="393">
        <v>69.554804170188788</v>
      </c>
    </row>
    <row r="480" spans="1:13">
      <c r="A480" s="373">
        <v>7</v>
      </c>
      <c r="B480" s="356" t="s">
        <v>1476</v>
      </c>
      <c r="C480" s="391" t="s">
        <v>504</v>
      </c>
      <c r="D480" s="356" t="s">
        <v>2416</v>
      </c>
      <c r="E480" s="373" t="s">
        <v>939</v>
      </c>
      <c r="F480" s="373" t="s">
        <v>944</v>
      </c>
      <c r="G480" s="373">
        <v>56</v>
      </c>
      <c r="H480" s="392">
        <v>59.2096944151739</v>
      </c>
      <c r="I480" s="392">
        <v>58.723287671232903</v>
      </c>
      <c r="J480" s="392">
        <v>53.5452054794521</v>
      </c>
      <c r="K480" s="392">
        <v>46.27</v>
      </c>
      <c r="L480" s="392">
        <v>42.19178082191781</v>
      </c>
      <c r="M480" s="393">
        <v>48.273155416012557</v>
      </c>
    </row>
    <row r="481" spans="1:13">
      <c r="A481" s="373">
        <v>7</v>
      </c>
      <c r="B481" s="356" t="s">
        <v>1476</v>
      </c>
      <c r="C481" s="391" t="s">
        <v>505</v>
      </c>
      <c r="D481" s="356" t="s">
        <v>2417</v>
      </c>
      <c r="E481" s="373" t="s">
        <v>939</v>
      </c>
      <c r="F481" s="373" t="s">
        <v>947</v>
      </c>
      <c r="G481" s="373">
        <v>120</v>
      </c>
      <c r="H481" s="392">
        <v>50.790525114155301</v>
      </c>
      <c r="I481" s="392">
        <v>57.264765326746002</v>
      </c>
      <c r="J481" s="392">
        <v>46.8582977767797</v>
      </c>
      <c r="K481" s="392">
        <v>44.19</v>
      </c>
      <c r="L481" s="392">
        <v>43.860730593607308</v>
      </c>
      <c r="M481" s="393">
        <v>44.404761904761905</v>
      </c>
    </row>
    <row r="482" spans="1:13">
      <c r="A482" s="373">
        <v>7</v>
      </c>
      <c r="B482" s="356" t="s">
        <v>1476</v>
      </c>
      <c r="C482" s="391" t="s">
        <v>506</v>
      </c>
      <c r="D482" s="356" t="s">
        <v>2418</v>
      </c>
      <c r="E482" s="373" t="s">
        <v>939</v>
      </c>
      <c r="F482" s="373" t="s">
        <v>947</v>
      </c>
      <c r="G482" s="373">
        <v>120</v>
      </c>
      <c r="H482" s="392">
        <v>58.805013115709698</v>
      </c>
      <c r="I482" s="392">
        <v>75.027688720489706</v>
      </c>
      <c r="J482" s="392">
        <v>0</v>
      </c>
      <c r="K482" s="392">
        <v>102.25</v>
      </c>
      <c r="L482" s="392">
        <v>72.269406392694066</v>
      </c>
      <c r="M482" s="393">
        <v>70.21520146520146</v>
      </c>
    </row>
    <row r="483" spans="1:13">
      <c r="A483" s="373">
        <v>7</v>
      </c>
      <c r="B483" s="356" t="s">
        <v>1476</v>
      </c>
      <c r="C483" s="391" t="s">
        <v>507</v>
      </c>
      <c r="D483" s="356" t="s">
        <v>2419</v>
      </c>
      <c r="E483" s="373" t="s">
        <v>939</v>
      </c>
      <c r="F483" s="373" t="s">
        <v>944</v>
      </c>
      <c r="G483" s="373">
        <v>35</v>
      </c>
      <c r="H483" s="392">
        <v>40.812785388127899</v>
      </c>
      <c r="I483" s="392">
        <v>40.082191780821901</v>
      </c>
      <c r="J483" s="392">
        <v>30.630136986301402</v>
      </c>
      <c r="K483" s="392">
        <v>45.7</v>
      </c>
      <c r="L483" s="392">
        <v>40.876712328767127</v>
      </c>
      <c r="M483" s="393">
        <v>36.091051805337521</v>
      </c>
    </row>
    <row r="484" spans="1:13">
      <c r="A484" s="373">
        <v>7</v>
      </c>
      <c r="B484" s="356" t="s">
        <v>1476</v>
      </c>
      <c r="C484" s="391" t="s">
        <v>508</v>
      </c>
      <c r="D484" s="356" t="s">
        <v>2420</v>
      </c>
      <c r="E484" s="373" t="s">
        <v>939</v>
      </c>
      <c r="F484" s="373" t="s">
        <v>944</v>
      </c>
      <c r="G484" s="373">
        <v>30</v>
      </c>
      <c r="H484" s="392">
        <v>46.849315068493098</v>
      </c>
      <c r="I484" s="392">
        <v>46.027397260274</v>
      </c>
      <c r="J484" s="392">
        <v>42.694063926940601</v>
      </c>
      <c r="K484" s="392">
        <v>40.78</v>
      </c>
      <c r="L484" s="392">
        <v>43.378995433789953</v>
      </c>
      <c r="M484" s="393">
        <v>47.857142857142854</v>
      </c>
    </row>
    <row r="485" spans="1:13">
      <c r="A485" s="373">
        <v>7</v>
      </c>
      <c r="B485" s="356" t="s">
        <v>1476</v>
      </c>
      <c r="C485" s="391" t="s">
        <v>509</v>
      </c>
      <c r="D485" s="356" t="s">
        <v>2421</v>
      </c>
      <c r="E485" s="373" t="s">
        <v>939</v>
      </c>
      <c r="F485" s="373" t="s">
        <v>944</v>
      </c>
      <c r="G485" s="373">
        <v>38</v>
      </c>
      <c r="H485" s="392">
        <v>48.356164383561598</v>
      </c>
      <c r="I485" s="392">
        <v>64.876712328767098</v>
      </c>
      <c r="J485" s="392">
        <v>57.141552511415497</v>
      </c>
      <c r="K485" s="392">
        <v>56.67</v>
      </c>
      <c r="L485" s="392">
        <v>42.811824080749822</v>
      </c>
      <c r="M485" s="393">
        <v>50.086755349913247</v>
      </c>
    </row>
    <row r="486" spans="1:13">
      <c r="A486" s="373">
        <v>7</v>
      </c>
      <c r="B486" s="356" t="s">
        <v>1476</v>
      </c>
      <c r="C486" s="391" t="s">
        <v>510</v>
      </c>
      <c r="D486" s="356" t="s">
        <v>2422</v>
      </c>
      <c r="E486" s="373" t="s">
        <v>939</v>
      </c>
      <c r="F486" s="373" t="s">
        <v>944</v>
      </c>
      <c r="G486" s="373">
        <v>28</v>
      </c>
      <c r="H486" s="392">
        <v>23.223744292237399</v>
      </c>
      <c r="I486" s="392">
        <v>22.485322896281801</v>
      </c>
      <c r="J486" s="392">
        <v>27.035225048923699</v>
      </c>
      <c r="K486" s="392">
        <v>33.869999999999997</v>
      </c>
      <c r="L486" s="392">
        <v>42.954990215264189</v>
      </c>
      <c r="M486" s="393">
        <v>40.482731554160125</v>
      </c>
    </row>
    <row r="487" spans="1:13">
      <c r="A487" s="373">
        <v>7</v>
      </c>
      <c r="B487" s="356" t="s">
        <v>1476</v>
      </c>
      <c r="C487" s="391" t="s">
        <v>511</v>
      </c>
      <c r="D487" s="356" t="s">
        <v>2423</v>
      </c>
      <c r="E487" s="373" t="s">
        <v>939</v>
      </c>
      <c r="F487" s="373" t="s">
        <v>944</v>
      </c>
      <c r="G487" s="373">
        <v>35</v>
      </c>
      <c r="H487" s="392">
        <v>41.033268101761301</v>
      </c>
      <c r="I487" s="392">
        <v>37.150684931506902</v>
      </c>
      <c r="J487" s="392">
        <v>41.886497064579302</v>
      </c>
      <c r="K487" s="392">
        <v>50.52</v>
      </c>
      <c r="L487" s="392">
        <v>60.086105675146769</v>
      </c>
      <c r="M487" s="393">
        <v>63.861852433281008</v>
      </c>
    </row>
    <row r="488" spans="1:13">
      <c r="A488" s="373">
        <v>7</v>
      </c>
      <c r="B488" s="356" t="s">
        <v>1476</v>
      </c>
      <c r="C488" s="391" t="s">
        <v>512</v>
      </c>
      <c r="D488" s="356" t="s">
        <v>2424</v>
      </c>
      <c r="E488" s="373" t="s">
        <v>939</v>
      </c>
      <c r="F488" s="373" t="s">
        <v>944</v>
      </c>
      <c r="G488" s="373">
        <v>34</v>
      </c>
      <c r="H488" s="392">
        <v>46.684931506849303</v>
      </c>
      <c r="I488" s="392">
        <v>60.986301369863</v>
      </c>
      <c r="J488" s="392">
        <v>57.470319634703202</v>
      </c>
      <c r="K488" s="392">
        <v>54.65</v>
      </c>
      <c r="L488" s="392">
        <v>58.267526188557618</v>
      </c>
      <c r="M488" s="393">
        <v>49.967679379444085</v>
      </c>
    </row>
    <row r="489" spans="1:13">
      <c r="A489" s="373">
        <v>7</v>
      </c>
      <c r="B489" s="356" t="s">
        <v>1476</v>
      </c>
      <c r="C489" s="391" t="s">
        <v>513</v>
      </c>
      <c r="D489" s="356" t="s">
        <v>2425</v>
      </c>
      <c r="E489" s="373" t="s">
        <v>939</v>
      </c>
      <c r="F489" s="373" t="s">
        <v>966</v>
      </c>
      <c r="G489" s="373">
        <v>10</v>
      </c>
      <c r="H489" s="392">
        <v>0</v>
      </c>
      <c r="I489" s="392">
        <v>0</v>
      </c>
      <c r="J489" s="392">
        <v>0</v>
      </c>
      <c r="K489" s="392">
        <v>0</v>
      </c>
      <c r="L489" s="392">
        <v>81.835616438356169</v>
      </c>
      <c r="M489" s="393">
        <v>73.571428571428569</v>
      </c>
    </row>
    <row r="490" spans="1:13">
      <c r="A490" s="394">
        <v>7</v>
      </c>
      <c r="B490" s="395" t="s">
        <v>1476</v>
      </c>
      <c r="C490" s="396" t="s">
        <v>514</v>
      </c>
      <c r="D490" s="395" t="s">
        <v>2426</v>
      </c>
      <c r="E490" s="394" t="s">
        <v>939</v>
      </c>
      <c r="F490" s="394" t="s">
        <v>966</v>
      </c>
      <c r="G490" s="394">
        <v>0</v>
      </c>
      <c r="H490" s="392">
        <v>0</v>
      </c>
      <c r="I490" s="392">
        <v>0</v>
      </c>
      <c r="J490" s="392">
        <v>0</v>
      </c>
      <c r="K490" s="392">
        <v>0</v>
      </c>
      <c r="L490" s="392">
        <v>0</v>
      </c>
      <c r="M490" s="393"/>
    </row>
    <row r="491" spans="1:13">
      <c r="A491" s="394">
        <v>7</v>
      </c>
      <c r="B491" s="395" t="s">
        <v>1476</v>
      </c>
      <c r="C491" s="396" t="s">
        <v>515</v>
      </c>
      <c r="D491" s="395" t="s">
        <v>2427</v>
      </c>
      <c r="E491" s="394" t="s">
        <v>939</v>
      </c>
      <c r="F491" s="394" t="s">
        <v>966</v>
      </c>
      <c r="G491" s="394">
        <v>0</v>
      </c>
      <c r="H491" s="392">
        <v>0</v>
      </c>
      <c r="I491" s="392">
        <v>0</v>
      </c>
      <c r="J491" s="392">
        <v>0</v>
      </c>
      <c r="K491" s="392">
        <v>0</v>
      </c>
      <c r="L491" s="392">
        <v>0</v>
      </c>
      <c r="M491" s="393"/>
    </row>
    <row r="492" spans="1:13">
      <c r="A492" s="373">
        <v>8</v>
      </c>
      <c r="B492" s="356" t="s">
        <v>1497</v>
      </c>
      <c r="C492" s="391" t="s">
        <v>516</v>
      </c>
      <c r="D492" s="356" t="s">
        <v>2428</v>
      </c>
      <c r="E492" s="373" t="s">
        <v>972</v>
      </c>
      <c r="F492" s="373" t="s">
        <v>999</v>
      </c>
      <c r="G492" s="373">
        <v>345</v>
      </c>
      <c r="H492" s="392">
        <v>89.031566408576495</v>
      </c>
      <c r="I492" s="392">
        <v>93.555687909469896</v>
      </c>
      <c r="J492" s="392">
        <v>105.286480047647</v>
      </c>
      <c r="K492" s="392">
        <v>70.27</v>
      </c>
      <c r="L492" s="392">
        <v>87.113758189398453</v>
      </c>
      <c r="M492" s="393">
        <v>106.74470457079153</v>
      </c>
    </row>
    <row r="493" spans="1:13">
      <c r="A493" s="373">
        <v>8</v>
      </c>
      <c r="B493" s="356" t="s">
        <v>1497</v>
      </c>
      <c r="C493" s="391" t="s">
        <v>517</v>
      </c>
      <c r="D493" s="356" t="s">
        <v>2429</v>
      </c>
      <c r="E493" s="373" t="s">
        <v>939</v>
      </c>
      <c r="F493" s="373" t="s">
        <v>944</v>
      </c>
      <c r="G493" s="373">
        <v>50</v>
      </c>
      <c r="H493" s="392">
        <v>68.890410958904098</v>
      </c>
      <c r="I493" s="392">
        <v>30.849315068493201</v>
      </c>
      <c r="J493" s="392">
        <v>34.4547945205479</v>
      </c>
      <c r="K493" s="392">
        <v>29.15</v>
      </c>
      <c r="L493" s="392">
        <v>34.613698630136987</v>
      </c>
      <c r="M493" s="393">
        <v>32.230769230769234</v>
      </c>
    </row>
    <row r="494" spans="1:13">
      <c r="A494" s="373">
        <v>8</v>
      </c>
      <c r="B494" s="356" t="s">
        <v>1497</v>
      </c>
      <c r="C494" s="391" t="s">
        <v>518</v>
      </c>
      <c r="D494" s="356" t="s">
        <v>2430</v>
      </c>
      <c r="E494" s="373" t="s">
        <v>939</v>
      </c>
      <c r="F494" s="373" t="s">
        <v>944</v>
      </c>
      <c r="G494" s="373">
        <v>40</v>
      </c>
      <c r="H494" s="392">
        <v>68.958904109589</v>
      </c>
      <c r="I494" s="392">
        <v>50.157534246575302</v>
      </c>
      <c r="J494" s="392">
        <v>34.541095890411</v>
      </c>
      <c r="K494" s="392">
        <v>47.18</v>
      </c>
      <c r="L494" s="392">
        <v>54.089041095890408</v>
      </c>
      <c r="M494" s="393">
        <v>44.615384615384613</v>
      </c>
    </row>
    <row r="495" spans="1:13">
      <c r="A495" s="373">
        <v>8</v>
      </c>
      <c r="B495" s="356" t="s">
        <v>1497</v>
      </c>
      <c r="C495" s="391" t="s">
        <v>519</v>
      </c>
      <c r="D495" s="356" t="s">
        <v>2431</v>
      </c>
      <c r="E495" s="373" t="s">
        <v>939</v>
      </c>
      <c r="F495" s="373" t="s">
        <v>944</v>
      </c>
      <c r="G495" s="373">
        <v>43</v>
      </c>
      <c r="H495" s="392">
        <v>54.061643835616401</v>
      </c>
      <c r="I495" s="392">
        <v>33.743230328129997</v>
      </c>
      <c r="J495" s="392">
        <v>49.442497610704002</v>
      </c>
      <c r="K495" s="392">
        <v>38.36</v>
      </c>
      <c r="L495" s="392">
        <v>42.427524689391525</v>
      </c>
      <c r="M495" s="393">
        <v>48.044978277536416</v>
      </c>
    </row>
    <row r="496" spans="1:13">
      <c r="A496" s="373">
        <v>8</v>
      </c>
      <c r="B496" s="356" t="s">
        <v>1497</v>
      </c>
      <c r="C496" s="391" t="s">
        <v>520</v>
      </c>
      <c r="D496" s="356" t="s">
        <v>2432</v>
      </c>
      <c r="E496" s="373" t="s">
        <v>939</v>
      </c>
      <c r="F496" s="373" t="s">
        <v>944</v>
      </c>
      <c r="G496" s="373">
        <v>30</v>
      </c>
      <c r="H496" s="392">
        <v>32.593607305936096</v>
      </c>
      <c r="I496" s="392">
        <v>23.953033268101802</v>
      </c>
      <c r="J496" s="392">
        <v>23.750815394650999</v>
      </c>
      <c r="K496" s="392">
        <v>17.59</v>
      </c>
      <c r="L496" s="392">
        <v>29.269406392694062</v>
      </c>
      <c r="M496" s="393">
        <v>43.553113553113555</v>
      </c>
    </row>
    <row r="497" spans="1:13">
      <c r="A497" s="373">
        <v>8</v>
      </c>
      <c r="B497" s="356" t="s">
        <v>1497</v>
      </c>
      <c r="C497" s="391" t="s">
        <v>521</v>
      </c>
      <c r="D497" s="356" t="s">
        <v>2433</v>
      </c>
      <c r="E497" s="373" t="s">
        <v>939</v>
      </c>
      <c r="F497" s="373" t="s">
        <v>944</v>
      </c>
      <c r="G497" s="373">
        <v>46</v>
      </c>
      <c r="H497" s="392">
        <v>39.383561643835598</v>
      </c>
      <c r="I497" s="392">
        <v>59.815366289457998</v>
      </c>
      <c r="J497" s="392">
        <v>61.667659321024402</v>
      </c>
      <c r="K497" s="392">
        <v>46.46</v>
      </c>
      <c r="L497" s="392">
        <v>48.880285884455034</v>
      </c>
      <c r="M497" s="393">
        <v>43.179646440516002</v>
      </c>
    </row>
    <row r="498" spans="1:13">
      <c r="A498" s="373">
        <v>8</v>
      </c>
      <c r="B498" s="356" t="s">
        <v>1497</v>
      </c>
      <c r="C498" s="391" t="s">
        <v>522</v>
      </c>
      <c r="D498" s="356" t="s">
        <v>2434</v>
      </c>
      <c r="E498" s="373" t="s">
        <v>939</v>
      </c>
      <c r="F498" s="373" t="s">
        <v>944</v>
      </c>
      <c r="G498" s="373">
        <v>59</v>
      </c>
      <c r="H498" s="392">
        <v>68.958904109589</v>
      </c>
      <c r="I498" s="392">
        <v>52.913861156257298</v>
      </c>
      <c r="J498" s="392">
        <v>57.246343162293897</v>
      </c>
      <c r="K498" s="392">
        <v>70.489999999999995</v>
      </c>
      <c r="L498" s="392">
        <v>56.03900626886464</v>
      </c>
      <c r="M498" s="393">
        <v>55.075433041534737</v>
      </c>
    </row>
    <row r="499" spans="1:13">
      <c r="A499" s="373">
        <v>8</v>
      </c>
      <c r="B499" s="356" t="s">
        <v>1497</v>
      </c>
      <c r="C499" s="391" t="s">
        <v>523</v>
      </c>
      <c r="D499" s="356" t="s">
        <v>2435</v>
      </c>
      <c r="E499" s="373" t="s">
        <v>939</v>
      </c>
      <c r="F499" s="373" t="s">
        <v>940</v>
      </c>
      <c r="G499" s="373">
        <v>80</v>
      </c>
      <c r="H499" s="392">
        <v>84.671232876712295</v>
      </c>
      <c r="I499" s="392">
        <v>62.767123287671197</v>
      </c>
      <c r="J499" s="392">
        <v>59.085616438356197</v>
      </c>
      <c r="K499" s="392">
        <v>57.32</v>
      </c>
      <c r="L499" s="392">
        <v>79.726027397260268</v>
      </c>
      <c r="M499" s="393">
        <v>84.031593406593402</v>
      </c>
    </row>
    <row r="500" spans="1:13">
      <c r="A500" s="373">
        <v>8</v>
      </c>
      <c r="B500" s="356" t="s">
        <v>1497</v>
      </c>
      <c r="C500" s="391" t="s">
        <v>524</v>
      </c>
      <c r="D500" s="356" t="s">
        <v>2436</v>
      </c>
      <c r="E500" s="373" t="s">
        <v>939</v>
      </c>
      <c r="F500" s="373" t="s">
        <v>944</v>
      </c>
      <c r="G500" s="373">
        <v>29</v>
      </c>
      <c r="H500" s="392">
        <v>48.798980567059601</v>
      </c>
      <c r="I500" s="392">
        <v>50.713770728190298</v>
      </c>
      <c r="J500" s="392">
        <v>42.963229992790197</v>
      </c>
      <c r="K500" s="392">
        <v>39.26</v>
      </c>
      <c r="L500" s="392">
        <v>68.540387340576288</v>
      </c>
      <c r="M500" s="393">
        <v>82.967032967032964</v>
      </c>
    </row>
    <row r="501" spans="1:13">
      <c r="A501" s="373">
        <v>8</v>
      </c>
      <c r="B501" s="356" t="s">
        <v>1497</v>
      </c>
      <c r="C501" s="391" t="s">
        <v>525</v>
      </c>
      <c r="D501" s="356" t="s">
        <v>2437</v>
      </c>
      <c r="E501" s="373" t="s">
        <v>939</v>
      </c>
      <c r="F501" s="373" t="s">
        <v>944</v>
      </c>
      <c r="G501" s="373">
        <v>40</v>
      </c>
      <c r="H501" s="392">
        <v>57.5342465753425</v>
      </c>
      <c r="I501" s="392">
        <v>42.917808219178099</v>
      </c>
      <c r="J501" s="392">
        <v>54.075342465753401</v>
      </c>
      <c r="K501" s="392">
        <v>60.45</v>
      </c>
      <c r="L501" s="392">
        <v>73.671232876712324</v>
      </c>
      <c r="M501" s="393">
        <v>65.219780219780219</v>
      </c>
    </row>
    <row r="502" spans="1:13">
      <c r="A502" s="373">
        <v>8</v>
      </c>
      <c r="B502" s="356" t="s">
        <v>1497</v>
      </c>
      <c r="C502" s="391" t="s">
        <v>526</v>
      </c>
      <c r="D502" s="356" t="s">
        <v>3234</v>
      </c>
      <c r="E502" s="373" t="s">
        <v>939</v>
      </c>
      <c r="F502" s="373" t="s">
        <v>947</v>
      </c>
      <c r="G502" s="373">
        <v>108</v>
      </c>
      <c r="H502" s="392">
        <v>52.8333333333333</v>
      </c>
      <c r="I502" s="392">
        <v>44.206169311126402</v>
      </c>
      <c r="J502" s="392">
        <v>38.239873854341198</v>
      </c>
      <c r="K502" s="392">
        <v>37.85</v>
      </c>
      <c r="L502" s="392">
        <v>64.495180111618467</v>
      </c>
      <c r="M502" s="393">
        <v>89.468864468864467</v>
      </c>
    </row>
    <row r="503" spans="1:13">
      <c r="A503" s="373">
        <v>8</v>
      </c>
      <c r="B503" s="356" t="s">
        <v>1497</v>
      </c>
      <c r="C503" s="391" t="s">
        <v>527</v>
      </c>
      <c r="D503" s="356" t="s">
        <v>2438</v>
      </c>
      <c r="E503" s="373" t="s">
        <v>939</v>
      </c>
      <c r="F503" s="373" t="s">
        <v>966</v>
      </c>
      <c r="G503" s="373">
        <v>10</v>
      </c>
      <c r="H503" s="392">
        <v>0</v>
      </c>
      <c r="I503" s="392">
        <v>0</v>
      </c>
      <c r="J503" s="392">
        <v>0</v>
      </c>
      <c r="K503" s="392">
        <v>0</v>
      </c>
      <c r="L503" s="392">
        <v>55.123287671232873</v>
      </c>
      <c r="M503" s="393">
        <v>84.945054945054949</v>
      </c>
    </row>
    <row r="504" spans="1:13">
      <c r="A504" s="373">
        <v>8</v>
      </c>
      <c r="B504" s="356" t="s">
        <v>1510</v>
      </c>
      <c r="C504" s="391" t="s">
        <v>528</v>
      </c>
      <c r="D504" s="356" t="s">
        <v>2439</v>
      </c>
      <c r="E504" s="373" t="s">
        <v>972</v>
      </c>
      <c r="F504" s="373" t="s">
        <v>999</v>
      </c>
      <c r="G504" s="373">
        <v>200</v>
      </c>
      <c r="H504" s="392">
        <v>81.612524461839499</v>
      </c>
      <c r="I504" s="392">
        <v>94.342074363992197</v>
      </c>
      <c r="J504" s="392">
        <v>75.971819960861097</v>
      </c>
      <c r="K504" s="392">
        <v>87.25</v>
      </c>
      <c r="L504" s="392">
        <v>91.916438356164377</v>
      </c>
      <c r="M504" s="393">
        <v>100.21703296703296</v>
      </c>
    </row>
    <row r="505" spans="1:13">
      <c r="A505" s="373">
        <v>8</v>
      </c>
      <c r="B505" s="356" t="s">
        <v>1510</v>
      </c>
      <c r="C505" s="391" t="s">
        <v>529</v>
      </c>
      <c r="D505" s="356" t="s">
        <v>2440</v>
      </c>
      <c r="E505" s="373" t="s">
        <v>939</v>
      </c>
      <c r="F505" s="373" t="s">
        <v>944</v>
      </c>
      <c r="G505" s="373">
        <v>42</v>
      </c>
      <c r="H505" s="392">
        <v>68.8505062537225</v>
      </c>
      <c r="I505" s="392">
        <v>72.960095294818302</v>
      </c>
      <c r="J505" s="392">
        <v>57.6057176891007</v>
      </c>
      <c r="K505" s="392">
        <v>54.58</v>
      </c>
      <c r="L505" s="392">
        <v>76.621004566210047</v>
      </c>
      <c r="M505" s="393">
        <v>66.444270015698592</v>
      </c>
    </row>
    <row r="506" spans="1:13">
      <c r="A506" s="373">
        <v>8</v>
      </c>
      <c r="B506" s="356" t="s">
        <v>1510</v>
      </c>
      <c r="C506" s="391" t="s">
        <v>530</v>
      </c>
      <c r="D506" s="356" t="s">
        <v>2441</v>
      </c>
      <c r="E506" s="373" t="s">
        <v>939</v>
      </c>
      <c r="F506" s="373" t="s">
        <v>944</v>
      </c>
      <c r="G506" s="373">
        <v>56</v>
      </c>
      <c r="H506" s="392">
        <v>71.836545159043396</v>
      </c>
      <c r="I506" s="392">
        <v>72.964940794056204</v>
      </c>
      <c r="J506" s="392">
        <v>73.498955189226805</v>
      </c>
      <c r="K506" s="392">
        <v>49.8</v>
      </c>
      <c r="L506" s="392">
        <v>38.11643835616438</v>
      </c>
      <c r="M506" s="393">
        <v>95.162872841444269</v>
      </c>
    </row>
    <row r="507" spans="1:13">
      <c r="A507" s="373">
        <v>8</v>
      </c>
      <c r="B507" s="356" t="s">
        <v>1510</v>
      </c>
      <c r="C507" s="391" t="s">
        <v>531</v>
      </c>
      <c r="D507" s="356" t="s">
        <v>2442</v>
      </c>
      <c r="E507" s="373" t="s">
        <v>939</v>
      </c>
      <c r="F507" s="373" t="s">
        <v>940</v>
      </c>
      <c r="G507" s="373">
        <v>96</v>
      </c>
      <c r="H507" s="392">
        <v>85.017700477143293</v>
      </c>
      <c r="I507" s="392">
        <v>65.769540692989494</v>
      </c>
      <c r="J507" s="392">
        <v>49.598710717163598</v>
      </c>
      <c r="K507" s="392">
        <v>76.86</v>
      </c>
      <c r="L507" s="392">
        <v>76.055936073059357</v>
      </c>
      <c r="M507" s="393">
        <v>78.748855311355314</v>
      </c>
    </row>
    <row r="508" spans="1:13">
      <c r="A508" s="373">
        <v>8</v>
      </c>
      <c r="B508" s="356" t="s">
        <v>1510</v>
      </c>
      <c r="C508" s="391" t="s">
        <v>532</v>
      </c>
      <c r="D508" s="356" t="s">
        <v>2443</v>
      </c>
      <c r="E508" s="373" t="s">
        <v>939</v>
      </c>
      <c r="F508" s="373" t="s">
        <v>944</v>
      </c>
      <c r="G508" s="373">
        <v>38</v>
      </c>
      <c r="H508" s="392">
        <v>89.134647510858699</v>
      </c>
      <c r="I508" s="392">
        <v>38.269646719538599</v>
      </c>
      <c r="J508" s="392">
        <v>89.949531362653204</v>
      </c>
      <c r="K508" s="392">
        <v>56.76</v>
      </c>
      <c r="L508" s="392">
        <v>62.595529920692144</v>
      </c>
      <c r="M508" s="393">
        <v>77.544823597455178</v>
      </c>
    </row>
    <row r="509" spans="1:13">
      <c r="A509" s="373">
        <v>8</v>
      </c>
      <c r="B509" s="356" t="s">
        <v>1510</v>
      </c>
      <c r="C509" s="391" t="s">
        <v>533</v>
      </c>
      <c r="D509" s="356" t="s">
        <v>2444</v>
      </c>
      <c r="E509" s="373" t="s">
        <v>939</v>
      </c>
      <c r="F509" s="373" t="s">
        <v>944</v>
      </c>
      <c r="G509" s="373">
        <v>62</v>
      </c>
      <c r="H509" s="392">
        <v>68.595218909481602</v>
      </c>
      <c r="I509" s="392">
        <v>70.224657534246603</v>
      </c>
      <c r="J509" s="392">
        <v>73.512328767123293</v>
      </c>
      <c r="K509" s="392">
        <v>67.14</v>
      </c>
      <c r="L509" s="392">
        <v>68.555015466195314</v>
      </c>
      <c r="M509" s="393">
        <v>51.143211627082593</v>
      </c>
    </row>
    <row r="510" spans="1:13">
      <c r="A510" s="373">
        <v>8</v>
      </c>
      <c r="B510" s="356" t="s">
        <v>1510</v>
      </c>
      <c r="C510" s="391" t="s">
        <v>534</v>
      </c>
      <c r="D510" s="356" t="s">
        <v>2445</v>
      </c>
      <c r="E510" s="373" t="s">
        <v>939</v>
      </c>
      <c r="F510" s="373" t="s">
        <v>944</v>
      </c>
      <c r="G510" s="373">
        <v>38</v>
      </c>
      <c r="H510" s="392">
        <v>50.821917808219197</v>
      </c>
      <c r="I510" s="392">
        <v>51.110310021629402</v>
      </c>
      <c r="J510" s="392">
        <v>68.096611391492402</v>
      </c>
      <c r="K510" s="392">
        <v>67.53</v>
      </c>
      <c r="L510" s="392">
        <v>67.166546503244419</v>
      </c>
      <c r="M510" s="393">
        <v>40.471370734528627</v>
      </c>
    </row>
    <row r="511" spans="1:13">
      <c r="A511" s="373">
        <v>8</v>
      </c>
      <c r="B511" s="356" t="s">
        <v>1510</v>
      </c>
      <c r="C511" s="391" t="s">
        <v>535</v>
      </c>
      <c r="D511" s="356" t="s">
        <v>2446</v>
      </c>
      <c r="E511" s="373" t="s">
        <v>939</v>
      </c>
      <c r="F511" s="373" t="s">
        <v>966</v>
      </c>
      <c r="G511" s="373">
        <v>32</v>
      </c>
      <c r="H511" s="392">
        <v>52.091324200913199</v>
      </c>
      <c r="I511" s="392">
        <v>31.660958904109599</v>
      </c>
      <c r="J511" s="392">
        <v>87.226027397260296</v>
      </c>
      <c r="K511" s="392">
        <v>56.01</v>
      </c>
      <c r="L511" s="392">
        <v>26.883561643835616</v>
      </c>
      <c r="M511" s="393">
        <v>51.150412087912088</v>
      </c>
    </row>
    <row r="512" spans="1:13">
      <c r="A512" s="373">
        <v>8</v>
      </c>
      <c r="B512" s="356" t="s">
        <v>1519</v>
      </c>
      <c r="C512" s="391" t="s">
        <v>536</v>
      </c>
      <c r="D512" s="356" t="s">
        <v>2447</v>
      </c>
      <c r="E512" s="373" t="s">
        <v>972</v>
      </c>
      <c r="F512" s="373" t="s">
        <v>999</v>
      </c>
      <c r="G512" s="373">
        <v>464</v>
      </c>
      <c r="H512" s="392">
        <v>112.13589586315</v>
      </c>
      <c r="I512" s="392">
        <v>102.305126461349</v>
      </c>
      <c r="J512" s="392">
        <v>102.123125748891</v>
      </c>
      <c r="K512" s="392">
        <v>89.03</v>
      </c>
      <c r="L512" s="392">
        <v>105.09447331128956</v>
      </c>
      <c r="M512" s="393">
        <v>137.81853921940129</v>
      </c>
    </row>
    <row r="513" spans="1:13">
      <c r="A513" s="373">
        <v>8</v>
      </c>
      <c r="B513" s="356" t="s">
        <v>1519</v>
      </c>
      <c r="C513" s="391" t="s">
        <v>537</v>
      </c>
      <c r="D513" s="356" t="s">
        <v>2448</v>
      </c>
      <c r="E513" s="373" t="s">
        <v>939</v>
      </c>
      <c r="F513" s="373" t="s">
        <v>944</v>
      </c>
      <c r="G513" s="373">
        <v>31</v>
      </c>
      <c r="H513" s="392">
        <v>45.260273972602697</v>
      </c>
      <c r="I513" s="392">
        <v>61.166593018117503</v>
      </c>
      <c r="J513" s="392">
        <v>54.829871851524501</v>
      </c>
      <c r="K513" s="392">
        <v>52.69</v>
      </c>
      <c r="L513" s="392">
        <v>70.243040212107815</v>
      </c>
      <c r="M513" s="393">
        <v>62.672811059907836</v>
      </c>
    </row>
    <row r="514" spans="1:13">
      <c r="A514" s="373">
        <v>8</v>
      </c>
      <c r="B514" s="356" t="s">
        <v>1519</v>
      </c>
      <c r="C514" s="391" t="s">
        <v>538</v>
      </c>
      <c r="D514" s="356" t="s">
        <v>2449</v>
      </c>
      <c r="E514" s="373" t="s">
        <v>939</v>
      </c>
      <c r="F514" s="373" t="s">
        <v>944</v>
      </c>
      <c r="G514" s="373">
        <v>60</v>
      </c>
      <c r="H514" s="392">
        <v>80.937595129376007</v>
      </c>
      <c r="I514" s="392">
        <v>58.684931506849303</v>
      </c>
      <c r="J514" s="392">
        <v>66.488584474885798</v>
      </c>
      <c r="K514" s="392">
        <v>61.58</v>
      </c>
      <c r="L514" s="392">
        <v>78.867579908675793</v>
      </c>
      <c r="M514" s="393">
        <v>68.324175824175825</v>
      </c>
    </row>
    <row r="515" spans="1:13">
      <c r="A515" s="373">
        <v>8</v>
      </c>
      <c r="B515" s="356" t="s">
        <v>1519</v>
      </c>
      <c r="C515" s="391" t="s">
        <v>539</v>
      </c>
      <c r="D515" s="356" t="s">
        <v>2450</v>
      </c>
      <c r="E515" s="373" t="s">
        <v>939</v>
      </c>
      <c r="F515" s="373" t="s">
        <v>944</v>
      </c>
      <c r="G515" s="373">
        <v>41</v>
      </c>
      <c r="H515" s="392">
        <v>63.590789857184497</v>
      </c>
      <c r="I515" s="392">
        <v>82.051453391246199</v>
      </c>
      <c r="J515" s="392">
        <v>95.723354493818903</v>
      </c>
      <c r="K515" s="392">
        <v>75.08</v>
      </c>
      <c r="L515" s="392">
        <v>102.94687604410291</v>
      </c>
      <c r="M515" s="393">
        <v>89.600643259179847</v>
      </c>
    </row>
    <row r="516" spans="1:13">
      <c r="A516" s="373">
        <v>8</v>
      </c>
      <c r="B516" s="356" t="s">
        <v>1519</v>
      </c>
      <c r="C516" s="391" t="s">
        <v>540</v>
      </c>
      <c r="D516" s="356" t="s">
        <v>2451</v>
      </c>
      <c r="E516" s="373" t="s">
        <v>939</v>
      </c>
      <c r="F516" s="373" t="s">
        <v>966</v>
      </c>
      <c r="G516" s="373">
        <v>26</v>
      </c>
      <c r="H516" s="392">
        <v>50.282030620467403</v>
      </c>
      <c r="I516" s="392">
        <v>13.445732349841901</v>
      </c>
      <c r="J516" s="392">
        <v>30.7586933614331</v>
      </c>
      <c r="K516" s="392">
        <v>34.520000000000003</v>
      </c>
      <c r="L516" s="392">
        <v>35.384615384615387</v>
      </c>
      <c r="M516" s="393">
        <v>37.933220625528321</v>
      </c>
    </row>
    <row r="517" spans="1:13">
      <c r="A517" s="373">
        <v>8</v>
      </c>
      <c r="B517" s="356" t="s">
        <v>1519</v>
      </c>
      <c r="C517" s="391" t="s">
        <v>541</v>
      </c>
      <c r="D517" s="356" t="s">
        <v>2452</v>
      </c>
      <c r="E517" s="373" t="s">
        <v>939</v>
      </c>
      <c r="F517" s="373" t="s">
        <v>944</v>
      </c>
      <c r="G517" s="373">
        <v>34</v>
      </c>
      <c r="H517" s="392">
        <v>39.461187214611897</v>
      </c>
      <c r="I517" s="392">
        <v>23.199033037872699</v>
      </c>
      <c r="J517" s="392">
        <v>28.3642224012893</v>
      </c>
      <c r="K517" s="392">
        <v>29.67</v>
      </c>
      <c r="L517" s="392">
        <v>35.914585012087024</v>
      </c>
      <c r="M517" s="393">
        <v>30.833872010342599</v>
      </c>
    </row>
    <row r="518" spans="1:13">
      <c r="A518" s="373">
        <v>8</v>
      </c>
      <c r="B518" s="356" t="s">
        <v>1519</v>
      </c>
      <c r="C518" s="391" t="s">
        <v>542</v>
      </c>
      <c r="D518" s="356" t="s">
        <v>2453</v>
      </c>
      <c r="E518" s="373" t="s">
        <v>939</v>
      </c>
      <c r="F518" s="373" t="s">
        <v>944</v>
      </c>
      <c r="G518" s="373">
        <v>64</v>
      </c>
      <c r="H518" s="392">
        <v>83.785388127853906</v>
      </c>
      <c r="I518" s="392">
        <v>63.899828767123303</v>
      </c>
      <c r="J518" s="392">
        <v>71.896404109589</v>
      </c>
      <c r="K518" s="392">
        <v>44.07</v>
      </c>
      <c r="L518" s="392">
        <v>65.976027397260268</v>
      </c>
      <c r="M518" s="393">
        <v>51.055975274725277</v>
      </c>
    </row>
    <row r="519" spans="1:13">
      <c r="A519" s="373">
        <v>8</v>
      </c>
      <c r="B519" s="356" t="s">
        <v>1519</v>
      </c>
      <c r="C519" s="391" t="s">
        <v>543</v>
      </c>
      <c r="D519" s="356" t="s">
        <v>2454</v>
      </c>
      <c r="E519" s="373" t="s">
        <v>939</v>
      </c>
      <c r="F519" s="373" t="s">
        <v>940</v>
      </c>
      <c r="G519" s="373">
        <v>113</v>
      </c>
      <c r="H519" s="392">
        <v>65.462480300642497</v>
      </c>
      <c r="I519" s="392">
        <v>59.330827979148999</v>
      </c>
      <c r="J519" s="392">
        <v>58.2858528306461</v>
      </c>
      <c r="K519" s="392">
        <v>59.92</v>
      </c>
      <c r="L519" s="392">
        <v>68.621651109225354</v>
      </c>
      <c r="M519" s="393">
        <v>73.286006029368863</v>
      </c>
    </row>
    <row r="520" spans="1:13">
      <c r="A520" s="373">
        <v>8</v>
      </c>
      <c r="B520" s="356" t="s">
        <v>1519</v>
      </c>
      <c r="C520" s="391" t="s">
        <v>544</v>
      </c>
      <c r="D520" s="356" t="s">
        <v>2455</v>
      </c>
      <c r="E520" s="373" t="s">
        <v>939</v>
      </c>
      <c r="F520" s="373" t="s">
        <v>944</v>
      </c>
      <c r="G520" s="373">
        <v>51</v>
      </c>
      <c r="H520" s="392">
        <v>77.691780821917803</v>
      </c>
      <c r="I520" s="392">
        <v>67.005103411227495</v>
      </c>
      <c r="J520" s="392">
        <v>52.0762825678217</v>
      </c>
      <c r="K520" s="392">
        <v>51.04</v>
      </c>
      <c r="L520" s="392">
        <v>51.775449905989795</v>
      </c>
      <c r="M520" s="393">
        <v>17.345399698340874</v>
      </c>
    </row>
    <row r="521" spans="1:13">
      <c r="A521" s="373">
        <v>8</v>
      </c>
      <c r="B521" s="356" t="s">
        <v>1519</v>
      </c>
      <c r="C521" s="391" t="s">
        <v>545</v>
      </c>
      <c r="D521" s="356" t="s">
        <v>2456</v>
      </c>
      <c r="E521" s="373" t="s">
        <v>939</v>
      </c>
      <c r="F521" s="373" t="s">
        <v>944</v>
      </c>
      <c r="G521" s="373">
        <v>30</v>
      </c>
      <c r="H521" s="392">
        <v>64.593607305936104</v>
      </c>
      <c r="I521" s="392">
        <v>65.607305936073104</v>
      </c>
      <c r="J521" s="392">
        <v>60</v>
      </c>
      <c r="K521" s="392">
        <v>76.2</v>
      </c>
      <c r="L521" s="392">
        <v>82.958904109589042</v>
      </c>
      <c r="M521" s="393">
        <v>82.600732600732599</v>
      </c>
    </row>
    <row r="522" spans="1:13">
      <c r="A522" s="373">
        <v>8</v>
      </c>
      <c r="B522" s="356" t="s">
        <v>1519</v>
      </c>
      <c r="C522" s="391" t="s">
        <v>546</v>
      </c>
      <c r="D522" s="356" t="s">
        <v>2457</v>
      </c>
      <c r="E522" s="373" t="s">
        <v>939</v>
      </c>
      <c r="F522" s="373" t="s">
        <v>944</v>
      </c>
      <c r="G522" s="373">
        <v>44</v>
      </c>
      <c r="H522" s="392">
        <v>70.714711137581901</v>
      </c>
      <c r="I522" s="392">
        <v>57.011207970112103</v>
      </c>
      <c r="J522" s="392">
        <v>61.5068493150685</v>
      </c>
      <c r="K522" s="392">
        <v>56.78</v>
      </c>
      <c r="L522" s="392">
        <v>60.541718555417184</v>
      </c>
      <c r="M522" s="393">
        <v>63.761238761238758</v>
      </c>
    </row>
    <row r="523" spans="1:13">
      <c r="A523" s="373">
        <v>8</v>
      </c>
      <c r="B523" s="356" t="s">
        <v>1519</v>
      </c>
      <c r="C523" s="391" t="s">
        <v>547</v>
      </c>
      <c r="D523" s="356" t="s">
        <v>3361</v>
      </c>
      <c r="E523" s="373" t="s">
        <v>939</v>
      </c>
      <c r="F523" s="373" t="s">
        <v>947</v>
      </c>
      <c r="G523" s="373">
        <v>60</v>
      </c>
      <c r="H523" s="392">
        <v>78.885844748858403</v>
      </c>
      <c r="I523" s="392">
        <v>81.926940639269404</v>
      </c>
      <c r="J523" s="392">
        <v>80.552511415525103</v>
      </c>
      <c r="K523" s="392">
        <v>63.99</v>
      </c>
      <c r="L523" s="392">
        <v>74.328767123287676</v>
      </c>
      <c r="M523" s="393">
        <v>36.446886446886445</v>
      </c>
    </row>
    <row r="524" spans="1:13">
      <c r="A524" s="373">
        <v>8</v>
      </c>
      <c r="B524" s="356" t="s">
        <v>1519</v>
      </c>
      <c r="C524" s="391" t="s">
        <v>548</v>
      </c>
      <c r="D524" s="356" t="s">
        <v>2458</v>
      </c>
      <c r="E524" s="373" t="s">
        <v>939</v>
      </c>
      <c r="F524" s="373" t="s">
        <v>944</v>
      </c>
      <c r="G524" s="373">
        <v>36</v>
      </c>
      <c r="H524" s="392">
        <v>61.865975564605698</v>
      </c>
      <c r="I524" s="392">
        <v>63.028919330289199</v>
      </c>
      <c r="J524" s="392">
        <v>62.800608828006098</v>
      </c>
      <c r="K524" s="392">
        <v>68.38</v>
      </c>
      <c r="L524" s="392">
        <v>66.659056316590565</v>
      </c>
      <c r="M524" s="393">
        <v>65.598290598290603</v>
      </c>
    </row>
    <row r="525" spans="1:13">
      <c r="A525" s="373">
        <v>8</v>
      </c>
      <c r="B525" s="356" t="s">
        <v>1519</v>
      </c>
      <c r="C525" s="391" t="s">
        <v>549</v>
      </c>
      <c r="D525" s="356" t="s">
        <v>2459</v>
      </c>
      <c r="E525" s="373" t="s">
        <v>939</v>
      </c>
      <c r="F525" s="373" t="s">
        <v>966</v>
      </c>
      <c r="G525" s="373">
        <v>20</v>
      </c>
      <c r="H525" s="392">
        <v>0</v>
      </c>
      <c r="I525" s="392">
        <v>7.2054794520547896</v>
      </c>
      <c r="J525" s="392">
        <v>54.164383561643803</v>
      </c>
      <c r="K525" s="392">
        <v>68.849999999999994</v>
      </c>
      <c r="L525" s="392">
        <v>87.136986301369859</v>
      </c>
      <c r="M525" s="393">
        <v>80.412087912087912</v>
      </c>
    </row>
    <row r="526" spans="1:13">
      <c r="A526" s="373">
        <v>8</v>
      </c>
      <c r="B526" s="356" t="s">
        <v>1534</v>
      </c>
      <c r="C526" s="391" t="s">
        <v>550</v>
      </c>
      <c r="D526" s="356" t="s">
        <v>2460</v>
      </c>
      <c r="E526" s="373" t="s">
        <v>935</v>
      </c>
      <c r="F526" s="373" t="s">
        <v>936</v>
      </c>
      <c r="G526" s="373">
        <v>768</v>
      </c>
      <c r="H526" s="392">
        <v>93.569835707459106</v>
      </c>
      <c r="I526" s="392">
        <v>106.20696888963499</v>
      </c>
      <c r="J526" s="392">
        <v>100.08181417692801</v>
      </c>
      <c r="K526" s="392">
        <v>103.88</v>
      </c>
      <c r="L526" s="392">
        <v>106.64740296803653</v>
      </c>
      <c r="M526" s="393">
        <v>112.20524267399267</v>
      </c>
    </row>
    <row r="527" spans="1:13">
      <c r="A527" s="373">
        <v>8</v>
      </c>
      <c r="B527" s="356" t="s">
        <v>1534</v>
      </c>
      <c r="C527" s="391" t="s">
        <v>551</v>
      </c>
      <c r="D527" s="356" t="s">
        <v>2461</v>
      </c>
      <c r="E527" s="373" t="s">
        <v>939</v>
      </c>
      <c r="F527" s="373" t="s">
        <v>944</v>
      </c>
      <c r="G527" s="373">
        <v>40</v>
      </c>
      <c r="H527" s="392">
        <v>61.017612524461804</v>
      </c>
      <c r="I527" s="392">
        <v>55.679060665362002</v>
      </c>
      <c r="J527" s="392">
        <v>54.606653620352198</v>
      </c>
      <c r="K527" s="392">
        <v>69.87</v>
      </c>
      <c r="L527" s="392">
        <v>67.849315068493155</v>
      </c>
      <c r="M527" s="393">
        <v>69.258241758241752</v>
      </c>
    </row>
    <row r="528" spans="1:13">
      <c r="A528" s="373">
        <v>8</v>
      </c>
      <c r="B528" s="356" t="s">
        <v>1534</v>
      </c>
      <c r="C528" s="391" t="s">
        <v>552</v>
      </c>
      <c r="D528" s="356" t="s">
        <v>2462</v>
      </c>
      <c r="E528" s="373" t="s">
        <v>939</v>
      </c>
      <c r="F528" s="373" t="s">
        <v>944</v>
      </c>
      <c r="G528" s="373">
        <v>41</v>
      </c>
      <c r="H528" s="392">
        <v>67.654109589041099</v>
      </c>
      <c r="I528" s="392">
        <v>81.205479452054803</v>
      </c>
      <c r="J528" s="392">
        <v>75.497716894977202</v>
      </c>
      <c r="K528" s="392">
        <v>80.16</v>
      </c>
      <c r="L528" s="392">
        <v>59.899766120948883</v>
      </c>
      <c r="M528" s="393">
        <v>53.377110694183862</v>
      </c>
    </row>
    <row r="529" spans="1:13">
      <c r="A529" s="373">
        <v>8</v>
      </c>
      <c r="B529" s="356" t="s">
        <v>1534</v>
      </c>
      <c r="C529" s="391" t="s">
        <v>553</v>
      </c>
      <c r="D529" s="356" t="s">
        <v>2463</v>
      </c>
      <c r="E529" s="373" t="s">
        <v>939</v>
      </c>
      <c r="F529" s="373" t="s">
        <v>944</v>
      </c>
      <c r="G529" s="373">
        <v>116</v>
      </c>
      <c r="H529" s="392">
        <v>62.972455442627798</v>
      </c>
      <c r="I529" s="392">
        <v>52.897260273972599</v>
      </c>
      <c r="J529" s="392">
        <v>47.787671232876697</v>
      </c>
      <c r="K529" s="392">
        <v>52.27</v>
      </c>
      <c r="L529" s="392">
        <v>56.965044874822865</v>
      </c>
      <c r="M529" s="393">
        <v>53.727737779461918</v>
      </c>
    </row>
    <row r="530" spans="1:13">
      <c r="A530" s="373">
        <v>8</v>
      </c>
      <c r="B530" s="356" t="s">
        <v>1534</v>
      </c>
      <c r="C530" s="391" t="s">
        <v>554</v>
      </c>
      <c r="D530" s="356" t="s">
        <v>2464</v>
      </c>
      <c r="E530" s="373" t="s">
        <v>939</v>
      </c>
      <c r="F530" s="373" t="s">
        <v>940</v>
      </c>
      <c r="G530" s="373">
        <v>85</v>
      </c>
      <c r="H530" s="392">
        <v>75.648295635552699</v>
      </c>
      <c r="I530" s="392">
        <v>82.944380260769094</v>
      </c>
      <c r="J530" s="392">
        <v>84.977719095560303</v>
      </c>
      <c r="K530" s="392">
        <v>64.040000000000006</v>
      </c>
      <c r="L530" s="392">
        <v>72.286865431103948</v>
      </c>
      <c r="M530" s="393">
        <v>125.28118939883646</v>
      </c>
    </row>
    <row r="531" spans="1:13">
      <c r="A531" s="373">
        <v>8</v>
      </c>
      <c r="B531" s="356" t="s">
        <v>1534</v>
      </c>
      <c r="C531" s="391" t="s">
        <v>555</v>
      </c>
      <c r="D531" s="356" t="s">
        <v>2465</v>
      </c>
      <c r="E531" s="373" t="s">
        <v>939</v>
      </c>
      <c r="F531" s="373" t="s">
        <v>944</v>
      </c>
      <c r="G531" s="373">
        <v>36</v>
      </c>
      <c r="H531" s="392">
        <v>79.780821917808197</v>
      </c>
      <c r="I531" s="392">
        <v>63.607305936073097</v>
      </c>
      <c r="J531" s="392">
        <v>56.050228310502298</v>
      </c>
      <c r="K531" s="392">
        <v>69.739999999999995</v>
      </c>
      <c r="L531" s="392">
        <v>69.893455098934552</v>
      </c>
      <c r="M531" s="393">
        <v>50.259462759462757</v>
      </c>
    </row>
    <row r="532" spans="1:13">
      <c r="A532" s="373">
        <v>8</v>
      </c>
      <c r="B532" s="356" t="s">
        <v>1534</v>
      </c>
      <c r="C532" s="391" t="s">
        <v>556</v>
      </c>
      <c r="D532" s="356" t="s">
        <v>2466</v>
      </c>
      <c r="E532" s="373" t="s">
        <v>939</v>
      </c>
      <c r="F532" s="373" t="s">
        <v>966</v>
      </c>
      <c r="G532" s="373">
        <v>17</v>
      </c>
      <c r="H532" s="392">
        <v>56.8401826484018</v>
      </c>
      <c r="I532" s="392">
        <v>54.899894625922002</v>
      </c>
      <c r="J532" s="392">
        <v>56.037934668071699</v>
      </c>
      <c r="K532" s="392">
        <v>52.9</v>
      </c>
      <c r="L532" s="392">
        <v>42.626913779210312</v>
      </c>
      <c r="M532" s="393">
        <v>38.978668390433093</v>
      </c>
    </row>
    <row r="533" spans="1:13">
      <c r="A533" s="373">
        <v>8</v>
      </c>
      <c r="B533" s="356" t="s">
        <v>1534</v>
      </c>
      <c r="C533" s="391" t="s">
        <v>557</v>
      </c>
      <c r="D533" s="356" t="s">
        <v>2467</v>
      </c>
      <c r="E533" s="373" t="s">
        <v>939</v>
      </c>
      <c r="F533" s="373" t="s">
        <v>973</v>
      </c>
      <c r="G533" s="373">
        <v>169</v>
      </c>
      <c r="H533" s="392">
        <v>95.099315068493198</v>
      </c>
      <c r="I533" s="392">
        <v>86.030441400304397</v>
      </c>
      <c r="J533" s="392">
        <v>93.016742770167397</v>
      </c>
      <c r="K533" s="392">
        <v>114.63</v>
      </c>
      <c r="L533" s="392">
        <v>79.732511955904997</v>
      </c>
      <c r="M533" s="393">
        <v>75.196696794329924</v>
      </c>
    </row>
    <row r="534" spans="1:13">
      <c r="A534" s="373">
        <v>8</v>
      </c>
      <c r="B534" s="356" t="s">
        <v>1534</v>
      </c>
      <c r="C534" s="391" t="s">
        <v>558</v>
      </c>
      <c r="D534" s="356" t="s">
        <v>2468</v>
      </c>
      <c r="E534" s="373" t="s">
        <v>939</v>
      </c>
      <c r="F534" s="373" t="s">
        <v>944</v>
      </c>
      <c r="G534" s="373">
        <v>40</v>
      </c>
      <c r="H534" s="392">
        <v>55.376712328767098</v>
      </c>
      <c r="I534" s="392">
        <v>72.267884322678796</v>
      </c>
      <c r="J534" s="392">
        <v>70.456621004566202</v>
      </c>
      <c r="K534" s="392">
        <v>54.96</v>
      </c>
      <c r="L534" s="392">
        <v>64.06849315068493</v>
      </c>
      <c r="M534" s="393">
        <v>66.607142857142861</v>
      </c>
    </row>
    <row r="535" spans="1:13">
      <c r="A535" s="373">
        <v>8</v>
      </c>
      <c r="B535" s="356" t="s">
        <v>1534</v>
      </c>
      <c r="C535" s="391" t="s">
        <v>559</v>
      </c>
      <c r="D535" s="356" t="s">
        <v>2469</v>
      </c>
      <c r="E535" s="373" t="s">
        <v>939</v>
      </c>
      <c r="F535" s="373" t="s">
        <v>940</v>
      </c>
      <c r="G535" s="373">
        <v>78</v>
      </c>
      <c r="H535" s="392">
        <v>84.843128590366803</v>
      </c>
      <c r="I535" s="392">
        <v>66.961714085001802</v>
      </c>
      <c r="J535" s="392">
        <v>70.987003863716197</v>
      </c>
      <c r="K535" s="392">
        <v>63.47</v>
      </c>
      <c r="L535" s="392">
        <v>72.139093782929393</v>
      </c>
      <c r="M535" s="393">
        <v>81.670893209354745</v>
      </c>
    </row>
    <row r="536" spans="1:13">
      <c r="A536" s="373">
        <v>8</v>
      </c>
      <c r="B536" s="356" t="s">
        <v>1534</v>
      </c>
      <c r="C536" s="391" t="s">
        <v>560</v>
      </c>
      <c r="D536" s="356" t="s">
        <v>2470</v>
      </c>
      <c r="E536" s="373" t="s">
        <v>939</v>
      </c>
      <c r="F536" s="373" t="s">
        <v>940</v>
      </c>
      <c r="G536" s="373">
        <v>90</v>
      </c>
      <c r="H536" s="392">
        <v>70.922374429223794</v>
      </c>
      <c r="I536" s="392">
        <v>70.490106544901096</v>
      </c>
      <c r="J536" s="392">
        <v>70.995433789954305</v>
      </c>
      <c r="K536" s="392">
        <v>70.150000000000006</v>
      </c>
      <c r="L536" s="392">
        <v>89.232876712328761</v>
      </c>
      <c r="M536" s="393">
        <v>96.452991452991455</v>
      </c>
    </row>
    <row r="537" spans="1:13">
      <c r="A537" s="373">
        <v>8</v>
      </c>
      <c r="B537" s="356" t="s">
        <v>1534</v>
      </c>
      <c r="C537" s="391" t="s">
        <v>561</v>
      </c>
      <c r="D537" s="356" t="s">
        <v>2471</v>
      </c>
      <c r="E537" s="373" t="s">
        <v>939</v>
      </c>
      <c r="F537" s="373" t="s">
        <v>944</v>
      </c>
      <c r="G537" s="373">
        <v>41</v>
      </c>
      <c r="H537" s="392">
        <v>66.218347862183506</v>
      </c>
      <c r="I537" s="392">
        <v>52.509188105579703</v>
      </c>
      <c r="J537" s="392">
        <v>37.714667557634499</v>
      </c>
      <c r="K537" s="392">
        <v>51</v>
      </c>
      <c r="L537" s="392">
        <v>59.899766120948883</v>
      </c>
      <c r="M537" s="393">
        <v>55.963548646475473</v>
      </c>
    </row>
    <row r="538" spans="1:13">
      <c r="A538" s="373">
        <v>8</v>
      </c>
      <c r="B538" s="356" t="s">
        <v>1534</v>
      </c>
      <c r="C538" s="391" t="s">
        <v>562</v>
      </c>
      <c r="D538" s="356" t="s">
        <v>2472</v>
      </c>
      <c r="E538" s="373" t="s">
        <v>939</v>
      </c>
      <c r="F538" s="373" t="s">
        <v>944</v>
      </c>
      <c r="G538" s="373">
        <v>30</v>
      </c>
      <c r="H538" s="392">
        <v>45.543378995433798</v>
      </c>
      <c r="I538" s="392">
        <v>58.849315068493098</v>
      </c>
      <c r="J538" s="392">
        <v>59.388127853881301</v>
      </c>
      <c r="K538" s="392">
        <v>53.38</v>
      </c>
      <c r="L538" s="392">
        <v>72.374429223744286</v>
      </c>
      <c r="M538" s="393">
        <v>65.421245421245416</v>
      </c>
    </row>
    <row r="539" spans="1:13">
      <c r="A539" s="373">
        <v>8</v>
      </c>
      <c r="B539" s="356" t="s">
        <v>1534</v>
      </c>
      <c r="C539" s="391" t="s">
        <v>563</v>
      </c>
      <c r="D539" s="356" t="s">
        <v>2473</v>
      </c>
      <c r="E539" s="373" t="s">
        <v>939</v>
      </c>
      <c r="F539" s="373" t="s">
        <v>944</v>
      </c>
      <c r="G539" s="373">
        <v>54</v>
      </c>
      <c r="H539" s="392">
        <v>54.224057046350197</v>
      </c>
      <c r="I539" s="392">
        <v>53.265457238060002</v>
      </c>
      <c r="J539" s="392">
        <v>51.173639392817499</v>
      </c>
      <c r="K539" s="392">
        <v>34.19</v>
      </c>
      <c r="L539" s="392">
        <v>63.434804667681377</v>
      </c>
      <c r="M539" s="393">
        <v>55.250305250305253</v>
      </c>
    </row>
    <row r="540" spans="1:13">
      <c r="A540" s="373">
        <v>8</v>
      </c>
      <c r="B540" s="356" t="s">
        <v>1534</v>
      </c>
      <c r="C540" s="391" t="s">
        <v>564</v>
      </c>
      <c r="D540" s="356" t="s">
        <v>2474</v>
      </c>
      <c r="E540" s="373" t="s">
        <v>939</v>
      </c>
      <c r="F540" s="373" t="s">
        <v>944</v>
      </c>
      <c r="G540" s="373">
        <v>40</v>
      </c>
      <c r="H540" s="392">
        <v>70.456621004566202</v>
      </c>
      <c r="I540" s="392">
        <v>45.698630136986303</v>
      </c>
      <c r="J540" s="392">
        <v>44.773972602739697</v>
      </c>
      <c r="K540" s="392">
        <v>42.05</v>
      </c>
      <c r="L540" s="392">
        <v>47.787671232876711</v>
      </c>
      <c r="M540" s="393">
        <v>42.005494505494504</v>
      </c>
    </row>
    <row r="541" spans="1:13">
      <c r="A541" s="373">
        <v>8</v>
      </c>
      <c r="B541" s="356" t="s">
        <v>1534</v>
      </c>
      <c r="C541" s="391" t="s">
        <v>565</v>
      </c>
      <c r="D541" s="356" t="s">
        <v>2475</v>
      </c>
      <c r="E541" s="373" t="s">
        <v>939</v>
      </c>
      <c r="F541" s="373" t="s">
        <v>944</v>
      </c>
      <c r="G541" s="373">
        <v>41</v>
      </c>
      <c r="H541" s="392">
        <v>48.900768459739403</v>
      </c>
      <c r="I541" s="392">
        <v>44.136986301369902</v>
      </c>
      <c r="J541" s="392">
        <v>51.931506849315099</v>
      </c>
      <c r="K541" s="392">
        <v>42.76</v>
      </c>
      <c r="L541" s="392">
        <v>50.998997661209486</v>
      </c>
      <c r="M541" s="393">
        <v>43.393192173679978</v>
      </c>
    </row>
    <row r="542" spans="1:13">
      <c r="A542" s="373">
        <v>8</v>
      </c>
      <c r="B542" s="356" t="s">
        <v>1534</v>
      </c>
      <c r="C542" s="391" t="s">
        <v>566</v>
      </c>
      <c r="D542" s="356" t="s">
        <v>3458</v>
      </c>
      <c r="E542" s="373" t="s">
        <v>972</v>
      </c>
      <c r="F542" s="373" t="s">
        <v>973</v>
      </c>
      <c r="G542" s="373">
        <v>240</v>
      </c>
      <c r="H542" s="392">
        <v>97.417185554171894</v>
      </c>
      <c r="I542" s="392">
        <v>99.751712328767098</v>
      </c>
      <c r="J542" s="392">
        <v>102.108304794521</v>
      </c>
      <c r="K542" s="392">
        <v>90.12</v>
      </c>
      <c r="L542" s="392">
        <v>62.659817351598171</v>
      </c>
      <c r="M542" s="393">
        <v>107.0558608058608</v>
      </c>
    </row>
    <row r="543" spans="1:13">
      <c r="A543" s="373">
        <v>8</v>
      </c>
      <c r="B543" s="356" t="s">
        <v>1534</v>
      </c>
      <c r="C543" s="391" t="s">
        <v>567</v>
      </c>
      <c r="D543" s="356" t="s">
        <v>3523</v>
      </c>
      <c r="E543" s="373" t="s">
        <v>939</v>
      </c>
      <c r="F543" s="373" t="s">
        <v>944</v>
      </c>
      <c r="G543" s="373">
        <v>57</v>
      </c>
      <c r="H543" s="392">
        <v>60.301369863013697</v>
      </c>
      <c r="I543" s="392">
        <v>41.512805241214998</v>
      </c>
      <c r="J543" s="392">
        <v>38.570577724836198</v>
      </c>
      <c r="K543" s="392">
        <v>39</v>
      </c>
      <c r="L543" s="392">
        <v>37.50060081711127</v>
      </c>
      <c r="M543" s="393">
        <v>22.276845961056488</v>
      </c>
    </row>
    <row r="544" spans="1:13">
      <c r="A544" s="373">
        <v>8</v>
      </c>
      <c r="B544" s="356" t="s">
        <v>1553</v>
      </c>
      <c r="C544" s="391" t="s">
        <v>568</v>
      </c>
      <c r="D544" s="356" t="s">
        <v>2476</v>
      </c>
      <c r="E544" s="373" t="s">
        <v>972</v>
      </c>
      <c r="F544" s="373" t="s">
        <v>999</v>
      </c>
      <c r="G544" s="373">
        <v>349</v>
      </c>
      <c r="H544" s="392">
        <v>66.393217411783198</v>
      </c>
      <c r="I544" s="392">
        <v>82.539393459498001</v>
      </c>
      <c r="J544" s="392">
        <v>78.520072848206496</v>
      </c>
      <c r="K544" s="392">
        <v>80.25</v>
      </c>
      <c r="L544" s="392">
        <v>102.89123523177769</v>
      </c>
      <c r="M544" s="393">
        <v>100.38886614817847</v>
      </c>
    </row>
    <row r="545" spans="1:13">
      <c r="A545" s="373">
        <v>8</v>
      </c>
      <c r="B545" s="356" t="s">
        <v>1553</v>
      </c>
      <c r="C545" s="391" t="s">
        <v>569</v>
      </c>
      <c r="D545" s="356" t="s">
        <v>2477</v>
      </c>
      <c r="E545" s="373" t="s">
        <v>939</v>
      </c>
      <c r="F545" s="373" t="s">
        <v>940</v>
      </c>
      <c r="G545" s="373">
        <v>76</v>
      </c>
      <c r="H545" s="392">
        <v>146.96347031963501</v>
      </c>
      <c r="I545" s="392">
        <v>144.32948810382101</v>
      </c>
      <c r="J545" s="392">
        <v>133.078586878154</v>
      </c>
      <c r="K545" s="392">
        <v>83.45</v>
      </c>
      <c r="L545" s="392">
        <v>102.93078586878154</v>
      </c>
      <c r="M545" s="393">
        <v>85.403412377096586</v>
      </c>
    </row>
    <row r="546" spans="1:13">
      <c r="A546" s="373">
        <v>8</v>
      </c>
      <c r="B546" s="356" t="s">
        <v>1553</v>
      </c>
      <c r="C546" s="391" t="s">
        <v>570</v>
      </c>
      <c r="D546" s="356" t="s">
        <v>2478</v>
      </c>
      <c r="E546" s="373" t="s">
        <v>939</v>
      </c>
      <c r="F546" s="373" t="s">
        <v>944</v>
      </c>
      <c r="G546" s="373">
        <v>30</v>
      </c>
      <c r="H546" s="392">
        <v>43.992172211350301</v>
      </c>
      <c r="I546" s="392">
        <v>50.785388127853899</v>
      </c>
      <c r="J546" s="392">
        <v>54.4931506849315</v>
      </c>
      <c r="K546" s="392">
        <v>42.17</v>
      </c>
      <c r="L546" s="392">
        <v>44.493150684931507</v>
      </c>
      <c r="M546" s="393">
        <v>56.208791208791212</v>
      </c>
    </row>
    <row r="547" spans="1:13">
      <c r="A547" s="373">
        <v>8</v>
      </c>
      <c r="B547" s="356" t="s">
        <v>1553</v>
      </c>
      <c r="C547" s="391" t="s">
        <v>571</v>
      </c>
      <c r="D547" s="356" t="s">
        <v>2479</v>
      </c>
      <c r="E547" s="373" t="s">
        <v>939</v>
      </c>
      <c r="F547" s="373" t="s">
        <v>944</v>
      </c>
      <c r="G547" s="373">
        <v>36</v>
      </c>
      <c r="H547" s="392">
        <v>79.707762557077601</v>
      </c>
      <c r="I547" s="392">
        <v>72.891933028919297</v>
      </c>
      <c r="J547" s="392">
        <v>59.223744292237399</v>
      </c>
      <c r="K547" s="392">
        <v>49.4</v>
      </c>
      <c r="L547" s="392">
        <v>57.359208523592088</v>
      </c>
      <c r="M547" s="393">
        <v>62.377899877899878</v>
      </c>
    </row>
    <row r="548" spans="1:13">
      <c r="A548" s="373">
        <v>8</v>
      </c>
      <c r="B548" s="356" t="s">
        <v>1553</v>
      </c>
      <c r="C548" s="391" t="s">
        <v>572</v>
      </c>
      <c r="D548" s="356" t="s">
        <v>3571</v>
      </c>
      <c r="E548" s="373" t="s">
        <v>939</v>
      </c>
      <c r="F548" s="373" t="s">
        <v>947</v>
      </c>
      <c r="G548" s="373">
        <v>200</v>
      </c>
      <c r="H548" s="392">
        <v>94.342318456326396</v>
      </c>
      <c r="I548" s="392">
        <v>107.99589041095901</v>
      </c>
      <c r="J548" s="392">
        <v>102.297260273973</v>
      </c>
      <c r="K548" s="392">
        <v>71.290000000000006</v>
      </c>
      <c r="L548" s="392">
        <v>90.082191780821915</v>
      </c>
      <c r="M548" s="393">
        <v>80.170329670329664</v>
      </c>
    </row>
    <row r="549" spans="1:13">
      <c r="A549" s="373">
        <v>8</v>
      </c>
      <c r="B549" s="356" t="s">
        <v>1553</v>
      </c>
      <c r="C549" s="391" t="s">
        <v>573</v>
      </c>
      <c r="D549" s="356" t="s">
        <v>2480</v>
      </c>
      <c r="E549" s="373" t="s">
        <v>939</v>
      </c>
      <c r="F549" s="373" t="s">
        <v>966</v>
      </c>
      <c r="G549" s="373">
        <v>30</v>
      </c>
      <c r="H549" s="392">
        <v>27.205479452054799</v>
      </c>
      <c r="I549" s="392">
        <v>48.757990867579899</v>
      </c>
      <c r="J549" s="392">
        <v>40.502283105022798</v>
      </c>
      <c r="K549" s="392">
        <v>46</v>
      </c>
      <c r="L549" s="392">
        <v>39.251141552511413</v>
      </c>
      <c r="M549" s="393">
        <v>42.582417582417584</v>
      </c>
    </row>
    <row r="550" spans="1:13">
      <c r="A550" s="394">
        <v>8</v>
      </c>
      <c r="B550" s="395" t="s">
        <v>1553</v>
      </c>
      <c r="C550" s="396" t="s">
        <v>574</v>
      </c>
      <c r="D550" s="395" t="s">
        <v>2481</v>
      </c>
      <c r="E550" s="394" t="s">
        <v>939</v>
      </c>
      <c r="F550" s="394" t="s">
        <v>966</v>
      </c>
      <c r="G550" s="394">
        <v>0</v>
      </c>
      <c r="H550" s="392">
        <v>0</v>
      </c>
      <c r="I550" s="392">
        <v>0</v>
      </c>
      <c r="J550" s="392">
        <v>0</v>
      </c>
      <c r="K550" s="392">
        <v>0</v>
      </c>
      <c r="L550" s="392">
        <v>0</v>
      </c>
      <c r="M550" s="393"/>
    </row>
    <row r="551" spans="1:13">
      <c r="A551" s="373">
        <v>8</v>
      </c>
      <c r="B551" s="356" t="s">
        <v>1553</v>
      </c>
      <c r="C551" s="391" t="s">
        <v>575</v>
      </c>
      <c r="D551" s="356" t="s">
        <v>2482</v>
      </c>
      <c r="E551" s="373" t="s">
        <v>939</v>
      </c>
      <c r="F551" s="373" t="s">
        <v>966</v>
      </c>
      <c r="G551" s="373">
        <v>30</v>
      </c>
      <c r="H551" s="392">
        <v>0</v>
      </c>
      <c r="I551" s="392">
        <v>0</v>
      </c>
      <c r="J551" s="392">
        <v>0</v>
      </c>
      <c r="K551" s="392">
        <v>0</v>
      </c>
      <c r="L551" s="392">
        <v>52.575342465753423</v>
      </c>
      <c r="M551" s="393">
        <v>55.219780219780219</v>
      </c>
    </row>
    <row r="552" spans="1:13">
      <c r="A552" s="373">
        <v>8</v>
      </c>
      <c r="B552" s="356" t="s">
        <v>1553</v>
      </c>
      <c r="C552" s="391" t="s">
        <v>576</v>
      </c>
      <c r="D552" s="356" t="s">
        <v>2483</v>
      </c>
      <c r="E552" s="373" t="s">
        <v>939</v>
      </c>
      <c r="F552" s="373" t="s">
        <v>966</v>
      </c>
      <c r="G552" s="373">
        <v>0</v>
      </c>
      <c r="H552" s="392">
        <v>0</v>
      </c>
      <c r="I552" s="392">
        <v>0</v>
      </c>
      <c r="J552" s="392">
        <v>0</v>
      </c>
      <c r="K552" s="392">
        <v>0</v>
      </c>
      <c r="L552" s="392">
        <v>0</v>
      </c>
      <c r="M552" s="393">
        <v>32.820512820512818</v>
      </c>
    </row>
    <row r="553" spans="1:13">
      <c r="A553" s="373">
        <v>8</v>
      </c>
      <c r="B553" s="356" t="s">
        <v>1563</v>
      </c>
      <c r="C553" s="391" t="s">
        <v>577</v>
      </c>
      <c r="D553" s="356" t="s">
        <v>2484</v>
      </c>
      <c r="E553" s="373" t="s">
        <v>972</v>
      </c>
      <c r="F553" s="373" t="s">
        <v>999</v>
      </c>
      <c r="G553" s="373">
        <v>323</v>
      </c>
      <c r="H553" s="392">
        <v>82.841900628418998</v>
      </c>
      <c r="I553" s="392">
        <v>81.476651056939005</v>
      </c>
      <c r="J553" s="392">
        <v>78.722044728434497</v>
      </c>
      <c r="K553" s="392">
        <v>70.3</v>
      </c>
      <c r="L553" s="392">
        <v>86.018915136350145</v>
      </c>
      <c r="M553" s="393">
        <v>86.336882931310171</v>
      </c>
    </row>
    <row r="554" spans="1:13">
      <c r="A554" s="373">
        <v>8</v>
      </c>
      <c r="B554" s="356" t="s">
        <v>1563</v>
      </c>
      <c r="C554" s="391" t="s">
        <v>578</v>
      </c>
      <c r="D554" s="356" t="s">
        <v>2485</v>
      </c>
      <c r="E554" s="373" t="s">
        <v>939</v>
      </c>
      <c r="F554" s="373" t="s">
        <v>940</v>
      </c>
      <c r="G554" s="373">
        <v>80</v>
      </c>
      <c r="H554" s="392">
        <v>88.720911041426007</v>
      </c>
      <c r="I554" s="392">
        <v>47.959817351598197</v>
      </c>
      <c r="J554" s="392">
        <v>48.098630136986301</v>
      </c>
      <c r="K554" s="392">
        <v>48.31</v>
      </c>
      <c r="L554" s="392">
        <v>50.075342465753423</v>
      </c>
      <c r="M554" s="393">
        <v>59.965659340659343</v>
      </c>
    </row>
    <row r="555" spans="1:13">
      <c r="A555" s="373">
        <v>8</v>
      </c>
      <c r="B555" s="356" t="s">
        <v>1563</v>
      </c>
      <c r="C555" s="391" t="s">
        <v>579</v>
      </c>
      <c r="D555" s="356" t="s">
        <v>2486</v>
      </c>
      <c r="E555" s="373" t="s">
        <v>939</v>
      </c>
      <c r="F555" s="373" t="s">
        <v>944</v>
      </c>
      <c r="G555" s="373">
        <v>35</v>
      </c>
      <c r="H555" s="392">
        <v>65.768645357686495</v>
      </c>
      <c r="I555" s="392">
        <v>67.898238747553805</v>
      </c>
      <c r="J555" s="392">
        <v>54.504892367906102</v>
      </c>
      <c r="K555" s="392">
        <v>49.58</v>
      </c>
      <c r="L555" s="392">
        <v>57.150684931506852</v>
      </c>
      <c r="M555" s="393">
        <v>82.103610675039249</v>
      </c>
    </row>
    <row r="556" spans="1:13">
      <c r="A556" s="373">
        <v>8</v>
      </c>
      <c r="B556" s="356" t="s">
        <v>1563</v>
      </c>
      <c r="C556" s="391" t="s">
        <v>580</v>
      </c>
      <c r="D556" s="356" t="s">
        <v>2487</v>
      </c>
      <c r="E556" s="373" t="s">
        <v>939</v>
      </c>
      <c r="F556" s="373" t="s">
        <v>940</v>
      </c>
      <c r="G556" s="373">
        <v>90</v>
      </c>
      <c r="H556" s="392">
        <v>75.0837138508371</v>
      </c>
      <c r="I556" s="392">
        <v>56.068201690469301</v>
      </c>
      <c r="J556" s="392">
        <v>66.345088895365805</v>
      </c>
      <c r="K556" s="392">
        <v>50.8</v>
      </c>
      <c r="L556" s="392">
        <v>69.476407914764081</v>
      </c>
      <c r="M556" s="393">
        <v>59.590964590964589</v>
      </c>
    </row>
    <row r="557" spans="1:13">
      <c r="A557" s="373">
        <v>8</v>
      </c>
      <c r="B557" s="356" t="s">
        <v>1563</v>
      </c>
      <c r="C557" s="391" t="s">
        <v>581</v>
      </c>
      <c r="D557" s="356" t="s">
        <v>2488</v>
      </c>
      <c r="E557" s="373" t="s">
        <v>939</v>
      </c>
      <c r="F557" s="373" t="s">
        <v>944</v>
      </c>
      <c r="G557" s="373">
        <v>51</v>
      </c>
      <c r="H557" s="392">
        <v>102.383561643836</v>
      </c>
      <c r="I557" s="392">
        <v>66.988987375772197</v>
      </c>
      <c r="J557" s="392">
        <v>63.550899811979598</v>
      </c>
      <c r="K557" s="392">
        <v>55.07</v>
      </c>
      <c r="L557" s="392">
        <v>66.94063926940639</v>
      </c>
      <c r="M557" s="393">
        <v>62.195647489765136</v>
      </c>
    </row>
    <row r="558" spans="1:13">
      <c r="A558" s="373">
        <v>8</v>
      </c>
      <c r="B558" s="356" t="s">
        <v>1563</v>
      </c>
      <c r="C558" s="391" t="s">
        <v>582</v>
      </c>
      <c r="D558" s="356" t="s">
        <v>3643</v>
      </c>
      <c r="E558" s="373" t="s">
        <v>939</v>
      </c>
      <c r="F558" s="373" t="s">
        <v>944</v>
      </c>
      <c r="G558" s="373">
        <v>40</v>
      </c>
      <c r="H558" s="392">
        <v>77.059360730593596</v>
      </c>
      <c r="I558" s="392">
        <v>76.945205479452099</v>
      </c>
      <c r="J558" s="392">
        <v>67.513698630137</v>
      </c>
      <c r="K558" s="392">
        <v>57.53</v>
      </c>
      <c r="L558" s="392">
        <v>59.945205479452056</v>
      </c>
      <c r="M558" s="393">
        <v>70.09615384615384</v>
      </c>
    </row>
    <row r="559" spans="1:13">
      <c r="A559" s="373">
        <v>8</v>
      </c>
      <c r="B559" s="356" t="s">
        <v>1570</v>
      </c>
      <c r="C559" s="391" t="s">
        <v>583</v>
      </c>
      <c r="D559" s="356" t="s">
        <v>2489</v>
      </c>
      <c r="E559" s="373" t="s">
        <v>935</v>
      </c>
      <c r="F559" s="373" t="s">
        <v>936</v>
      </c>
      <c r="G559" s="373">
        <v>1022</v>
      </c>
      <c r="H559" s="392">
        <v>101.27468421989001</v>
      </c>
      <c r="I559" s="392">
        <v>99.621953389076694</v>
      </c>
      <c r="J559" s="392">
        <v>41.275277234181303</v>
      </c>
      <c r="K559" s="392">
        <v>101.03</v>
      </c>
      <c r="L559" s="392">
        <v>112.79360909310243</v>
      </c>
      <c r="M559" s="393">
        <v>82.896604374099482</v>
      </c>
    </row>
    <row r="560" spans="1:13">
      <c r="A560" s="373">
        <v>8</v>
      </c>
      <c r="B560" s="356" t="s">
        <v>1570</v>
      </c>
      <c r="C560" s="391" t="s">
        <v>584</v>
      </c>
      <c r="D560" s="356" t="s">
        <v>2490</v>
      </c>
      <c r="E560" s="373" t="s">
        <v>939</v>
      </c>
      <c r="F560" s="373" t="s">
        <v>944</v>
      </c>
      <c r="G560" s="373">
        <v>35</v>
      </c>
      <c r="H560" s="392">
        <v>75.700737618545801</v>
      </c>
      <c r="I560" s="392">
        <v>75.929549902152601</v>
      </c>
      <c r="J560" s="392">
        <v>72.649706457925603</v>
      </c>
      <c r="K560" s="392">
        <v>103.68</v>
      </c>
      <c r="L560" s="392">
        <v>125.8082191780822</v>
      </c>
      <c r="M560" s="393">
        <v>115.57299843014128</v>
      </c>
    </row>
    <row r="561" spans="1:13">
      <c r="A561" s="373">
        <v>8</v>
      </c>
      <c r="B561" s="356" t="s">
        <v>1570</v>
      </c>
      <c r="C561" s="391" t="s">
        <v>585</v>
      </c>
      <c r="D561" s="356" t="s">
        <v>2491</v>
      </c>
      <c r="E561" s="373" t="s">
        <v>939</v>
      </c>
      <c r="F561" s="373" t="s">
        <v>944</v>
      </c>
      <c r="G561" s="373">
        <v>42</v>
      </c>
      <c r="H561" s="392">
        <v>81.146359048305698</v>
      </c>
      <c r="I561" s="392">
        <v>66.301369863013704</v>
      </c>
      <c r="J561" s="392">
        <v>62.393998695368602</v>
      </c>
      <c r="K561" s="392">
        <v>59.03</v>
      </c>
      <c r="L561" s="392">
        <v>85.883887801696019</v>
      </c>
      <c r="M561" s="393">
        <v>112.11407639979069</v>
      </c>
    </row>
    <row r="562" spans="1:13">
      <c r="A562" s="373">
        <v>8</v>
      </c>
      <c r="B562" s="356" t="s">
        <v>1570</v>
      </c>
      <c r="C562" s="391" t="s">
        <v>586</v>
      </c>
      <c r="D562" s="356" t="s">
        <v>2492</v>
      </c>
      <c r="E562" s="373" t="s">
        <v>972</v>
      </c>
      <c r="F562" s="373" t="s">
        <v>973</v>
      </c>
      <c r="G562" s="373">
        <v>180</v>
      </c>
      <c r="H562" s="392">
        <v>79.6204972095383</v>
      </c>
      <c r="I562" s="392">
        <v>65.009784735812104</v>
      </c>
      <c r="J562" s="392">
        <v>70.323785803237897</v>
      </c>
      <c r="K562" s="392">
        <v>80.83</v>
      </c>
      <c r="L562" s="392">
        <v>96.61948249619482</v>
      </c>
      <c r="M562" s="393">
        <v>87.802197802197796</v>
      </c>
    </row>
    <row r="563" spans="1:13">
      <c r="A563" s="373">
        <v>8</v>
      </c>
      <c r="B563" s="356" t="s">
        <v>1570</v>
      </c>
      <c r="C563" s="391" t="s">
        <v>587</v>
      </c>
      <c r="D563" s="356" t="s">
        <v>2493</v>
      </c>
      <c r="E563" s="373" t="s">
        <v>939</v>
      </c>
      <c r="F563" s="373" t="s">
        <v>966</v>
      </c>
      <c r="G563" s="373">
        <v>10</v>
      </c>
      <c r="H563" s="392">
        <v>3.4794520547945198</v>
      </c>
      <c r="I563" s="392">
        <v>0.931506849315068</v>
      </c>
      <c r="J563" s="392">
        <v>0.79452054794520499</v>
      </c>
      <c r="K563" s="392">
        <v>3.32</v>
      </c>
      <c r="L563" s="392">
        <v>8.3013698630136989</v>
      </c>
      <c r="M563" s="393">
        <v>13.351648351648352</v>
      </c>
    </row>
    <row r="564" spans="1:13">
      <c r="A564" s="373">
        <v>8</v>
      </c>
      <c r="B564" s="356" t="s">
        <v>1570</v>
      </c>
      <c r="C564" s="391" t="s">
        <v>588</v>
      </c>
      <c r="D564" s="356" t="s">
        <v>2494</v>
      </c>
      <c r="E564" s="373" t="s">
        <v>939</v>
      </c>
      <c r="F564" s="373" t="s">
        <v>944</v>
      </c>
      <c r="G564" s="373">
        <v>36</v>
      </c>
      <c r="H564" s="392">
        <v>62.752179327521802</v>
      </c>
      <c r="I564" s="392">
        <v>69.543378995433798</v>
      </c>
      <c r="J564" s="392">
        <v>93.105022831050206</v>
      </c>
      <c r="K564" s="392">
        <v>51.42</v>
      </c>
      <c r="L564" s="392">
        <v>61.347031963470322</v>
      </c>
      <c r="M564" s="393">
        <v>77.365689865689859</v>
      </c>
    </row>
    <row r="565" spans="1:13">
      <c r="A565" s="373">
        <v>8</v>
      </c>
      <c r="B565" s="356" t="s">
        <v>1570</v>
      </c>
      <c r="C565" s="391" t="s">
        <v>589</v>
      </c>
      <c r="D565" s="356" t="s">
        <v>2495</v>
      </c>
      <c r="E565" s="373" t="s">
        <v>939</v>
      </c>
      <c r="F565" s="373" t="s">
        <v>947</v>
      </c>
      <c r="G565" s="373">
        <v>113</v>
      </c>
      <c r="H565" s="392">
        <v>83.971129768743594</v>
      </c>
      <c r="I565" s="392">
        <v>86.0827747012533</v>
      </c>
      <c r="J565" s="392">
        <v>85.5814631302827</v>
      </c>
      <c r="K565" s="392">
        <v>79.87</v>
      </c>
      <c r="L565" s="392">
        <v>79.687234816341373</v>
      </c>
      <c r="M565" s="393">
        <v>85.116211222405909</v>
      </c>
    </row>
    <row r="566" spans="1:13">
      <c r="A566" s="373">
        <v>8</v>
      </c>
      <c r="B566" s="356" t="s">
        <v>1570</v>
      </c>
      <c r="C566" s="391" t="s">
        <v>590</v>
      </c>
      <c r="D566" s="356" t="s">
        <v>2496</v>
      </c>
      <c r="E566" s="373" t="s">
        <v>939</v>
      </c>
      <c r="F566" s="373" t="s">
        <v>944</v>
      </c>
      <c r="G566" s="373">
        <v>30</v>
      </c>
      <c r="H566" s="392">
        <v>47.305936073059399</v>
      </c>
      <c r="I566" s="392">
        <v>43.972602739726</v>
      </c>
      <c r="J566" s="392">
        <v>37.324200913242002</v>
      </c>
      <c r="K566" s="392">
        <v>52.2</v>
      </c>
      <c r="L566" s="392">
        <v>58.821917808219176</v>
      </c>
      <c r="M566" s="393">
        <v>55.659340659340657</v>
      </c>
    </row>
    <row r="567" spans="1:13">
      <c r="A567" s="373">
        <v>8</v>
      </c>
      <c r="B567" s="356" t="s">
        <v>1570</v>
      </c>
      <c r="C567" s="391" t="s">
        <v>591</v>
      </c>
      <c r="D567" s="356" t="s">
        <v>2497</v>
      </c>
      <c r="E567" s="373" t="s">
        <v>939</v>
      </c>
      <c r="F567" s="373" t="s">
        <v>944</v>
      </c>
      <c r="G567" s="373">
        <v>30</v>
      </c>
      <c r="H567" s="392">
        <v>45.844748858447502</v>
      </c>
      <c r="I567" s="392">
        <v>53.4794520547945</v>
      </c>
      <c r="J567" s="392">
        <v>51.050228310502298</v>
      </c>
      <c r="K567" s="392">
        <v>44.72</v>
      </c>
      <c r="L567" s="392">
        <v>41.561643835616437</v>
      </c>
      <c r="M567" s="393">
        <v>53.35164835164835</v>
      </c>
    </row>
    <row r="568" spans="1:13">
      <c r="A568" s="373">
        <v>8</v>
      </c>
      <c r="B568" s="356" t="s">
        <v>1570</v>
      </c>
      <c r="C568" s="391" t="s">
        <v>592</v>
      </c>
      <c r="D568" s="356" t="s">
        <v>2498</v>
      </c>
      <c r="E568" s="373" t="s">
        <v>939</v>
      </c>
      <c r="F568" s="373" t="s">
        <v>944</v>
      </c>
      <c r="G568" s="373">
        <v>30</v>
      </c>
      <c r="H568" s="392">
        <v>69.034070951879201</v>
      </c>
      <c r="I568" s="392">
        <v>99.251141552511399</v>
      </c>
      <c r="J568" s="392">
        <v>86.922374429223794</v>
      </c>
      <c r="K568" s="392">
        <v>75.099999999999994</v>
      </c>
      <c r="L568" s="392">
        <v>83.607305936073061</v>
      </c>
      <c r="M568" s="393">
        <v>83.241758241758248</v>
      </c>
    </row>
    <row r="569" spans="1:13">
      <c r="A569" s="373">
        <v>8</v>
      </c>
      <c r="B569" s="356" t="s">
        <v>1570</v>
      </c>
      <c r="C569" s="391" t="s">
        <v>593</v>
      </c>
      <c r="D569" s="356" t="s">
        <v>2499</v>
      </c>
      <c r="E569" s="373" t="s">
        <v>939</v>
      </c>
      <c r="F569" s="373" t="s">
        <v>944</v>
      </c>
      <c r="G569" s="373">
        <v>55</v>
      </c>
      <c r="H569" s="392">
        <v>104.611872146119</v>
      </c>
      <c r="I569" s="392">
        <v>64.383561643835606</v>
      </c>
      <c r="J569" s="392">
        <v>72.717310087173104</v>
      </c>
      <c r="K569" s="392">
        <v>61.75</v>
      </c>
      <c r="L569" s="392">
        <v>65.778331257783307</v>
      </c>
      <c r="M569" s="393">
        <v>71.068931068931064</v>
      </c>
    </row>
    <row r="570" spans="1:13">
      <c r="A570" s="373">
        <v>8</v>
      </c>
      <c r="B570" s="356" t="s">
        <v>1570</v>
      </c>
      <c r="C570" s="391" t="s">
        <v>594</v>
      </c>
      <c r="D570" s="356" t="s">
        <v>2500</v>
      </c>
      <c r="E570" s="373" t="s">
        <v>939</v>
      </c>
      <c r="F570" s="373" t="s">
        <v>947</v>
      </c>
      <c r="G570" s="373">
        <v>134</v>
      </c>
      <c r="H570" s="392">
        <v>98.088638195003995</v>
      </c>
      <c r="I570" s="392">
        <v>80.196485401964907</v>
      </c>
      <c r="J570" s="392">
        <v>78.536045385360495</v>
      </c>
      <c r="K570" s="392">
        <v>52.16</v>
      </c>
      <c r="L570" s="392">
        <v>52.455530566346347</v>
      </c>
      <c r="M570" s="393">
        <v>56.847629981958342</v>
      </c>
    </row>
    <row r="571" spans="1:13">
      <c r="A571" s="373">
        <v>8</v>
      </c>
      <c r="B571" s="356" t="s">
        <v>1570</v>
      </c>
      <c r="C571" s="391" t="s">
        <v>595</v>
      </c>
      <c r="D571" s="356" t="s">
        <v>2501</v>
      </c>
      <c r="E571" s="373" t="s">
        <v>939</v>
      </c>
      <c r="F571" s="373" t="s">
        <v>940</v>
      </c>
      <c r="G571" s="373">
        <v>70</v>
      </c>
      <c r="H571" s="392">
        <v>77.782733354571505</v>
      </c>
      <c r="I571" s="392">
        <v>87.956947162426601</v>
      </c>
      <c r="J571" s="392">
        <v>72.927592954990203</v>
      </c>
      <c r="K571" s="392">
        <v>73.569999999999993</v>
      </c>
      <c r="L571" s="392">
        <v>79.495107632093934</v>
      </c>
      <c r="M571" s="393">
        <v>73.53218210361068</v>
      </c>
    </row>
    <row r="572" spans="1:13">
      <c r="A572" s="373">
        <v>8</v>
      </c>
      <c r="B572" s="356" t="s">
        <v>1570</v>
      </c>
      <c r="C572" s="391" t="s">
        <v>596</v>
      </c>
      <c r="D572" s="356" t="s">
        <v>2502</v>
      </c>
      <c r="E572" s="373" t="s">
        <v>939</v>
      </c>
      <c r="F572" s="373" t="s">
        <v>940</v>
      </c>
      <c r="G572" s="373">
        <v>120</v>
      </c>
      <c r="H572" s="392">
        <v>79.910598413842806</v>
      </c>
      <c r="I572" s="392">
        <v>68.701557194707902</v>
      </c>
      <c r="J572" s="392">
        <v>69.500058541154402</v>
      </c>
      <c r="K572" s="392">
        <v>61.2</v>
      </c>
      <c r="L572" s="392">
        <v>70.433789954337897</v>
      </c>
      <c r="M572" s="393">
        <v>61.011904761904759</v>
      </c>
    </row>
    <row r="573" spans="1:13">
      <c r="A573" s="373">
        <v>8</v>
      </c>
      <c r="B573" s="356" t="s">
        <v>1570</v>
      </c>
      <c r="C573" s="391" t="s">
        <v>597</v>
      </c>
      <c r="D573" s="356" t="s">
        <v>2503</v>
      </c>
      <c r="E573" s="373" t="s">
        <v>939</v>
      </c>
      <c r="F573" s="373" t="s">
        <v>944</v>
      </c>
      <c r="G573" s="373">
        <v>30</v>
      </c>
      <c r="H573" s="392">
        <v>49.4794520547945</v>
      </c>
      <c r="I573" s="392">
        <v>16.237442922374399</v>
      </c>
      <c r="J573" s="392">
        <v>53.232876712328803</v>
      </c>
      <c r="K573" s="392">
        <v>51.79</v>
      </c>
      <c r="L573" s="392">
        <v>66.273972602739732</v>
      </c>
      <c r="M573" s="393">
        <v>56.300366300366299</v>
      </c>
    </row>
    <row r="574" spans="1:13">
      <c r="A574" s="373">
        <v>8</v>
      </c>
      <c r="B574" s="356" t="s">
        <v>1570</v>
      </c>
      <c r="C574" s="391" t="s">
        <v>598</v>
      </c>
      <c r="D574" s="356" t="s">
        <v>2504</v>
      </c>
      <c r="E574" s="373" t="s">
        <v>939</v>
      </c>
      <c r="F574" s="373" t="s">
        <v>944</v>
      </c>
      <c r="G574" s="373">
        <v>34</v>
      </c>
      <c r="H574" s="392">
        <v>59.114155251141597</v>
      </c>
      <c r="I574" s="392">
        <v>44.375503626107999</v>
      </c>
      <c r="J574" s="392">
        <v>47.0829975825947</v>
      </c>
      <c r="K574" s="392">
        <v>42.55</v>
      </c>
      <c r="L574" s="392">
        <v>40.572119258662369</v>
      </c>
      <c r="M574" s="393">
        <v>57.255979314802843</v>
      </c>
    </row>
    <row r="575" spans="1:13">
      <c r="A575" s="373">
        <v>8</v>
      </c>
      <c r="B575" s="356" t="s">
        <v>1570</v>
      </c>
      <c r="C575" s="391" t="s">
        <v>599</v>
      </c>
      <c r="D575" s="356" t="s">
        <v>2505</v>
      </c>
      <c r="E575" s="373" t="s">
        <v>939</v>
      </c>
      <c r="F575" s="373" t="s">
        <v>944</v>
      </c>
      <c r="G575" s="373">
        <v>30</v>
      </c>
      <c r="H575" s="392">
        <v>38.812785388127899</v>
      </c>
      <c r="I575" s="392">
        <v>38.273972602739697</v>
      </c>
      <c r="J575" s="392">
        <v>43.287671232876697</v>
      </c>
      <c r="K575" s="392">
        <v>39.58</v>
      </c>
      <c r="L575" s="392">
        <v>51.68036529680365</v>
      </c>
      <c r="M575" s="393">
        <v>44.010989010989015</v>
      </c>
    </row>
    <row r="576" spans="1:13">
      <c r="A576" s="373">
        <v>8</v>
      </c>
      <c r="B576" s="356" t="s">
        <v>1570</v>
      </c>
      <c r="C576" s="391" t="s">
        <v>600</v>
      </c>
      <c r="D576" s="356" t="s">
        <v>2506</v>
      </c>
      <c r="E576" s="373" t="s">
        <v>939</v>
      </c>
      <c r="F576" s="373" t="s">
        <v>944</v>
      </c>
      <c r="G576" s="373">
        <v>30</v>
      </c>
      <c r="H576" s="392">
        <v>54.885844748858403</v>
      </c>
      <c r="I576" s="392">
        <v>57.196347031963498</v>
      </c>
      <c r="J576" s="392">
        <v>62.082191780821901</v>
      </c>
      <c r="K576" s="392">
        <v>50.58</v>
      </c>
      <c r="L576" s="392">
        <v>61.141552511415526</v>
      </c>
      <c r="M576" s="393">
        <v>95.146520146520146</v>
      </c>
    </row>
    <row r="577" spans="1:13">
      <c r="A577" s="373">
        <v>8</v>
      </c>
      <c r="B577" s="356" t="s">
        <v>1570</v>
      </c>
      <c r="C577" s="391" t="s">
        <v>601</v>
      </c>
      <c r="D577" s="356" t="s">
        <v>3683</v>
      </c>
      <c r="E577" s="373" t="s">
        <v>939</v>
      </c>
      <c r="F577" s="373" t="s">
        <v>940</v>
      </c>
      <c r="G577" s="373">
        <v>120</v>
      </c>
      <c r="H577" s="392">
        <v>75.106945445806303</v>
      </c>
      <c r="I577" s="392">
        <v>76.000961307378006</v>
      </c>
      <c r="J577" s="392">
        <v>67.563085796683495</v>
      </c>
      <c r="K577" s="392">
        <v>66.73</v>
      </c>
      <c r="L577" s="392">
        <v>77.191780821917803</v>
      </c>
      <c r="M577" s="393">
        <v>91.268315018315022</v>
      </c>
    </row>
    <row r="578" spans="1:13">
      <c r="A578" s="373">
        <v>8</v>
      </c>
      <c r="B578" s="356" t="s">
        <v>1570</v>
      </c>
      <c r="C578" s="391" t="s">
        <v>602</v>
      </c>
      <c r="D578" s="356" t="s">
        <v>2507</v>
      </c>
      <c r="E578" s="373" t="s">
        <v>939</v>
      </c>
      <c r="F578" s="373" t="s">
        <v>966</v>
      </c>
      <c r="G578" s="373">
        <v>10</v>
      </c>
      <c r="H578" s="392">
        <v>0</v>
      </c>
      <c r="I578" s="392">
        <v>0</v>
      </c>
      <c r="J578" s="392">
        <v>24.219178082191799</v>
      </c>
      <c r="K578" s="392">
        <v>39.590000000000003</v>
      </c>
      <c r="L578" s="392">
        <v>60.849315068493148</v>
      </c>
      <c r="M578" s="393">
        <v>105.71428571428571</v>
      </c>
    </row>
    <row r="579" spans="1:13">
      <c r="A579" s="373">
        <v>8</v>
      </c>
      <c r="B579" s="356" t="s">
        <v>1570</v>
      </c>
      <c r="C579" s="391" t="s">
        <v>603</v>
      </c>
      <c r="D579" s="356" t="s">
        <v>2508</v>
      </c>
      <c r="E579" s="373" t="s">
        <v>939</v>
      </c>
      <c r="F579" s="373" t="s">
        <v>966</v>
      </c>
      <c r="G579" s="373">
        <v>10</v>
      </c>
      <c r="H579" s="392">
        <v>0</v>
      </c>
      <c r="I579" s="392">
        <v>0</v>
      </c>
      <c r="J579" s="392">
        <v>0</v>
      </c>
      <c r="K579" s="392">
        <v>0</v>
      </c>
      <c r="L579" s="392">
        <v>58.904109589041099</v>
      </c>
      <c r="M579" s="393">
        <v>120.60439560439561</v>
      </c>
    </row>
    <row r="580" spans="1:13">
      <c r="A580" s="373">
        <v>9</v>
      </c>
      <c r="B580" s="356" t="s">
        <v>1592</v>
      </c>
      <c r="C580" s="391" t="s">
        <v>604</v>
      </c>
      <c r="D580" s="356" t="s">
        <v>2509</v>
      </c>
      <c r="E580" s="373" t="s">
        <v>939</v>
      </c>
      <c r="F580" s="373" t="s">
        <v>966</v>
      </c>
      <c r="G580" s="373">
        <v>10</v>
      </c>
      <c r="K580" s="392">
        <v>24.71</v>
      </c>
      <c r="L580" s="392">
        <v>41.753424657534246</v>
      </c>
      <c r="M580" s="393">
        <v>53.901098901098898</v>
      </c>
    </row>
    <row r="581" spans="1:13">
      <c r="A581" s="373">
        <v>9</v>
      </c>
      <c r="B581" s="356" t="s">
        <v>1592</v>
      </c>
      <c r="C581" s="391" t="s">
        <v>605</v>
      </c>
      <c r="D581" s="356" t="s">
        <v>2510</v>
      </c>
      <c r="E581" s="373" t="s">
        <v>972</v>
      </c>
      <c r="F581" s="373" t="s">
        <v>999</v>
      </c>
      <c r="G581" s="373">
        <v>626</v>
      </c>
      <c r="H581" s="392">
        <v>89.844582814445801</v>
      </c>
      <c r="I581" s="392">
        <v>80.755432600062505</v>
      </c>
      <c r="J581" s="392">
        <v>84.504930614430407</v>
      </c>
      <c r="K581" s="392">
        <v>77.87</v>
      </c>
      <c r="L581" s="392">
        <v>91.176419099304127</v>
      </c>
      <c r="M581" s="393">
        <v>105.67443738370255</v>
      </c>
    </row>
    <row r="582" spans="1:13">
      <c r="A582" s="373">
        <v>9</v>
      </c>
      <c r="B582" s="356" t="s">
        <v>1592</v>
      </c>
      <c r="C582" s="391" t="s">
        <v>606</v>
      </c>
      <c r="D582" s="356" t="s">
        <v>2511</v>
      </c>
      <c r="E582" s="373" t="s">
        <v>939</v>
      </c>
      <c r="F582" s="373" t="s">
        <v>944</v>
      </c>
      <c r="G582" s="373">
        <v>50</v>
      </c>
      <c r="H582" s="392">
        <v>73.210958904109603</v>
      </c>
      <c r="I582" s="392">
        <v>79.057534246575301</v>
      </c>
      <c r="J582" s="392">
        <v>54.871232876712298</v>
      </c>
      <c r="K582" s="392">
        <v>67.86</v>
      </c>
      <c r="L582" s="392">
        <v>74.268493150684932</v>
      </c>
      <c r="M582" s="393">
        <v>77.791208791208788</v>
      </c>
    </row>
    <row r="583" spans="1:13">
      <c r="A583" s="373">
        <v>9</v>
      </c>
      <c r="B583" s="356" t="s">
        <v>1592</v>
      </c>
      <c r="C583" s="391" t="s">
        <v>607</v>
      </c>
      <c r="D583" s="356" t="s">
        <v>2512</v>
      </c>
      <c r="E583" s="373" t="s">
        <v>939</v>
      </c>
      <c r="F583" s="373" t="s">
        <v>944</v>
      </c>
      <c r="G583" s="373">
        <v>45</v>
      </c>
      <c r="H583" s="392">
        <v>80.027397260274</v>
      </c>
      <c r="I583" s="392">
        <v>81.013698630137</v>
      </c>
      <c r="J583" s="392">
        <v>90.410958904109606</v>
      </c>
      <c r="K583" s="392">
        <v>108.94</v>
      </c>
      <c r="L583" s="392">
        <v>60.286149162861491</v>
      </c>
      <c r="M583" s="393">
        <v>67.631257631257625</v>
      </c>
    </row>
    <row r="584" spans="1:13">
      <c r="A584" s="373">
        <v>9</v>
      </c>
      <c r="B584" s="356" t="s">
        <v>1592</v>
      </c>
      <c r="C584" s="391" t="s">
        <v>608</v>
      </c>
      <c r="D584" s="356" t="s">
        <v>2513</v>
      </c>
      <c r="E584" s="373" t="s">
        <v>939</v>
      </c>
      <c r="F584" s="373" t="s">
        <v>944</v>
      </c>
      <c r="G584" s="373">
        <v>77</v>
      </c>
      <c r="H584" s="392">
        <v>96.297857393747805</v>
      </c>
      <c r="I584" s="392">
        <v>83.452757288373704</v>
      </c>
      <c r="J584" s="392">
        <v>77.744994731296103</v>
      </c>
      <c r="K584" s="392">
        <v>62.91</v>
      </c>
      <c r="L584" s="392">
        <v>71.485500800569298</v>
      </c>
      <c r="M584" s="393">
        <v>98.315969744541178</v>
      </c>
    </row>
    <row r="585" spans="1:13">
      <c r="A585" s="373">
        <v>9</v>
      </c>
      <c r="B585" s="356" t="s">
        <v>1592</v>
      </c>
      <c r="C585" s="391" t="s">
        <v>609</v>
      </c>
      <c r="D585" s="356" t="s">
        <v>2514</v>
      </c>
      <c r="E585" s="373" t="s">
        <v>939</v>
      </c>
      <c r="F585" s="373" t="s">
        <v>947</v>
      </c>
      <c r="G585" s="373">
        <v>90</v>
      </c>
      <c r="H585" s="392">
        <v>94.273211567732105</v>
      </c>
      <c r="I585" s="392">
        <v>81.7894919368823</v>
      </c>
      <c r="J585" s="392">
        <v>71.787757933067496</v>
      </c>
      <c r="K585" s="392">
        <v>77.5</v>
      </c>
      <c r="L585" s="392">
        <v>72.447488584474883</v>
      </c>
      <c r="M585" s="393">
        <v>80.641025641025635</v>
      </c>
    </row>
    <row r="586" spans="1:13">
      <c r="A586" s="373">
        <v>9</v>
      </c>
      <c r="B586" s="356" t="s">
        <v>1592</v>
      </c>
      <c r="C586" s="391" t="s">
        <v>610</v>
      </c>
      <c r="D586" s="356" t="s">
        <v>2515</v>
      </c>
      <c r="E586" s="373" t="s">
        <v>939</v>
      </c>
      <c r="F586" s="373" t="s">
        <v>940</v>
      </c>
      <c r="G586" s="373">
        <v>60</v>
      </c>
      <c r="H586" s="392">
        <v>94.584474885844799</v>
      </c>
      <c r="I586" s="392">
        <v>80.310502283104995</v>
      </c>
      <c r="J586" s="392">
        <v>93.575342465753394</v>
      </c>
      <c r="K586" s="392">
        <v>90.47</v>
      </c>
      <c r="L586" s="392">
        <v>95.703196347031962</v>
      </c>
      <c r="M586" s="393">
        <v>135.2014652014652</v>
      </c>
    </row>
    <row r="587" spans="1:13">
      <c r="A587" s="373">
        <v>9</v>
      </c>
      <c r="B587" s="356" t="s">
        <v>1592</v>
      </c>
      <c r="C587" s="391" t="s">
        <v>611</v>
      </c>
      <c r="D587" s="356" t="s">
        <v>2516</v>
      </c>
      <c r="E587" s="373" t="s">
        <v>939</v>
      </c>
      <c r="F587" s="373" t="s">
        <v>940</v>
      </c>
      <c r="G587" s="373">
        <v>75</v>
      </c>
      <c r="H587" s="392">
        <v>56.938812785388102</v>
      </c>
      <c r="I587" s="392">
        <v>52.084018264840203</v>
      </c>
      <c r="J587" s="392">
        <v>20.909589041095899</v>
      </c>
      <c r="K587" s="392">
        <v>46.91</v>
      </c>
      <c r="L587" s="392">
        <v>46.885844748858446</v>
      </c>
      <c r="M587" s="393">
        <v>56.498168498168496</v>
      </c>
    </row>
    <row r="588" spans="1:13">
      <c r="A588" s="373">
        <v>9</v>
      </c>
      <c r="B588" s="356" t="s">
        <v>1592</v>
      </c>
      <c r="C588" s="391" t="s">
        <v>612</v>
      </c>
      <c r="D588" s="356" t="s">
        <v>2517</v>
      </c>
      <c r="E588" s="373" t="s">
        <v>939</v>
      </c>
      <c r="F588" s="373" t="s">
        <v>944</v>
      </c>
      <c r="G588" s="373">
        <v>30</v>
      </c>
      <c r="H588" s="392">
        <v>80.579256360078304</v>
      </c>
      <c r="I588" s="392">
        <v>92.429223744292202</v>
      </c>
      <c r="J588" s="392">
        <v>58.392694063926903</v>
      </c>
      <c r="K588" s="392">
        <v>88.81</v>
      </c>
      <c r="L588" s="392">
        <v>116.65753424657534</v>
      </c>
      <c r="M588" s="393">
        <v>89.102564102564102</v>
      </c>
    </row>
    <row r="589" spans="1:13">
      <c r="A589" s="373">
        <v>9</v>
      </c>
      <c r="B589" s="356" t="s">
        <v>1592</v>
      </c>
      <c r="C589" s="391" t="s">
        <v>613</v>
      </c>
      <c r="D589" s="356" t="s">
        <v>2518</v>
      </c>
      <c r="E589" s="373" t="s">
        <v>939</v>
      </c>
      <c r="F589" s="373" t="s">
        <v>944</v>
      </c>
      <c r="G589" s="373">
        <v>30</v>
      </c>
      <c r="H589" s="392">
        <v>109.223744292237</v>
      </c>
      <c r="I589" s="392">
        <v>55.378995433790003</v>
      </c>
      <c r="J589" s="392">
        <v>65.926940639269404</v>
      </c>
      <c r="K589" s="392">
        <v>90.05</v>
      </c>
      <c r="L589" s="392">
        <v>81.114155251141554</v>
      </c>
      <c r="M589" s="393">
        <v>76.959706959706963</v>
      </c>
    </row>
    <row r="590" spans="1:13">
      <c r="A590" s="373">
        <v>9</v>
      </c>
      <c r="B590" s="356" t="s">
        <v>1592</v>
      </c>
      <c r="C590" s="391" t="s">
        <v>614</v>
      </c>
      <c r="D590" s="356" t="s">
        <v>2806</v>
      </c>
      <c r="E590" s="373" t="s">
        <v>939</v>
      </c>
      <c r="F590" s="373" t="s">
        <v>973</v>
      </c>
      <c r="G590" s="373">
        <v>277</v>
      </c>
      <c r="H590" s="392">
        <v>87.250604351329599</v>
      </c>
      <c r="I590" s="392">
        <v>90.375755720517304</v>
      </c>
      <c r="J590" s="392">
        <v>98.627075839902005</v>
      </c>
      <c r="K590" s="392">
        <v>94.62</v>
      </c>
      <c r="L590" s="392">
        <v>71.319914939913957</v>
      </c>
      <c r="M590" s="393">
        <v>66.749315666283181</v>
      </c>
    </row>
    <row r="591" spans="1:13">
      <c r="A591" s="373">
        <v>9</v>
      </c>
      <c r="B591" s="356" t="s">
        <v>1592</v>
      </c>
      <c r="C591" s="391" t="s">
        <v>615</v>
      </c>
      <c r="D591" s="356" t="s">
        <v>2519</v>
      </c>
      <c r="E591" s="373" t="s">
        <v>939</v>
      </c>
      <c r="F591" s="373" t="s">
        <v>944</v>
      </c>
      <c r="G591" s="373">
        <v>30</v>
      </c>
      <c r="H591" s="392">
        <v>124.09132420091299</v>
      </c>
      <c r="I591" s="392">
        <v>75.589041095890394</v>
      </c>
      <c r="J591" s="392">
        <v>95.452054794520507</v>
      </c>
      <c r="K591" s="392">
        <v>99.32</v>
      </c>
      <c r="L591" s="392">
        <v>101.15981735159818</v>
      </c>
      <c r="M591" s="393">
        <v>86.428571428571431</v>
      </c>
    </row>
    <row r="592" spans="1:13">
      <c r="A592" s="373">
        <v>9</v>
      </c>
      <c r="B592" s="356" t="s">
        <v>1592</v>
      </c>
      <c r="C592" s="391" t="s">
        <v>616</v>
      </c>
      <c r="D592" s="356" t="s">
        <v>2520</v>
      </c>
      <c r="E592" s="373" t="s">
        <v>939</v>
      </c>
      <c r="F592" s="373" t="s">
        <v>947</v>
      </c>
      <c r="G592" s="373">
        <v>121</v>
      </c>
      <c r="H592" s="392">
        <v>57.9889245118041</v>
      </c>
      <c r="I592" s="392">
        <v>52.903513996426398</v>
      </c>
      <c r="J592" s="392">
        <v>60.455628350208499</v>
      </c>
      <c r="K592" s="392">
        <v>55.71</v>
      </c>
      <c r="L592" s="392">
        <v>54.368844107324804</v>
      </c>
      <c r="M592" s="393">
        <v>61.738261738261741</v>
      </c>
    </row>
    <row r="593" spans="1:13">
      <c r="A593" s="373">
        <v>9</v>
      </c>
      <c r="B593" s="356" t="s">
        <v>1592</v>
      </c>
      <c r="C593" s="391" t="s">
        <v>617</v>
      </c>
      <c r="D593" s="356" t="s">
        <v>2521</v>
      </c>
      <c r="E593" s="373" t="s">
        <v>939</v>
      </c>
      <c r="F593" s="373" t="s">
        <v>944</v>
      </c>
      <c r="G593" s="373">
        <v>60</v>
      </c>
      <c r="H593" s="392">
        <v>54.8264840182648</v>
      </c>
      <c r="I593" s="392">
        <v>110.803652968037</v>
      </c>
      <c r="J593" s="392">
        <v>98.547945205479493</v>
      </c>
      <c r="K593" s="392">
        <v>113.33</v>
      </c>
      <c r="L593" s="392">
        <v>64.945205479452056</v>
      </c>
      <c r="M593" s="393">
        <v>67.069597069597066</v>
      </c>
    </row>
    <row r="594" spans="1:13">
      <c r="A594" s="373">
        <v>9</v>
      </c>
      <c r="B594" s="356" t="s">
        <v>1592</v>
      </c>
      <c r="C594" s="391" t="s">
        <v>618</v>
      </c>
      <c r="D594" s="356" t="s">
        <v>2522</v>
      </c>
      <c r="E594" s="373" t="s">
        <v>939</v>
      </c>
      <c r="F594" s="373" t="s">
        <v>944</v>
      </c>
      <c r="G594" s="373">
        <v>30</v>
      </c>
      <c r="H594" s="392">
        <v>56.694063926940601</v>
      </c>
      <c r="I594" s="392">
        <v>60.538812785388103</v>
      </c>
      <c r="J594" s="392">
        <v>76.968036529680404</v>
      </c>
      <c r="K594" s="392">
        <v>62.59</v>
      </c>
      <c r="L594" s="392">
        <v>76.739726027397253</v>
      </c>
      <c r="M594" s="393">
        <v>39.54212454212454</v>
      </c>
    </row>
    <row r="595" spans="1:13">
      <c r="A595" s="373">
        <v>9</v>
      </c>
      <c r="B595" s="356" t="s">
        <v>1592</v>
      </c>
      <c r="C595" s="391" t="s">
        <v>619</v>
      </c>
      <c r="D595" s="356" t="s">
        <v>2523</v>
      </c>
      <c r="E595" s="373" t="s">
        <v>939</v>
      </c>
      <c r="F595" s="373" t="s">
        <v>944</v>
      </c>
      <c r="G595" s="373">
        <v>30</v>
      </c>
      <c r="H595" s="392">
        <v>51.022831050228298</v>
      </c>
      <c r="I595" s="392">
        <v>47.1598173515982</v>
      </c>
      <c r="J595" s="392">
        <v>54.575342465753401</v>
      </c>
      <c r="K595" s="392">
        <v>58.71</v>
      </c>
      <c r="L595" s="392">
        <v>61.753424657534246</v>
      </c>
      <c r="M595" s="393">
        <v>42.326007326007328</v>
      </c>
    </row>
    <row r="596" spans="1:13">
      <c r="A596" s="373">
        <v>9</v>
      </c>
      <c r="B596" s="356" t="s">
        <v>1609</v>
      </c>
      <c r="C596" s="391" t="s">
        <v>620</v>
      </c>
      <c r="D596" s="356" t="s">
        <v>2524</v>
      </c>
      <c r="E596" s="373" t="s">
        <v>935</v>
      </c>
      <c r="F596" s="373" t="s">
        <v>936</v>
      </c>
      <c r="G596" s="373">
        <v>1278</v>
      </c>
      <c r="H596" s="392">
        <v>122.175342465753</v>
      </c>
      <c r="I596" s="392">
        <v>97.159247632988397</v>
      </c>
      <c r="J596" s="392">
        <v>5.0670547522147098</v>
      </c>
      <c r="K596" s="392">
        <v>82.52</v>
      </c>
      <c r="L596" s="392">
        <v>128.29528158295281</v>
      </c>
      <c r="M596" s="393">
        <v>106.41584550035255</v>
      </c>
    </row>
    <row r="597" spans="1:13">
      <c r="A597" s="373">
        <v>9</v>
      </c>
      <c r="B597" s="356" t="s">
        <v>1609</v>
      </c>
      <c r="C597" s="391" t="s">
        <v>621</v>
      </c>
      <c r="D597" s="356" t="s">
        <v>2525</v>
      </c>
      <c r="E597" s="373" t="s">
        <v>939</v>
      </c>
      <c r="F597" s="373" t="s">
        <v>947</v>
      </c>
      <c r="G597" s="373">
        <v>120</v>
      </c>
      <c r="H597" s="392">
        <v>90.544901065448997</v>
      </c>
      <c r="I597" s="392">
        <v>84.517633343048701</v>
      </c>
      <c r="J597" s="392">
        <v>64.768289128533993</v>
      </c>
      <c r="K597" s="392">
        <v>90.99</v>
      </c>
      <c r="L597" s="392">
        <v>88.404109589041099</v>
      </c>
      <c r="M597" s="393">
        <v>92.797619047619051</v>
      </c>
    </row>
    <row r="598" spans="1:13">
      <c r="A598" s="373">
        <v>9</v>
      </c>
      <c r="B598" s="356" t="s">
        <v>1609</v>
      </c>
      <c r="C598" s="391" t="s">
        <v>622</v>
      </c>
      <c r="D598" s="356" t="s">
        <v>2526</v>
      </c>
      <c r="E598" s="373" t="s">
        <v>939</v>
      </c>
      <c r="F598" s="373" t="s">
        <v>944</v>
      </c>
      <c r="G598" s="373">
        <v>55</v>
      </c>
      <c r="H598" s="392">
        <v>77.410517012814907</v>
      </c>
      <c r="I598" s="392">
        <v>72.816936488169404</v>
      </c>
      <c r="J598" s="392">
        <v>46.630136986301402</v>
      </c>
      <c r="K598" s="392">
        <v>68.98</v>
      </c>
      <c r="L598" s="392">
        <v>84.831880448318799</v>
      </c>
      <c r="M598" s="393">
        <v>69.530469530469531</v>
      </c>
    </row>
    <row r="599" spans="1:13">
      <c r="A599" s="373">
        <v>9</v>
      </c>
      <c r="B599" s="356" t="s">
        <v>1609</v>
      </c>
      <c r="C599" s="391" t="s">
        <v>623</v>
      </c>
      <c r="D599" s="356" t="s">
        <v>2527</v>
      </c>
      <c r="E599" s="373" t="s">
        <v>939</v>
      </c>
      <c r="F599" s="373" t="s">
        <v>944</v>
      </c>
      <c r="G599" s="373">
        <v>60</v>
      </c>
      <c r="H599" s="392">
        <v>47.385348421679602</v>
      </c>
      <c r="I599" s="392">
        <v>34.834226722255302</v>
      </c>
      <c r="J599" s="392">
        <v>37.756601151479103</v>
      </c>
      <c r="K599" s="392">
        <v>41.21</v>
      </c>
      <c r="L599" s="392">
        <v>60.301369863013697</v>
      </c>
      <c r="M599" s="393">
        <v>53.974358974358971</v>
      </c>
    </row>
    <row r="600" spans="1:13">
      <c r="A600" s="373">
        <v>9</v>
      </c>
      <c r="B600" s="356" t="s">
        <v>1609</v>
      </c>
      <c r="C600" s="391" t="s">
        <v>624</v>
      </c>
      <c r="D600" s="356" t="s">
        <v>2528</v>
      </c>
      <c r="E600" s="373" t="s">
        <v>939</v>
      </c>
      <c r="F600" s="373" t="s">
        <v>944</v>
      </c>
      <c r="G600" s="373">
        <v>35</v>
      </c>
      <c r="H600" s="392">
        <v>48.704500978473597</v>
      </c>
      <c r="I600" s="392">
        <v>58.424657534246599</v>
      </c>
      <c r="J600" s="392">
        <v>37.910958904109599</v>
      </c>
      <c r="K600" s="392">
        <v>43.04</v>
      </c>
      <c r="L600" s="392">
        <v>62.669275929549904</v>
      </c>
      <c r="M600" s="393">
        <v>68.602825745682892</v>
      </c>
    </row>
    <row r="601" spans="1:13">
      <c r="A601" s="373">
        <v>9</v>
      </c>
      <c r="B601" s="356" t="s">
        <v>1609</v>
      </c>
      <c r="C601" s="391" t="s">
        <v>625</v>
      </c>
      <c r="D601" s="356" t="s">
        <v>2529</v>
      </c>
      <c r="E601" s="373" t="s">
        <v>939</v>
      </c>
      <c r="F601" s="373" t="s">
        <v>940</v>
      </c>
      <c r="G601" s="373">
        <v>64</v>
      </c>
      <c r="H601" s="392">
        <v>83.398972602739704</v>
      </c>
      <c r="I601" s="392">
        <v>80.633561643835606</v>
      </c>
      <c r="J601" s="392">
        <v>57.016267123287697</v>
      </c>
      <c r="K601" s="392">
        <v>73.2</v>
      </c>
      <c r="L601" s="392">
        <v>75.659246575342465</v>
      </c>
      <c r="M601" s="393">
        <v>76.253434065934073</v>
      </c>
    </row>
    <row r="602" spans="1:13">
      <c r="A602" s="373">
        <v>9</v>
      </c>
      <c r="B602" s="356" t="s">
        <v>1609</v>
      </c>
      <c r="C602" s="391" t="s">
        <v>626</v>
      </c>
      <c r="D602" s="356" t="s">
        <v>2530</v>
      </c>
      <c r="E602" s="373" t="s">
        <v>939</v>
      </c>
      <c r="F602" s="373" t="s">
        <v>947</v>
      </c>
      <c r="G602" s="373">
        <v>91</v>
      </c>
      <c r="H602" s="392">
        <v>78.913779210314303</v>
      </c>
      <c r="I602" s="392">
        <v>71.446635556224606</v>
      </c>
      <c r="J602" s="392">
        <v>66.758994430227304</v>
      </c>
      <c r="K602" s="392">
        <v>59.45</v>
      </c>
      <c r="L602" s="392">
        <v>73.728737016408246</v>
      </c>
      <c r="M602" s="393">
        <v>90.369520589300805</v>
      </c>
    </row>
    <row r="603" spans="1:13">
      <c r="A603" s="373">
        <v>9</v>
      </c>
      <c r="B603" s="356" t="s">
        <v>1609</v>
      </c>
      <c r="C603" s="391" t="s">
        <v>627</v>
      </c>
      <c r="D603" s="356" t="s">
        <v>2531</v>
      </c>
      <c r="E603" s="373" t="s">
        <v>939</v>
      </c>
      <c r="F603" s="373" t="s">
        <v>947</v>
      </c>
      <c r="G603" s="373">
        <v>125</v>
      </c>
      <c r="H603" s="392">
        <v>79.098173515981699</v>
      </c>
      <c r="I603" s="392">
        <v>67.541917808219196</v>
      </c>
      <c r="J603" s="392">
        <v>51.458630136986301</v>
      </c>
      <c r="K603" s="392">
        <v>56.42</v>
      </c>
      <c r="L603" s="392">
        <v>55.958356164383559</v>
      </c>
      <c r="M603" s="393">
        <v>94.42197802197802</v>
      </c>
    </row>
    <row r="604" spans="1:13">
      <c r="A604" s="373">
        <v>9</v>
      </c>
      <c r="B604" s="356" t="s">
        <v>1609</v>
      </c>
      <c r="C604" s="391" t="s">
        <v>628</v>
      </c>
      <c r="D604" s="356" t="s">
        <v>2532</v>
      </c>
      <c r="E604" s="373" t="s">
        <v>939</v>
      </c>
      <c r="F604" s="373" t="s">
        <v>944</v>
      </c>
      <c r="G604" s="373">
        <v>66</v>
      </c>
      <c r="H604" s="392">
        <v>67.517642175176405</v>
      </c>
      <c r="I604" s="392">
        <v>70.004151100041497</v>
      </c>
      <c r="J604" s="392">
        <v>70.016604400166003</v>
      </c>
      <c r="K604" s="392">
        <v>65.790000000000006</v>
      </c>
      <c r="L604" s="392">
        <v>68.364466583644671</v>
      </c>
      <c r="M604" s="393">
        <v>80.45288045288045</v>
      </c>
    </row>
    <row r="605" spans="1:13">
      <c r="A605" s="373">
        <v>9</v>
      </c>
      <c r="B605" s="356" t="s">
        <v>1609</v>
      </c>
      <c r="C605" s="391" t="s">
        <v>629</v>
      </c>
      <c r="D605" s="356" t="s">
        <v>2533</v>
      </c>
      <c r="E605" s="373" t="s">
        <v>939</v>
      </c>
      <c r="F605" s="373" t="s">
        <v>944</v>
      </c>
      <c r="G605" s="373">
        <v>77</v>
      </c>
      <c r="H605" s="392">
        <v>84.157719363198794</v>
      </c>
      <c r="I605" s="392">
        <v>81.870454929815693</v>
      </c>
      <c r="J605" s="392">
        <v>58.417047184170499</v>
      </c>
      <c r="K605" s="392">
        <v>65.89</v>
      </c>
      <c r="L605" s="392">
        <v>74.065112969222554</v>
      </c>
      <c r="M605" s="393">
        <v>80.234051662623088</v>
      </c>
    </row>
    <row r="606" spans="1:13">
      <c r="A606" s="373">
        <v>9</v>
      </c>
      <c r="B606" s="356" t="s">
        <v>1609</v>
      </c>
      <c r="C606" s="391" t="s">
        <v>630</v>
      </c>
      <c r="D606" s="356" t="s">
        <v>2534</v>
      </c>
      <c r="E606" s="373" t="s">
        <v>939</v>
      </c>
      <c r="F606" s="373" t="s">
        <v>944</v>
      </c>
      <c r="G606" s="373">
        <v>54</v>
      </c>
      <c r="H606" s="392">
        <v>44.168598524762899</v>
      </c>
      <c r="I606" s="392">
        <v>88.446183953033298</v>
      </c>
      <c r="J606" s="392">
        <v>70.716242661448106</v>
      </c>
      <c r="K606" s="392">
        <v>78.760000000000005</v>
      </c>
      <c r="L606" s="392">
        <v>54.373414510400814</v>
      </c>
      <c r="M606" s="393">
        <v>14.753764753764754</v>
      </c>
    </row>
    <row r="607" spans="1:13">
      <c r="A607" s="373">
        <v>9</v>
      </c>
      <c r="B607" s="356" t="s">
        <v>1609</v>
      </c>
      <c r="C607" s="391" t="s">
        <v>631</v>
      </c>
      <c r="D607" s="356" t="s">
        <v>2535</v>
      </c>
      <c r="E607" s="373" t="s">
        <v>939</v>
      </c>
      <c r="F607" s="373" t="s">
        <v>947</v>
      </c>
      <c r="G607" s="373">
        <v>152</v>
      </c>
      <c r="H607" s="392">
        <v>96.662100456621005</v>
      </c>
      <c r="I607" s="392">
        <v>82.319929297392804</v>
      </c>
      <c r="J607" s="392">
        <v>74.562527618205905</v>
      </c>
      <c r="K607" s="392">
        <v>89.7</v>
      </c>
      <c r="L607" s="392">
        <v>83.179524152847875</v>
      </c>
      <c r="M607" s="393">
        <v>90.01951995373048</v>
      </c>
    </row>
    <row r="608" spans="1:13">
      <c r="A608" s="373">
        <v>9</v>
      </c>
      <c r="B608" s="356" t="s">
        <v>1609</v>
      </c>
      <c r="C608" s="391" t="s">
        <v>632</v>
      </c>
      <c r="D608" s="356" t="s">
        <v>2536</v>
      </c>
      <c r="E608" s="373" t="s">
        <v>939</v>
      </c>
      <c r="F608" s="373" t="s">
        <v>940</v>
      </c>
      <c r="G608" s="373">
        <v>65</v>
      </c>
      <c r="H608" s="392">
        <v>84.173515981735207</v>
      </c>
      <c r="I608" s="392">
        <v>54.830397912589703</v>
      </c>
      <c r="J608" s="392">
        <v>33.140900195694698</v>
      </c>
      <c r="K608" s="392">
        <v>57.46</v>
      </c>
      <c r="L608" s="392">
        <v>79.738672286617486</v>
      </c>
      <c r="M608" s="393">
        <v>78.791208791208788</v>
      </c>
    </row>
    <row r="609" spans="1:13">
      <c r="A609" s="373">
        <v>9</v>
      </c>
      <c r="B609" s="356" t="s">
        <v>1609</v>
      </c>
      <c r="C609" s="391" t="s">
        <v>633</v>
      </c>
      <c r="D609" s="356" t="s">
        <v>2537</v>
      </c>
      <c r="E609" s="373" t="s">
        <v>939</v>
      </c>
      <c r="F609" s="373" t="s">
        <v>940</v>
      </c>
      <c r="G609" s="373">
        <v>90</v>
      </c>
      <c r="H609" s="392">
        <v>100.850017562346</v>
      </c>
      <c r="I609" s="392">
        <v>67.3481519772551</v>
      </c>
      <c r="J609" s="392">
        <v>61.310416128198497</v>
      </c>
      <c r="K609" s="392">
        <v>65.06</v>
      </c>
      <c r="L609" s="392">
        <v>83.427701674277017</v>
      </c>
      <c r="M609" s="393">
        <v>86.013431013431017</v>
      </c>
    </row>
    <row r="610" spans="1:13">
      <c r="A610" s="373">
        <v>9</v>
      </c>
      <c r="B610" s="356" t="s">
        <v>1609</v>
      </c>
      <c r="C610" s="391" t="s">
        <v>634</v>
      </c>
      <c r="D610" s="356" t="s">
        <v>2538</v>
      </c>
      <c r="E610" s="373" t="s">
        <v>939</v>
      </c>
      <c r="F610" s="373" t="s">
        <v>947</v>
      </c>
      <c r="G610" s="373">
        <v>209</v>
      </c>
      <c r="H610" s="392">
        <v>89.666626257728197</v>
      </c>
      <c r="I610" s="392">
        <v>53.0974124809741</v>
      </c>
      <c r="J610" s="392">
        <v>79.813546423135506</v>
      </c>
      <c r="K610" s="392">
        <v>79.84</v>
      </c>
      <c r="L610" s="392">
        <v>70.424067641082786</v>
      </c>
      <c r="M610" s="393">
        <v>68.444713181555286</v>
      </c>
    </row>
    <row r="611" spans="1:13">
      <c r="A611" s="373">
        <v>9</v>
      </c>
      <c r="B611" s="356" t="s">
        <v>1609</v>
      </c>
      <c r="C611" s="391" t="s">
        <v>635</v>
      </c>
      <c r="D611" s="356" t="s">
        <v>2539</v>
      </c>
      <c r="E611" s="373" t="s">
        <v>939</v>
      </c>
      <c r="F611" s="373" t="s">
        <v>944</v>
      </c>
      <c r="G611" s="373">
        <v>60</v>
      </c>
      <c r="H611" s="392">
        <v>93.589041095890394</v>
      </c>
      <c r="I611" s="392">
        <v>85.273972602739704</v>
      </c>
      <c r="J611" s="392">
        <v>50.0837138508371</v>
      </c>
      <c r="K611" s="392">
        <v>57.8</v>
      </c>
      <c r="L611" s="392">
        <v>77.009132420091319</v>
      </c>
      <c r="M611" s="393">
        <v>136.60256410256412</v>
      </c>
    </row>
    <row r="612" spans="1:13">
      <c r="A612" s="373">
        <v>9</v>
      </c>
      <c r="B612" s="356" t="s">
        <v>1609</v>
      </c>
      <c r="C612" s="391" t="s">
        <v>636</v>
      </c>
      <c r="D612" s="356" t="s">
        <v>2540</v>
      </c>
      <c r="E612" s="373" t="s">
        <v>939</v>
      </c>
      <c r="F612" s="373" t="s">
        <v>940</v>
      </c>
      <c r="G612" s="373">
        <v>89</v>
      </c>
      <c r="H612" s="392">
        <v>89.8747553816047</v>
      </c>
      <c r="I612" s="392">
        <v>65.907341850084606</v>
      </c>
      <c r="J612" s="392">
        <v>42.721255964291203</v>
      </c>
      <c r="K612" s="392">
        <v>52.52</v>
      </c>
      <c r="L612" s="392">
        <v>58.171463752501154</v>
      </c>
      <c r="M612" s="393">
        <v>52.549697493517719</v>
      </c>
    </row>
    <row r="613" spans="1:13">
      <c r="A613" s="373">
        <v>9</v>
      </c>
      <c r="B613" s="356" t="s">
        <v>1609</v>
      </c>
      <c r="C613" s="391" t="s">
        <v>637</v>
      </c>
      <c r="D613" s="356" t="s">
        <v>2541</v>
      </c>
      <c r="E613" s="373" t="s">
        <v>939</v>
      </c>
      <c r="F613" s="373" t="s">
        <v>940</v>
      </c>
      <c r="G613" s="373">
        <v>121</v>
      </c>
      <c r="H613" s="392">
        <v>61.436146707909899</v>
      </c>
      <c r="I613" s="392">
        <v>58.267859164496798</v>
      </c>
      <c r="J613" s="392">
        <v>38.328993546926299</v>
      </c>
      <c r="K613" s="392">
        <v>45.8</v>
      </c>
      <c r="L613" s="392">
        <v>58.553152949167895</v>
      </c>
      <c r="M613" s="393">
        <v>69.843792571065293</v>
      </c>
    </row>
    <row r="614" spans="1:13">
      <c r="A614" s="373">
        <v>9</v>
      </c>
      <c r="B614" s="356" t="s">
        <v>1609</v>
      </c>
      <c r="C614" s="391" t="s">
        <v>638</v>
      </c>
      <c r="D614" s="356" t="s">
        <v>2542</v>
      </c>
      <c r="E614" s="373" t="s">
        <v>939</v>
      </c>
      <c r="F614" s="373" t="s">
        <v>944</v>
      </c>
      <c r="G614" s="373">
        <v>34</v>
      </c>
      <c r="H614" s="392">
        <v>95.278538812785399</v>
      </c>
      <c r="I614" s="392">
        <v>64.182111200644599</v>
      </c>
      <c r="J614" s="392">
        <v>57.365028203062003</v>
      </c>
      <c r="K614" s="392">
        <v>51.44</v>
      </c>
      <c r="L614" s="392">
        <v>67.937147461724422</v>
      </c>
      <c r="M614" s="393">
        <v>57.837750484809305</v>
      </c>
    </row>
    <row r="615" spans="1:13">
      <c r="A615" s="373">
        <v>9</v>
      </c>
      <c r="B615" s="356" t="s">
        <v>1609</v>
      </c>
      <c r="C615" s="391" t="s">
        <v>639</v>
      </c>
      <c r="D615" s="356" t="s">
        <v>2543</v>
      </c>
      <c r="E615" s="373" t="s">
        <v>939</v>
      </c>
      <c r="F615" s="373" t="s">
        <v>940</v>
      </c>
      <c r="G615" s="373">
        <v>135</v>
      </c>
      <c r="H615" s="392">
        <v>88.620867236584601</v>
      </c>
      <c r="I615" s="392">
        <v>74.938716654650307</v>
      </c>
      <c r="J615" s="392">
        <v>62.033165104542199</v>
      </c>
      <c r="K615" s="392">
        <v>59.63</v>
      </c>
      <c r="L615" s="392">
        <v>68.387620497209539</v>
      </c>
      <c r="M615" s="393">
        <v>65.193325193325194</v>
      </c>
    </row>
    <row r="616" spans="1:13">
      <c r="A616" s="373">
        <v>9</v>
      </c>
      <c r="B616" s="356" t="s">
        <v>1609</v>
      </c>
      <c r="C616" s="391" t="s">
        <v>640</v>
      </c>
      <c r="D616" s="356" t="s">
        <v>2544</v>
      </c>
      <c r="E616" s="373" t="s">
        <v>972</v>
      </c>
      <c r="F616" s="373" t="s">
        <v>973</v>
      </c>
      <c r="G616" s="373">
        <v>239</v>
      </c>
      <c r="H616" s="392">
        <v>79.773026881412306</v>
      </c>
      <c r="I616" s="392">
        <v>71.757799010015006</v>
      </c>
      <c r="J616" s="392">
        <v>56.352020260158902</v>
      </c>
      <c r="K616" s="392">
        <v>59.67</v>
      </c>
      <c r="L616" s="392">
        <v>89.28411761334327</v>
      </c>
      <c r="M616" s="393">
        <v>99.229849648259687</v>
      </c>
    </row>
    <row r="617" spans="1:13">
      <c r="A617" s="373">
        <v>9</v>
      </c>
      <c r="B617" s="356" t="s">
        <v>1609</v>
      </c>
      <c r="C617" s="391" t="s">
        <v>641</v>
      </c>
      <c r="D617" s="356" t="s">
        <v>3065</v>
      </c>
      <c r="E617" s="373" t="s">
        <v>939</v>
      </c>
      <c r="F617" s="373" t="s">
        <v>944</v>
      </c>
      <c r="G617" s="373">
        <v>60</v>
      </c>
      <c r="H617" s="392">
        <v>78.794520547945197</v>
      </c>
      <c r="I617" s="392">
        <v>63.983709737134397</v>
      </c>
      <c r="J617" s="392">
        <v>38.778230285079601</v>
      </c>
      <c r="K617" s="392">
        <v>43.67</v>
      </c>
      <c r="L617" s="392">
        <v>63.031963470319631</v>
      </c>
      <c r="M617" s="393">
        <v>64.487179487179489</v>
      </c>
    </row>
    <row r="618" spans="1:13">
      <c r="A618" s="373">
        <v>9</v>
      </c>
      <c r="B618" s="356" t="s">
        <v>1609</v>
      </c>
      <c r="C618" s="391" t="s">
        <v>642</v>
      </c>
      <c r="D618" s="356" t="s">
        <v>2545</v>
      </c>
      <c r="E618" s="373" t="s">
        <v>939</v>
      </c>
      <c r="F618" s="373" t="s">
        <v>944</v>
      </c>
      <c r="G618" s="373">
        <v>30</v>
      </c>
      <c r="H618" s="392">
        <v>45.342465753424698</v>
      </c>
      <c r="I618" s="392">
        <v>35.929549902152601</v>
      </c>
      <c r="J618" s="392">
        <v>14.5401174168297</v>
      </c>
      <c r="K618" s="392">
        <v>34.270000000000003</v>
      </c>
      <c r="L618" s="392">
        <v>50.712328767123289</v>
      </c>
      <c r="M618" s="393">
        <v>60.073260073260073</v>
      </c>
    </row>
    <row r="619" spans="1:13">
      <c r="A619" s="373">
        <v>9</v>
      </c>
      <c r="B619" s="356" t="s">
        <v>1609</v>
      </c>
      <c r="C619" s="391" t="s">
        <v>643</v>
      </c>
      <c r="D619" s="356" t="s">
        <v>2546</v>
      </c>
      <c r="E619" s="373" t="s">
        <v>939</v>
      </c>
      <c r="F619" s="373" t="s">
        <v>944</v>
      </c>
      <c r="G619" s="373">
        <v>49</v>
      </c>
      <c r="H619" s="392">
        <v>49.287112105116002</v>
      </c>
      <c r="I619" s="392">
        <v>12.3734973441431</v>
      </c>
      <c r="J619" s="392">
        <v>46.357282639083003</v>
      </c>
      <c r="K619" s="392">
        <v>48.79</v>
      </c>
      <c r="L619" s="392">
        <v>43.461000838691639</v>
      </c>
      <c r="M619" s="393">
        <v>33.841668535546084</v>
      </c>
    </row>
    <row r="620" spans="1:13">
      <c r="A620" s="373">
        <v>9</v>
      </c>
      <c r="B620" s="356" t="s">
        <v>1609</v>
      </c>
      <c r="C620" s="391" t="s">
        <v>644</v>
      </c>
      <c r="D620" s="356" t="s">
        <v>2547</v>
      </c>
      <c r="E620" s="373" t="s">
        <v>939</v>
      </c>
      <c r="F620" s="373" t="s">
        <v>944</v>
      </c>
      <c r="G620" s="373">
        <v>60</v>
      </c>
      <c r="H620" s="392">
        <v>59.693411611219801</v>
      </c>
      <c r="I620" s="392">
        <v>63.072407045009797</v>
      </c>
      <c r="J620" s="392">
        <v>49.106327462491798</v>
      </c>
      <c r="K620" s="392">
        <v>62.71</v>
      </c>
      <c r="L620" s="392">
        <v>53.584474885844749</v>
      </c>
      <c r="M620" s="393">
        <v>45.860805860805861</v>
      </c>
    </row>
    <row r="621" spans="1:13">
      <c r="A621" s="373">
        <v>9</v>
      </c>
      <c r="B621" s="356" t="s">
        <v>1609</v>
      </c>
      <c r="C621" s="391" t="s">
        <v>645</v>
      </c>
      <c r="D621" s="356" t="s">
        <v>3819</v>
      </c>
      <c r="E621" s="373" t="s">
        <v>939</v>
      </c>
      <c r="F621" s="373" t="s">
        <v>944</v>
      </c>
      <c r="G621" s="373">
        <v>30</v>
      </c>
      <c r="H621" s="392">
        <v>52.757990867579899</v>
      </c>
      <c r="I621" s="392">
        <v>41.1522965350524</v>
      </c>
      <c r="J621" s="392">
        <v>30.862207896857399</v>
      </c>
      <c r="K621" s="392">
        <v>36.49</v>
      </c>
      <c r="L621" s="392">
        <v>59.753424657534246</v>
      </c>
      <c r="M621" s="393">
        <v>48.663003663003664</v>
      </c>
    </row>
    <row r="622" spans="1:13">
      <c r="A622" s="373">
        <v>9</v>
      </c>
      <c r="B622" s="356" t="s">
        <v>1609</v>
      </c>
      <c r="C622" s="391" t="s">
        <v>646</v>
      </c>
      <c r="D622" s="356" t="s">
        <v>2548</v>
      </c>
      <c r="E622" s="373" t="s">
        <v>939</v>
      </c>
      <c r="F622" s="373" t="s">
        <v>944</v>
      </c>
      <c r="G622" s="373">
        <v>34</v>
      </c>
      <c r="H622" s="392">
        <v>51.378995433790003</v>
      </c>
      <c r="I622" s="392">
        <v>44.560838033843702</v>
      </c>
      <c r="J622" s="392">
        <v>34.061240934730101</v>
      </c>
      <c r="K622" s="392">
        <v>37.17</v>
      </c>
      <c r="L622" s="392">
        <v>39.258662369057213</v>
      </c>
      <c r="M622" s="393">
        <v>48.658694246929542</v>
      </c>
    </row>
    <row r="623" spans="1:13">
      <c r="A623" s="373">
        <v>9</v>
      </c>
      <c r="B623" s="356" t="s">
        <v>1609</v>
      </c>
      <c r="C623" s="391" t="s">
        <v>647</v>
      </c>
      <c r="D623" s="356" t="s">
        <v>3797</v>
      </c>
      <c r="E623" s="373" t="s">
        <v>939</v>
      </c>
      <c r="F623" s="373" t="s">
        <v>944</v>
      </c>
      <c r="G623" s="373">
        <v>30</v>
      </c>
      <c r="H623" s="392">
        <v>81.196347031963498</v>
      </c>
      <c r="I623" s="392">
        <v>31.8372280419017</v>
      </c>
      <c r="J623" s="392">
        <v>54.431909750201399</v>
      </c>
      <c r="K623" s="392">
        <v>55.25</v>
      </c>
      <c r="L623" s="392">
        <v>65.899543378995432</v>
      </c>
      <c r="M623" s="393">
        <v>84.743589743589737</v>
      </c>
    </row>
    <row r="624" spans="1:13">
      <c r="A624" s="373">
        <v>9</v>
      </c>
      <c r="B624" s="356" t="s">
        <v>1609</v>
      </c>
      <c r="C624" s="391" t="s">
        <v>648</v>
      </c>
      <c r="D624" s="356" t="s">
        <v>3066</v>
      </c>
      <c r="E624" s="373" t="s">
        <v>972</v>
      </c>
      <c r="F624" s="373" t="s">
        <v>973</v>
      </c>
      <c r="G624" s="373">
        <v>200</v>
      </c>
      <c r="H624" s="392">
        <v>30.606849315068501</v>
      </c>
      <c r="I624" s="392">
        <v>50.691780821917803</v>
      </c>
      <c r="J624" s="392">
        <v>49.9945205479452</v>
      </c>
      <c r="K624" s="392">
        <v>64.34</v>
      </c>
      <c r="L624" s="392">
        <v>84.469863013698628</v>
      </c>
      <c r="M624" s="393">
        <v>79.019230769230774</v>
      </c>
    </row>
    <row r="625" spans="1:13">
      <c r="A625" s="373">
        <v>9</v>
      </c>
      <c r="B625" s="356" t="s">
        <v>1609</v>
      </c>
      <c r="C625" s="391" t="s">
        <v>649</v>
      </c>
      <c r="D625" s="356" t="s">
        <v>2011</v>
      </c>
      <c r="E625" s="373" t="s">
        <v>939</v>
      </c>
      <c r="F625" s="373" t="s">
        <v>966</v>
      </c>
      <c r="G625" s="373">
        <v>30</v>
      </c>
      <c r="H625" s="392">
        <v>37.981735159817397</v>
      </c>
      <c r="I625" s="392">
        <v>41.442385173247402</v>
      </c>
      <c r="J625" s="392">
        <v>37.880741337630901</v>
      </c>
      <c r="K625" s="392">
        <v>40.229999999999997</v>
      </c>
      <c r="L625" s="392">
        <v>54.009132420091326</v>
      </c>
      <c r="M625" s="393">
        <v>58.827838827838825</v>
      </c>
    </row>
    <row r="626" spans="1:13">
      <c r="A626" s="373">
        <v>9</v>
      </c>
      <c r="B626" s="356" t="s">
        <v>1609</v>
      </c>
      <c r="C626" s="391" t="s">
        <v>650</v>
      </c>
      <c r="D626" s="356" t="s">
        <v>2549</v>
      </c>
      <c r="E626" s="373" t="s">
        <v>939</v>
      </c>
      <c r="F626" s="373" t="s">
        <v>966</v>
      </c>
      <c r="G626" s="373">
        <v>30</v>
      </c>
      <c r="H626" s="392">
        <v>0</v>
      </c>
      <c r="I626" s="392">
        <v>0</v>
      </c>
      <c r="J626" s="392">
        <v>0</v>
      </c>
      <c r="K626" s="392">
        <v>0</v>
      </c>
      <c r="L626" s="392">
        <v>23.150684931506849</v>
      </c>
      <c r="M626" s="393">
        <v>16.282051282051281</v>
      </c>
    </row>
    <row r="627" spans="1:13">
      <c r="A627" s="373">
        <v>9</v>
      </c>
      <c r="B627" s="356" t="s">
        <v>1609</v>
      </c>
      <c r="C627" s="391" t="s">
        <v>651</v>
      </c>
      <c r="D627" s="356" t="s">
        <v>2550</v>
      </c>
      <c r="E627" s="373" t="s">
        <v>939</v>
      </c>
      <c r="F627" s="373" t="s">
        <v>966</v>
      </c>
      <c r="G627" s="373">
        <v>30</v>
      </c>
      <c r="H627" s="392">
        <v>0</v>
      </c>
      <c r="I627" s="392">
        <v>0</v>
      </c>
      <c r="J627" s="392">
        <v>0</v>
      </c>
      <c r="K627" s="392">
        <v>0</v>
      </c>
      <c r="L627" s="392">
        <v>16.840182648401825</v>
      </c>
      <c r="M627" s="393">
        <v>26.758241758241759</v>
      </c>
    </row>
    <row r="628" spans="1:13">
      <c r="A628" s="373">
        <v>9</v>
      </c>
      <c r="B628" s="356" t="s">
        <v>1609</v>
      </c>
      <c r="C628" s="391" t="s">
        <v>652</v>
      </c>
      <c r="D628" s="356" t="s">
        <v>2551</v>
      </c>
      <c r="E628" s="373" t="s">
        <v>939</v>
      </c>
      <c r="F628" s="373" t="s">
        <v>966</v>
      </c>
      <c r="G628" s="373">
        <v>30</v>
      </c>
      <c r="H628" s="392">
        <v>0</v>
      </c>
      <c r="I628" s="392">
        <v>0</v>
      </c>
      <c r="J628" s="392">
        <v>0</v>
      </c>
      <c r="K628" s="392">
        <v>0</v>
      </c>
      <c r="L628" s="392">
        <v>16.228310502283104</v>
      </c>
      <c r="M628" s="393">
        <v>43.956043956043956</v>
      </c>
    </row>
    <row r="629" spans="1:13">
      <c r="A629" s="373">
        <v>9</v>
      </c>
      <c r="B629" s="356" t="s">
        <v>1643</v>
      </c>
      <c r="C629" s="391" t="s">
        <v>653</v>
      </c>
      <c r="D629" s="356" t="s">
        <v>2552</v>
      </c>
      <c r="E629" s="373" t="s">
        <v>935</v>
      </c>
      <c r="F629" s="373" t="s">
        <v>936</v>
      </c>
      <c r="G629" s="373">
        <v>887</v>
      </c>
      <c r="H629" s="392">
        <v>100.385681669928</v>
      </c>
      <c r="I629" s="392">
        <v>79.499930503003796</v>
      </c>
      <c r="J629" s="392">
        <v>69.051906534262002</v>
      </c>
      <c r="K629" s="392">
        <v>87.15</v>
      </c>
      <c r="L629" s="392">
        <v>100.42964587419499</v>
      </c>
      <c r="M629" s="393">
        <v>76.709986743808614</v>
      </c>
    </row>
    <row r="630" spans="1:13">
      <c r="A630" s="373">
        <v>9</v>
      </c>
      <c r="B630" s="356" t="s">
        <v>1643</v>
      </c>
      <c r="C630" s="391" t="s">
        <v>654</v>
      </c>
      <c r="D630" s="356" t="s">
        <v>2553</v>
      </c>
      <c r="E630" s="373" t="s">
        <v>939</v>
      </c>
      <c r="F630" s="373" t="s">
        <v>940</v>
      </c>
      <c r="G630" s="373">
        <v>80</v>
      </c>
      <c r="H630" s="392">
        <v>94.242009132420094</v>
      </c>
      <c r="I630" s="392">
        <v>68.609589041095902</v>
      </c>
      <c r="J630" s="392">
        <v>60.0205479452055</v>
      </c>
      <c r="K630" s="392">
        <v>61.35</v>
      </c>
      <c r="L630" s="392">
        <v>66.277397260273972</v>
      </c>
      <c r="M630" s="393">
        <v>64.90384615384616</v>
      </c>
    </row>
    <row r="631" spans="1:13">
      <c r="A631" s="373">
        <v>9</v>
      </c>
      <c r="B631" s="356" t="s">
        <v>1643</v>
      </c>
      <c r="C631" s="391" t="s">
        <v>655</v>
      </c>
      <c r="D631" s="356" t="s">
        <v>2554</v>
      </c>
      <c r="E631" s="373" t="s">
        <v>939</v>
      </c>
      <c r="F631" s="373" t="s">
        <v>944</v>
      </c>
      <c r="G631" s="373">
        <v>88</v>
      </c>
      <c r="H631" s="392">
        <v>54.594052789842998</v>
      </c>
      <c r="I631" s="392">
        <v>56.706102117061</v>
      </c>
      <c r="J631" s="392">
        <v>46.646948941469503</v>
      </c>
      <c r="K631" s="392">
        <v>52.69</v>
      </c>
      <c r="L631" s="392">
        <v>55.414072229140722</v>
      </c>
      <c r="M631" s="393">
        <v>67.982017982017979</v>
      </c>
    </row>
    <row r="632" spans="1:13">
      <c r="A632" s="373">
        <v>9</v>
      </c>
      <c r="B632" s="356" t="s">
        <v>1643</v>
      </c>
      <c r="C632" s="391" t="s">
        <v>656</v>
      </c>
      <c r="D632" s="356" t="s">
        <v>2555</v>
      </c>
      <c r="E632" s="373" t="s">
        <v>972</v>
      </c>
      <c r="F632" s="373" t="s">
        <v>999</v>
      </c>
      <c r="G632" s="373">
        <v>362</v>
      </c>
      <c r="H632" s="392">
        <v>82.389238553622107</v>
      </c>
      <c r="I632" s="392">
        <v>80.451475979162694</v>
      </c>
      <c r="J632" s="392">
        <v>30.779085471734501</v>
      </c>
      <c r="K632" s="392">
        <v>69.92</v>
      </c>
      <c r="L632" s="392">
        <v>83.540452584575803</v>
      </c>
      <c r="M632" s="393">
        <v>86.083115779248374</v>
      </c>
    </row>
    <row r="633" spans="1:13">
      <c r="A633" s="373">
        <v>9</v>
      </c>
      <c r="B633" s="356" t="s">
        <v>1643</v>
      </c>
      <c r="C633" s="391" t="s">
        <v>657</v>
      </c>
      <c r="D633" s="356" t="s">
        <v>2556</v>
      </c>
      <c r="E633" s="373" t="s">
        <v>939</v>
      </c>
      <c r="F633" s="373" t="s">
        <v>944</v>
      </c>
      <c r="G633" s="373">
        <v>70</v>
      </c>
      <c r="H633" s="392">
        <v>83.882583170254406</v>
      </c>
      <c r="I633" s="392">
        <v>71.984344422700602</v>
      </c>
      <c r="J633" s="392">
        <v>53.737769080234798</v>
      </c>
      <c r="K633" s="392">
        <v>53.84</v>
      </c>
      <c r="L633" s="392">
        <v>59.726027397260275</v>
      </c>
      <c r="M633" s="393">
        <v>72.182103610675043</v>
      </c>
    </row>
    <row r="634" spans="1:13">
      <c r="A634" s="373">
        <v>9</v>
      </c>
      <c r="B634" s="356" t="s">
        <v>1643</v>
      </c>
      <c r="C634" s="391" t="s">
        <v>658</v>
      </c>
      <c r="D634" s="356" t="s">
        <v>2557</v>
      </c>
      <c r="E634" s="373" t="s">
        <v>939</v>
      </c>
      <c r="F634" s="373" t="s">
        <v>940</v>
      </c>
      <c r="G634" s="373">
        <v>111</v>
      </c>
      <c r="H634" s="392">
        <v>54.035087719298197</v>
      </c>
      <c r="I634" s="392">
        <v>57.430581266197699</v>
      </c>
      <c r="J634" s="392">
        <v>59.252128841169899</v>
      </c>
      <c r="K634" s="392">
        <v>63.57</v>
      </c>
      <c r="L634" s="392">
        <v>65.933604837714427</v>
      </c>
      <c r="M634" s="393">
        <v>63.790713790713788</v>
      </c>
    </row>
    <row r="635" spans="1:13">
      <c r="A635" s="373">
        <v>9</v>
      </c>
      <c r="B635" s="356" t="s">
        <v>1643</v>
      </c>
      <c r="C635" s="391" t="s">
        <v>659</v>
      </c>
      <c r="D635" s="356" t="s">
        <v>2558</v>
      </c>
      <c r="E635" s="373" t="s">
        <v>939</v>
      </c>
      <c r="F635" s="373" t="s">
        <v>947</v>
      </c>
      <c r="G635" s="373">
        <v>121</v>
      </c>
      <c r="H635" s="392">
        <v>67.065172270651701</v>
      </c>
      <c r="I635" s="392">
        <v>81.421940450582994</v>
      </c>
      <c r="J635" s="392">
        <v>77.8218045963999</v>
      </c>
      <c r="K635" s="392">
        <v>81.08</v>
      </c>
      <c r="L635" s="392">
        <v>85.92097815011887</v>
      </c>
      <c r="M635" s="393">
        <v>79.920079920079914</v>
      </c>
    </row>
    <row r="636" spans="1:13">
      <c r="A636" s="373">
        <v>9</v>
      </c>
      <c r="B636" s="356" t="s">
        <v>1643</v>
      </c>
      <c r="C636" s="391" t="s">
        <v>660</v>
      </c>
      <c r="D636" s="356" t="s">
        <v>2559</v>
      </c>
      <c r="E636" s="373" t="s">
        <v>939</v>
      </c>
      <c r="F636" s="373" t="s">
        <v>944</v>
      </c>
      <c r="G636" s="373">
        <v>60</v>
      </c>
      <c r="H636" s="392">
        <v>61.543110394842898</v>
      </c>
      <c r="I636" s="392">
        <v>70.082191780821901</v>
      </c>
      <c r="J636" s="392">
        <v>60.808219178082197</v>
      </c>
      <c r="K636" s="392">
        <v>60.89</v>
      </c>
      <c r="L636" s="392">
        <v>70.981735159817347</v>
      </c>
      <c r="M636" s="393">
        <v>156.56593406593407</v>
      </c>
    </row>
    <row r="637" spans="1:13">
      <c r="A637" s="373">
        <v>9</v>
      </c>
      <c r="B637" s="356" t="s">
        <v>1643</v>
      </c>
      <c r="C637" s="391" t="s">
        <v>661</v>
      </c>
      <c r="D637" s="356" t="s">
        <v>2560</v>
      </c>
      <c r="E637" s="373" t="s">
        <v>939</v>
      </c>
      <c r="F637" s="373" t="s">
        <v>940</v>
      </c>
      <c r="G637" s="373">
        <v>61</v>
      </c>
      <c r="H637" s="392">
        <v>62.1558499887716</v>
      </c>
      <c r="I637" s="392">
        <v>62.838535818549303</v>
      </c>
      <c r="J637" s="392">
        <v>39.541881877385997</v>
      </c>
      <c r="K637" s="392">
        <v>63.18</v>
      </c>
      <c r="L637" s="392">
        <v>79.438580732090728</v>
      </c>
      <c r="M637" s="393">
        <v>77.643667807602228</v>
      </c>
    </row>
    <row r="638" spans="1:13">
      <c r="A638" s="373">
        <v>9</v>
      </c>
      <c r="B638" s="356" t="s">
        <v>1643</v>
      </c>
      <c r="C638" s="391" t="s">
        <v>662</v>
      </c>
      <c r="D638" s="356" t="s">
        <v>2561</v>
      </c>
      <c r="E638" s="373" t="s">
        <v>939</v>
      </c>
      <c r="F638" s="373" t="s">
        <v>947</v>
      </c>
      <c r="G638" s="373">
        <v>163</v>
      </c>
      <c r="H638" s="392">
        <v>66.747008843419493</v>
      </c>
      <c r="I638" s="392">
        <v>69.808219178082197</v>
      </c>
      <c r="J638" s="392">
        <v>51.5342465753425</v>
      </c>
      <c r="K638" s="392">
        <v>53.93</v>
      </c>
      <c r="L638" s="392">
        <v>58.76292125388688</v>
      </c>
      <c r="M638" s="393">
        <v>60.753050630351247</v>
      </c>
    </row>
    <row r="639" spans="1:13">
      <c r="A639" s="373">
        <v>9</v>
      </c>
      <c r="B639" s="356" t="s">
        <v>1643</v>
      </c>
      <c r="C639" s="391" t="s">
        <v>663</v>
      </c>
      <c r="D639" s="356" t="s">
        <v>2562</v>
      </c>
      <c r="E639" s="373" t="s">
        <v>939</v>
      </c>
      <c r="F639" s="373" t="s">
        <v>947</v>
      </c>
      <c r="G639" s="373">
        <v>113</v>
      </c>
      <c r="H639" s="392">
        <v>56.011415525114202</v>
      </c>
      <c r="I639" s="392">
        <v>52.597890653412499</v>
      </c>
      <c r="J639" s="392">
        <v>31.0510364892714</v>
      </c>
      <c r="K639" s="392">
        <v>48.41</v>
      </c>
      <c r="L639" s="392">
        <v>44.136258940477632</v>
      </c>
      <c r="M639" s="393">
        <v>61.528736749975685</v>
      </c>
    </row>
    <row r="640" spans="1:13">
      <c r="A640" s="373">
        <v>9</v>
      </c>
      <c r="B640" s="356" t="s">
        <v>1643</v>
      </c>
      <c r="C640" s="391" t="s">
        <v>664</v>
      </c>
      <c r="D640" s="356" t="s">
        <v>2563</v>
      </c>
      <c r="E640" s="373" t="s">
        <v>939</v>
      </c>
      <c r="F640" s="373" t="s">
        <v>944</v>
      </c>
      <c r="G640" s="373">
        <v>44</v>
      </c>
      <c r="H640" s="392">
        <v>51.844046364594298</v>
      </c>
      <c r="I640" s="392">
        <v>48.8916562889166</v>
      </c>
      <c r="J640" s="392">
        <v>42.042341220423403</v>
      </c>
      <c r="K640" s="392">
        <v>55.21</v>
      </c>
      <c r="L640" s="392">
        <v>59.146948941469489</v>
      </c>
      <c r="M640" s="393">
        <v>55.269730269730267</v>
      </c>
    </row>
    <row r="641" spans="1:13">
      <c r="A641" s="373">
        <v>9</v>
      </c>
      <c r="B641" s="356" t="s">
        <v>1643</v>
      </c>
      <c r="C641" s="391" t="s">
        <v>665</v>
      </c>
      <c r="D641" s="356" t="s">
        <v>2564</v>
      </c>
      <c r="E641" s="373" t="s">
        <v>939</v>
      </c>
      <c r="F641" s="373" t="s">
        <v>944</v>
      </c>
      <c r="G641" s="373">
        <v>47</v>
      </c>
      <c r="H641" s="392">
        <v>87.582191780821901</v>
      </c>
      <c r="I641" s="392">
        <v>67.199067327309805</v>
      </c>
      <c r="J641" s="392">
        <v>44.779947537161199</v>
      </c>
      <c r="K641" s="392">
        <v>48.69</v>
      </c>
      <c r="L641" s="392">
        <v>47.385601865345379</v>
      </c>
      <c r="M641" s="393">
        <v>33.434650455927049</v>
      </c>
    </row>
    <row r="642" spans="1:13">
      <c r="A642" s="373">
        <v>9</v>
      </c>
      <c r="B642" s="356" t="s">
        <v>1643</v>
      </c>
      <c r="C642" s="391" t="s">
        <v>666</v>
      </c>
      <c r="D642" s="356" t="s">
        <v>2565</v>
      </c>
      <c r="E642" s="373" t="s">
        <v>939</v>
      </c>
      <c r="F642" s="373" t="s">
        <v>944</v>
      </c>
      <c r="G642" s="373">
        <v>40</v>
      </c>
      <c r="H642" s="392">
        <v>76.205894562058901</v>
      </c>
      <c r="I642" s="392">
        <v>39.568493150684901</v>
      </c>
      <c r="J642" s="392">
        <v>51.972602739726</v>
      </c>
      <c r="K642" s="392">
        <v>70.67</v>
      </c>
      <c r="L642" s="392">
        <v>97.623287671232873</v>
      </c>
      <c r="M642" s="393">
        <v>59.903846153846153</v>
      </c>
    </row>
    <row r="643" spans="1:13">
      <c r="A643" s="373">
        <v>9</v>
      </c>
      <c r="B643" s="356" t="s">
        <v>1643</v>
      </c>
      <c r="C643" s="391" t="s">
        <v>667</v>
      </c>
      <c r="D643" s="356" t="s">
        <v>2566</v>
      </c>
      <c r="E643" s="373" t="s">
        <v>939</v>
      </c>
      <c r="F643" s="373" t="s">
        <v>944</v>
      </c>
      <c r="G643" s="373">
        <v>35</v>
      </c>
      <c r="H643" s="392">
        <v>94.989185291997103</v>
      </c>
      <c r="I643" s="392">
        <v>91.968688845401203</v>
      </c>
      <c r="J643" s="392">
        <v>53.064579256360098</v>
      </c>
      <c r="K643" s="392">
        <v>78.22</v>
      </c>
      <c r="L643" s="392">
        <v>98.864970645792567</v>
      </c>
      <c r="M643" s="393">
        <v>83.814756671899531</v>
      </c>
    </row>
    <row r="644" spans="1:13">
      <c r="A644" s="373">
        <v>9</v>
      </c>
      <c r="B644" s="356" t="s">
        <v>1643</v>
      </c>
      <c r="C644" s="391" t="s">
        <v>668</v>
      </c>
      <c r="D644" s="356" t="s">
        <v>2567</v>
      </c>
      <c r="E644" s="373" t="s">
        <v>939</v>
      </c>
      <c r="F644" s="373" t="s">
        <v>944</v>
      </c>
      <c r="G644" s="373">
        <v>43</v>
      </c>
      <c r="H644" s="392">
        <v>70.581430745814302</v>
      </c>
      <c r="I644" s="392">
        <v>63.345014335775701</v>
      </c>
      <c r="J644" s="392">
        <v>43.032812997770002</v>
      </c>
      <c r="K644" s="392">
        <v>56.36</v>
      </c>
      <c r="L644" s="392">
        <v>60.962089837527877</v>
      </c>
      <c r="M644" s="393">
        <v>56.36340403782264</v>
      </c>
    </row>
    <row r="645" spans="1:13">
      <c r="A645" s="373">
        <v>9</v>
      </c>
      <c r="B645" s="356" t="s">
        <v>1643</v>
      </c>
      <c r="C645" s="391" t="s">
        <v>669</v>
      </c>
      <c r="D645" s="356" t="s">
        <v>2568</v>
      </c>
      <c r="E645" s="373" t="s">
        <v>939</v>
      </c>
      <c r="F645" s="373" t="s">
        <v>944</v>
      </c>
      <c r="G645" s="373">
        <v>36</v>
      </c>
      <c r="H645" s="392">
        <v>54.456621004566202</v>
      </c>
      <c r="I645" s="392">
        <v>38.896499238964999</v>
      </c>
      <c r="J645" s="392">
        <v>43.554033485540302</v>
      </c>
      <c r="K645" s="392">
        <v>54.51</v>
      </c>
      <c r="L645" s="392">
        <v>47.176560121765604</v>
      </c>
      <c r="M645" s="393">
        <v>44.337606837606835</v>
      </c>
    </row>
    <row r="646" spans="1:13">
      <c r="A646" s="373">
        <v>9</v>
      </c>
      <c r="B646" s="356" t="s">
        <v>1643</v>
      </c>
      <c r="C646" s="391" t="s">
        <v>670</v>
      </c>
      <c r="D646" s="356" t="s">
        <v>2569</v>
      </c>
      <c r="E646" s="373" t="s">
        <v>939</v>
      </c>
      <c r="F646" s="373" t="s">
        <v>944</v>
      </c>
      <c r="G646" s="373">
        <v>32</v>
      </c>
      <c r="H646" s="392">
        <v>48.020784128483697</v>
      </c>
      <c r="I646" s="392">
        <v>63.082191780821901</v>
      </c>
      <c r="J646" s="392">
        <v>63.938356164383599</v>
      </c>
      <c r="K646" s="392">
        <v>69.37</v>
      </c>
      <c r="L646" s="392">
        <v>63.792808219178085</v>
      </c>
      <c r="M646" s="393">
        <v>73.815247252747255</v>
      </c>
    </row>
    <row r="647" spans="1:13">
      <c r="A647" s="373">
        <v>9</v>
      </c>
      <c r="B647" s="356" t="s">
        <v>1643</v>
      </c>
      <c r="C647" s="391" t="s">
        <v>671</v>
      </c>
      <c r="D647" s="356" t="s">
        <v>2570</v>
      </c>
      <c r="E647" s="373" t="s">
        <v>939</v>
      </c>
      <c r="F647" s="373" t="s">
        <v>944</v>
      </c>
      <c r="G647" s="373">
        <v>58</v>
      </c>
      <c r="H647" s="392">
        <v>49.124680752263799</v>
      </c>
      <c r="I647" s="392">
        <v>41.2570507655117</v>
      </c>
      <c r="J647" s="392">
        <v>44.238517324738098</v>
      </c>
      <c r="K647" s="392">
        <v>38.81</v>
      </c>
      <c r="L647" s="392">
        <v>45.148795465281061</v>
      </c>
      <c r="M647" s="393">
        <v>37.561576354679801</v>
      </c>
    </row>
    <row r="648" spans="1:13">
      <c r="A648" s="373">
        <v>9</v>
      </c>
      <c r="B648" s="356" t="s">
        <v>1643</v>
      </c>
      <c r="C648" s="391" t="s">
        <v>672</v>
      </c>
      <c r="D648" s="356" t="s">
        <v>2571</v>
      </c>
      <c r="E648" s="373" t="s">
        <v>939</v>
      </c>
      <c r="F648" s="373" t="s">
        <v>944</v>
      </c>
      <c r="G648" s="373">
        <v>34</v>
      </c>
      <c r="H648" s="392">
        <v>59.5068493150685</v>
      </c>
      <c r="I648" s="392">
        <v>76.663980660757503</v>
      </c>
      <c r="J648" s="392">
        <v>68.074133763094295</v>
      </c>
      <c r="K648" s="392">
        <v>65.31</v>
      </c>
      <c r="L648" s="392">
        <v>69.750201450443186</v>
      </c>
      <c r="M648" s="393">
        <v>65.723981900452486</v>
      </c>
    </row>
    <row r="649" spans="1:13">
      <c r="A649" s="373">
        <v>9</v>
      </c>
      <c r="B649" s="356" t="s">
        <v>1643</v>
      </c>
      <c r="C649" s="391" t="s">
        <v>673</v>
      </c>
      <c r="D649" s="356" t="s">
        <v>2011</v>
      </c>
      <c r="E649" s="373" t="s">
        <v>939</v>
      </c>
      <c r="F649" s="373" t="s">
        <v>944</v>
      </c>
      <c r="G649" s="373">
        <v>37</v>
      </c>
      <c r="H649" s="392">
        <v>74.3196347031963</v>
      </c>
      <c r="I649" s="392">
        <v>48.308034061458699</v>
      </c>
      <c r="J649" s="392">
        <v>49.018881895594198</v>
      </c>
      <c r="K649" s="392">
        <v>54.36</v>
      </c>
      <c r="L649" s="392">
        <v>57.852647167715659</v>
      </c>
      <c r="M649" s="393">
        <v>45.485595485595482</v>
      </c>
    </row>
    <row r="650" spans="1:13">
      <c r="A650" s="373">
        <v>9</v>
      </c>
      <c r="B650" s="356" t="s">
        <v>1643</v>
      </c>
      <c r="C650" s="391" t="s">
        <v>674</v>
      </c>
      <c r="D650" s="356" t="s">
        <v>3067</v>
      </c>
      <c r="E650" s="373" t="s">
        <v>939</v>
      </c>
      <c r="F650" s="373" t="s">
        <v>966</v>
      </c>
      <c r="G650" s="373">
        <v>31</v>
      </c>
      <c r="H650" s="392">
        <v>45.164383561643803</v>
      </c>
      <c r="I650" s="392">
        <v>27.759611135660599</v>
      </c>
      <c r="J650" s="392">
        <v>40.892620415377799</v>
      </c>
      <c r="K650" s="392">
        <v>75.709999999999994</v>
      </c>
      <c r="L650" s="392">
        <v>74.617764030048605</v>
      </c>
      <c r="M650" s="393">
        <v>68.380007089684511</v>
      </c>
    </row>
    <row r="651" spans="1:13">
      <c r="A651" s="373">
        <v>9</v>
      </c>
      <c r="B651" s="356" t="s">
        <v>1643</v>
      </c>
      <c r="C651" s="391" t="s">
        <v>675</v>
      </c>
      <c r="D651" s="356" t="s">
        <v>2572</v>
      </c>
      <c r="E651" s="373" t="s">
        <v>939</v>
      </c>
      <c r="F651" s="373" t="s">
        <v>966</v>
      </c>
      <c r="G651" s="373">
        <v>22</v>
      </c>
      <c r="H651" s="392">
        <v>0</v>
      </c>
      <c r="I651" s="392">
        <v>13.661270236612699</v>
      </c>
      <c r="J651" s="392">
        <v>41.469489414694898</v>
      </c>
      <c r="K651" s="392">
        <v>69.84</v>
      </c>
      <c r="L651" s="392">
        <v>148.34371108343711</v>
      </c>
      <c r="M651" s="393">
        <v>165.75924075924075</v>
      </c>
    </row>
    <row r="652" spans="1:13">
      <c r="A652" s="373">
        <v>9</v>
      </c>
      <c r="B652" s="356" t="s">
        <v>1667</v>
      </c>
      <c r="C652" s="391" t="s">
        <v>676</v>
      </c>
      <c r="D652" s="356" t="s">
        <v>2573</v>
      </c>
      <c r="E652" s="373" t="s">
        <v>935</v>
      </c>
      <c r="F652" s="373" t="s">
        <v>936</v>
      </c>
      <c r="G652" s="373">
        <v>914</v>
      </c>
      <c r="H652" s="392">
        <v>84.955119190235607</v>
      </c>
      <c r="I652" s="392">
        <v>106.081072181243</v>
      </c>
      <c r="J652" s="392">
        <v>99.510010537407794</v>
      </c>
      <c r="K652" s="392">
        <v>90.77</v>
      </c>
      <c r="L652" s="392">
        <v>97.894247774347292</v>
      </c>
      <c r="M652" s="393">
        <v>91.066318801548562</v>
      </c>
    </row>
    <row r="653" spans="1:13">
      <c r="A653" s="373">
        <v>9</v>
      </c>
      <c r="B653" s="356" t="s">
        <v>1667</v>
      </c>
      <c r="C653" s="391" t="s">
        <v>677</v>
      </c>
      <c r="D653" s="356" t="s">
        <v>2574</v>
      </c>
      <c r="E653" s="373" t="s">
        <v>939</v>
      </c>
      <c r="F653" s="373" t="s">
        <v>944</v>
      </c>
      <c r="G653" s="373">
        <v>66</v>
      </c>
      <c r="H653" s="392">
        <v>48.972602739726</v>
      </c>
      <c r="I653" s="392">
        <v>47.662930676629301</v>
      </c>
      <c r="J653" s="392">
        <v>44.009962640099602</v>
      </c>
      <c r="K653" s="392">
        <v>44.83</v>
      </c>
      <c r="L653" s="392">
        <v>49.804898298048982</v>
      </c>
      <c r="M653" s="393">
        <v>89.410589410589409</v>
      </c>
    </row>
    <row r="654" spans="1:13">
      <c r="A654" s="373">
        <v>9</v>
      </c>
      <c r="B654" s="356" t="s">
        <v>1667</v>
      </c>
      <c r="C654" s="391" t="s">
        <v>678</v>
      </c>
      <c r="D654" s="356" t="s">
        <v>2575</v>
      </c>
      <c r="E654" s="373" t="s">
        <v>939</v>
      </c>
      <c r="F654" s="373" t="s">
        <v>940</v>
      </c>
      <c r="G654" s="373">
        <v>140</v>
      </c>
      <c r="H654" s="392">
        <v>67.805175038051701</v>
      </c>
      <c r="I654" s="392">
        <v>63.293500437190303</v>
      </c>
      <c r="J654" s="392">
        <v>73.410084523462501</v>
      </c>
      <c r="K654" s="392">
        <v>67.64</v>
      </c>
      <c r="L654" s="392">
        <v>143.3170254403131</v>
      </c>
      <c r="M654" s="393">
        <v>64.065934065934073</v>
      </c>
    </row>
    <row r="655" spans="1:13">
      <c r="A655" s="373">
        <v>9</v>
      </c>
      <c r="B655" s="356" t="s">
        <v>1667</v>
      </c>
      <c r="C655" s="391" t="s">
        <v>679</v>
      </c>
      <c r="D655" s="356" t="s">
        <v>2576</v>
      </c>
      <c r="E655" s="373" t="s">
        <v>939</v>
      </c>
      <c r="F655" s="373" t="s">
        <v>944</v>
      </c>
      <c r="G655" s="373">
        <v>50</v>
      </c>
      <c r="H655" s="392">
        <v>45.502283105022798</v>
      </c>
      <c r="I655" s="392">
        <v>47.726027397260303</v>
      </c>
      <c r="J655" s="392">
        <v>38.009132420091298</v>
      </c>
      <c r="K655" s="392">
        <v>45</v>
      </c>
      <c r="L655" s="392">
        <v>58.602739726027394</v>
      </c>
      <c r="M655" s="393">
        <v>49.516483516483518</v>
      </c>
    </row>
    <row r="656" spans="1:13">
      <c r="A656" s="373">
        <v>9</v>
      </c>
      <c r="B656" s="356" t="s">
        <v>1667</v>
      </c>
      <c r="C656" s="391" t="s">
        <v>680</v>
      </c>
      <c r="D656" s="356" t="s">
        <v>2577</v>
      </c>
      <c r="E656" s="373" t="s">
        <v>972</v>
      </c>
      <c r="F656" s="373" t="s">
        <v>973</v>
      </c>
      <c r="G656" s="373">
        <v>183</v>
      </c>
      <c r="H656" s="392">
        <v>66.2444793771989</v>
      </c>
      <c r="I656" s="392">
        <v>76.213788457219806</v>
      </c>
      <c r="J656" s="392">
        <v>75.046036379968598</v>
      </c>
      <c r="K656" s="392">
        <v>73.06</v>
      </c>
      <c r="L656" s="392">
        <v>94.770566659181071</v>
      </c>
      <c r="M656" s="393">
        <v>100.60349486578995</v>
      </c>
    </row>
    <row r="657" spans="1:13">
      <c r="A657" s="373">
        <v>9</v>
      </c>
      <c r="B657" s="356" t="s">
        <v>1667</v>
      </c>
      <c r="C657" s="391" t="s">
        <v>681</v>
      </c>
      <c r="D657" s="356" t="s">
        <v>2578</v>
      </c>
      <c r="E657" s="373" t="s">
        <v>939</v>
      </c>
      <c r="F657" s="373" t="s">
        <v>944</v>
      </c>
      <c r="G657" s="373">
        <v>85</v>
      </c>
      <c r="H657" s="392">
        <v>47.319903303787299</v>
      </c>
      <c r="I657" s="392">
        <v>58.588235294117602</v>
      </c>
      <c r="J657" s="392">
        <v>57.092667203867798</v>
      </c>
      <c r="K657" s="392">
        <v>60.86</v>
      </c>
      <c r="L657" s="392">
        <v>68.122481869460117</v>
      </c>
      <c r="M657" s="393">
        <v>60.103425985778927</v>
      </c>
    </row>
    <row r="658" spans="1:13">
      <c r="A658" s="373">
        <v>9</v>
      </c>
      <c r="B658" s="356" t="s">
        <v>1667</v>
      </c>
      <c r="C658" s="391" t="s">
        <v>682</v>
      </c>
      <c r="D658" s="356" t="s">
        <v>2579</v>
      </c>
      <c r="E658" s="373" t="s">
        <v>939</v>
      </c>
      <c r="F658" s="373" t="s">
        <v>947</v>
      </c>
      <c r="G658" s="373">
        <v>125</v>
      </c>
      <c r="H658" s="392">
        <v>74.168949771689498</v>
      </c>
      <c r="I658" s="392">
        <v>65.627853881278497</v>
      </c>
      <c r="J658" s="392">
        <v>66.002283105022798</v>
      </c>
      <c r="K658" s="392">
        <v>70.260000000000005</v>
      </c>
      <c r="L658" s="392">
        <v>84.944657534246574</v>
      </c>
      <c r="M658" s="393">
        <v>79.380219780219775</v>
      </c>
    </row>
    <row r="659" spans="1:13">
      <c r="A659" s="373">
        <v>9</v>
      </c>
      <c r="B659" s="356" t="s">
        <v>1667</v>
      </c>
      <c r="C659" s="391" t="s">
        <v>683</v>
      </c>
      <c r="D659" s="356" t="s">
        <v>2580</v>
      </c>
      <c r="E659" s="373" t="s">
        <v>939</v>
      </c>
      <c r="F659" s="373" t="s">
        <v>944</v>
      </c>
      <c r="G659" s="373">
        <v>44</v>
      </c>
      <c r="H659" s="392">
        <v>63.069738480697403</v>
      </c>
      <c r="I659" s="392">
        <v>63.412204234122001</v>
      </c>
      <c r="J659" s="392">
        <v>47.783312577833101</v>
      </c>
      <c r="K659" s="392">
        <v>47.65</v>
      </c>
      <c r="L659" s="392">
        <v>56.861768368617682</v>
      </c>
      <c r="M659" s="393">
        <v>81.043956043956044</v>
      </c>
    </row>
    <row r="660" spans="1:13">
      <c r="A660" s="373">
        <v>9</v>
      </c>
      <c r="B660" s="356" t="s">
        <v>1667</v>
      </c>
      <c r="C660" s="391" t="s">
        <v>684</v>
      </c>
      <c r="D660" s="356" t="s">
        <v>2581</v>
      </c>
      <c r="E660" s="373" t="s">
        <v>939</v>
      </c>
      <c r="F660" s="373" t="s">
        <v>947</v>
      </c>
      <c r="G660" s="373">
        <v>150</v>
      </c>
      <c r="H660" s="392">
        <v>85.559817351598198</v>
      </c>
      <c r="I660" s="392">
        <v>73.346118721461195</v>
      </c>
      <c r="J660" s="392">
        <v>56.522374429223703</v>
      </c>
      <c r="K660" s="392">
        <v>102.79</v>
      </c>
      <c r="L660" s="392">
        <v>134.5296803652968</v>
      </c>
      <c r="M660" s="393">
        <v>115.37362637362638</v>
      </c>
    </row>
    <row r="661" spans="1:13">
      <c r="A661" s="373">
        <v>9</v>
      </c>
      <c r="B661" s="356" t="s">
        <v>1667</v>
      </c>
      <c r="C661" s="391" t="s">
        <v>685</v>
      </c>
      <c r="D661" s="356" t="s">
        <v>2582</v>
      </c>
      <c r="E661" s="373" t="s">
        <v>939</v>
      </c>
      <c r="F661" s="373" t="s">
        <v>947</v>
      </c>
      <c r="G661" s="373">
        <v>176</v>
      </c>
      <c r="H661" s="392">
        <v>78.101217656012196</v>
      </c>
      <c r="I661" s="392">
        <v>63.375414092577699</v>
      </c>
      <c r="J661" s="392">
        <v>61.781717253111303</v>
      </c>
      <c r="K661" s="392">
        <v>61.1</v>
      </c>
      <c r="L661" s="392">
        <v>84.179638854296385</v>
      </c>
      <c r="M661" s="393">
        <v>71.35052447552448</v>
      </c>
    </row>
    <row r="662" spans="1:13">
      <c r="A662" s="373">
        <v>9</v>
      </c>
      <c r="B662" s="356" t="s">
        <v>1667</v>
      </c>
      <c r="C662" s="391" t="s">
        <v>686</v>
      </c>
      <c r="D662" s="356" t="s">
        <v>2583</v>
      </c>
      <c r="E662" s="373" t="s">
        <v>939</v>
      </c>
      <c r="F662" s="373" t="s">
        <v>944</v>
      </c>
      <c r="G662" s="373">
        <v>115</v>
      </c>
      <c r="H662" s="392">
        <v>80.227076391460002</v>
      </c>
      <c r="I662" s="392">
        <v>79.063728409767705</v>
      </c>
      <c r="J662" s="392">
        <v>68.960095294818302</v>
      </c>
      <c r="K662" s="392">
        <v>86.15</v>
      </c>
      <c r="L662" s="392">
        <v>97.398451459201908</v>
      </c>
      <c r="M662" s="393">
        <v>106.27329192546584</v>
      </c>
    </row>
    <row r="663" spans="1:13">
      <c r="A663" s="373">
        <v>9</v>
      </c>
      <c r="B663" s="356" t="s">
        <v>1667</v>
      </c>
      <c r="C663" s="391" t="s">
        <v>687</v>
      </c>
      <c r="D663" s="356" t="s">
        <v>2584</v>
      </c>
      <c r="E663" s="373" t="s">
        <v>939</v>
      </c>
      <c r="F663" s="373" t="s">
        <v>944</v>
      </c>
      <c r="G663" s="373">
        <v>48</v>
      </c>
      <c r="H663" s="392">
        <v>50.854794520547898</v>
      </c>
      <c r="I663" s="392">
        <v>75.342465753424705</v>
      </c>
      <c r="J663" s="392">
        <v>68.036529680365305</v>
      </c>
      <c r="K663" s="392">
        <v>80.349999999999994</v>
      </c>
      <c r="L663" s="392">
        <v>80.742009132420094</v>
      </c>
      <c r="M663" s="393">
        <v>63.415750915750912</v>
      </c>
    </row>
    <row r="664" spans="1:13">
      <c r="A664" s="373">
        <v>9</v>
      </c>
      <c r="B664" s="356" t="s">
        <v>1667</v>
      </c>
      <c r="C664" s="391" t="s">
        <v>688</v>
      </c>
      <c r="D664" s="356" t="s">
        <v>2585</v>
      </c>
      <c r="E664" s="373" t="s">
        <v>939</v>
      </c>
      <c r="F664" s="373" t="s">
        <v>944</v>
      </c>
      <c r="G664" s="373">
        <v>43</v>
      </c>
      <c r="H664" s="392">
        <v>54.666981577704298</v>
      </c>
      <c r="I664" s="392">
        <v>79.082510353615803</v>
      </c>
      <c r="J664" s="392">
        <v>66.167569289582701</v>
      </c>
      <c r="K664" s="392">
        <v>69.19</v>
      </c>
      <c r="L664" s="392">
        <v>66.925772539025161</v>
      </c>
      <c r="M664" s="393">
        <v>68.246869409660107</v>
      </c>
    </row>
    <row r="665" spans="1:13">
      <c r="A665" s="373">
        <v>9</v>
      </c>
      <c r="B665" s="356" t="s">
        <v>1667</v>
      </c>
      <c r="C665" s="391" t="s">
        <v>689</v>
      </c>
      <c r="D665" s="356" t="s">
        <v>3798</v>
      </c>
      <c r="E665" s="373" t="s">
        <v>939</v>
      </c>
      <c r="F665" s="373" t="s">
        <v>944</v>
      </c>
      <c r="G665" s="373">
        <v>38</v>
      </c>
      <c r="H665" s="392">
        <v>73.639392817474999</v>
      </c>
      <c r="I665" s="392">
        <v>65.998558038932998</v>
      </c>
      <c r="J665" s="392">
        <v>49.754866618601298</v>
      </c>
      <c r="K665" s="392">
        <v>72.38</v>
      </c>
      <c r="L665" s="392">
        <v>89.466474405191065</v>
      </c>
      <c r="M665" s="393">
        <v>74.667437825332556</v>
      </c>
    </row>
    <row r="666" spans="1:13">
      <c r="A666" s="373">
        <v>9</v>
      </c>
      <c r="B666" s="356" t="s">
        <v>1667</v>
      </c>
      <c r="C666" s="391" t="s">
        <v>690</v>
      </c>
      <c r="D666" s="356" t="s">
        <v>2586</v>
      </c>
      <c r="E666" s="373" t="s">
        <v>939</v>
      </c>
      <c r="F666" s="373" t="s">
        <v>966</v>
      </c>
      <c r="G666" s="373">
        <v>30</v>
      </c>
      <c r="H666" s="392">
        <v>0</v>
      </c>
      <c r="I666" s="392">
        <v>68.567870485678696</v>
      </c>
      <c r="J666" s="392">
        <v>115.043586550436</v>
      </c>
      <c r="K666" s="392">
        <v>132.63</v>
      </c>
      <c r="L666" s="392">
        <v>48.200913242009129</v>
      </c>
      <c r="M666" s="393">
        <v>34.358974358974358</v>
      </c>
    </row>
    <row r="667" spans="1:13">
      <c r="A667" s="373">
        <v>9</v>
      </c>
      <c r="B667" s="356" t="s">
        <v>1667</v>
      </c>
      <c r="C667" s="391" t="s">
        <v>691</v>
      </c>
      <c r="D667" s="356" t="s">
        <v>2587</v>
      </c>
      <c r="E667" s="373" t="s">
        <v>939</v>
      </c>
      <c r="F667" s="373" t="s">
        <v>944</v>
      </c>
      <c r="G667" s="373">
        <v>30</v>
      </c>
      <c r="H667" s="392">
        <v>0</v>
      </c>
      <c r="I667" s="392">
        <v>22.5479452054795</v>
      </c>
      <c r="J667" s="392">
        <v>42.310502283105002</v>
      </c>
      <c r="K667" s="392">
        <v>55.99</v>
      </c>
      <c r="L667" s="392">
        <v>73.543378995433784</v>
      </c>
      <c r="M667" s="393">
        <v>72.857142857142861</v>
      </c>
    </row>
    <row r="668" spans="1:13">
      <c r="A668" s="373">
        <v>9</v>
      </c>
      <c r="B668" s="356" t="s">
        <v>1667</v>
      </c>
      <c r="C668" s="391" t="s">
        <v>692</v>
      </c>
      <c r="D668" s="356" t="s">
        <v>2588</v>
      </c>
      <c r="E668" s="373" t="s">
        <v>939</v>
      </c>
      <c r="F668" s="373" t="s">
        <v>966</v>
      </c>
      <c r="G668" s="373">
        <v>25</v>
      </c>
      <c r="H668" s="392">
        <v>0</v>
      </c>
      <c r="I668" s="392">
        <v>100.602739726027</v>
      </c>
      <c r="J668" s="392">
        <v>112.356164383562</v>
      </c>
      <c r="K668" s="392">
        <v>128.03</v>
      </c>
      <c r="L668" s="392">
        <v>69.07397260273973</v>
      </c>
      <c r="M668" s="393">
        <v>71.538461538461533</v>
      </c>
    </row>
    <row r="669" spans="1:13">
      <c r="A669" s="373">
        <v>10</v>
      </c>
      <c r="B669" s="356" t="s">
        <v>1685</v>
      </c>
      <c r="C669" s="391" t="s">
        <v>693</v>
      </c>
      <c r="D669" s="356" t="s">
        <v>2590</v>
      </c>
      <c r="E669" s="373" t="s">
        <v>972</v>
      </c>
      <c r="F669" s="373" t="s">
        <v>999</v>
      </c>
      <c r="G669" s="373">
        <v>301</v>
      </c>
      <c r="H669" s="392">
        <v>95.338824921494606</v>
      </c>
      <c r="I669" s="392">
        <v>69.214035407090506</v>
      </c>
      <c r="J669" s="392">
        <v>24.907841441769399</v>
      </c>
      <c r="K669" s="392">
        <v>82.8</v>
      </c>
      <c r="L669" s="392">
        <v>125.1335730214354</v>
      </c>
      <c r="M669" s="393">
        <v>122.94549304516082</v>
      </c>
    </row>
    <row r="670" spans="1:13">
      <c r="A670" s="373">
        <v>10</v>
      </c>
      <c r="B670" s="356" t="s">
        <v>1685</v>
      </c>
      <c r="C670" s="391" t="s">
        <v>694</v>
      </c>
      <c r="D670" s="356" t="s">
        <v>2591</v>
      </c>
      <c r="E670" s="373" t="s">
        <v>939</v>
      </c>
      <c r="F670" s="373" t="s">
        <v>944</v>
      </c>
      <c r="G670" s="373">
        <v>30</v>
      </c>
      <c r="H670" s="392">
        <v>57.872146118721503</v>
      </c>
      <c r="I670" s="392">
        <v>50.538812785388103</v>
      </c>
      <c r="J670" s="392">
        <v>62.931506849315099</v>
      </c>
      <c r="K670" s="392">
        <v>56.24</v>
      </c>
      <c r="L670" s="392">
        <v>78.292237442922371</v>
      </c>
      <c r="M670" s="393">
        <v>75.750915750915752</v>
      </c>
    </row>
    <row r="671" spans="1:13">
      <c r="A671" s="373">
        <v>10</v>
      </c>
      <c r="B671" s="356" t="s">
        <v>1685</v>
      </c>
      <c r="C671" s="391" t="s">
        <v>695</v>
      </c>
      <c r="D671" s="356" t="s">
        <v>2592</v>
      </c>
      <c r="E671" s="373" t="s">
        <v>939</v>
      </c>
      <c r="F671" s="373" t="s">
        <v>944</v>
      </c>
      <c r="G671" s="373">
        <v>30</v>
      </c>
      <c r="H671" s="392">
        <v>58.429223744292202</v>
      </c>
      <c r="I671" s="392">
        <v>62.794520547945197</v>
      </c>
      <c r="J671" s="392">
        <v>44.566210045662103</v>
      </c>
      <c r="K671" s="392">
        <v>48.08</v>
      </c>
      <c r="L671" s="392">
        <v>69.452054794520549</v>
      </c>
      <c r="M671" s="393">
        <v>73.150183150183153</v>
      </c>
    </row>
    <row r="672" spans="1:13">
      <c r="A672" s="373">
        <v>10</v>
      </c>
      <c r="B672" s="356" t="s">
        <v>1685</v>
      </c>
      <c r="C672" s="391" t="s">
        <v>696</v>
      </c>
      <c r="D672" s="356" t="s">
        <v>2593</v>
      </c>
      <c r="E672" s="373" t="s">
        <v>939</v>
      </c>
      <c r="F672" s="373" t="s">
        <v>944</v>
      </c>
      <c r="G672" s="373">
        <v>30</v>
      </c>
      <c r="H672" s="392">
        <v>51.095890410958901</v>
      </c>
      <c r="I672" s="392">
        <v>39.625570776255699</v>
      </c>
      <c r="J672" s="392">
        <v>36.6666666666667</v>
      </c>
      <c r="K672" s="392">
        <v>47.42</v>
      </c>
      <c r="L672" s="392">
        <v>51.652968036529678</v>
      </c>
      <c r="M672" s="393">
        <v>59.743589743589745</v>
      </c>
    </row>
    <row r="673" spans="1:13">
      <c r="A673" s="373">
        <v>10</v>
      </c>
      <c r="B673" s="356" t="s">
        <v>1685</v>
      </c>
      <c r="C673" s="391" t="s">
        <v>697</v>
      </c>
      <c r="D673" s="356" t="s">
        <v>2594</v>
      </c>
      <c r="E673" s="373" t="s">
        <v>939</v>
      </c>
      <c r="F673" s="373" t="s">
        <v>944</v>
      </c>
      <c r="G673" s="373">
        <v>30</v>
      </c>
      <c r="H673" s="392">
        <v>67.214611872146094</v>
      </c>
      <c r="I673" s="392">
        <v>77.205479452054803</v>
      </c>
      <c r="J673" s="392">
        <v>68.885844748858403</v>
      </c>
      <c r="K673" s="392">
        <v>67.319999999999993</v>
      </c>
      <c r="L673" s="392">
        <v>78</v>
      </c>
      <c r="M673" s="393">
        <v>74.688644688644686</v>
      </c>
    </row>
    <row r="674" spans="1:13">
      <c r="A674" s="373">
        <v>10</v>
      </c>
      <c r="B674" s="356" t="s">
        <v>1685</v>
      </c>
      <c r="C674" s="391" t="s">
        <v>698</v>
      </c>
      <c r="D674" s="356" t="s">
        <v>2595</v>
      </c>
      <c r="E674" s="373" t="s">
        <v>939</v>
      </c>
      <c r="F674" s="373" t="s">
        <v>944</v>
      </c>
      <c r="G674" s="373">
        <v>30</v>
      </c>
      <c r="H674" s="392">
        <v>33.095890410958901</v>
      </c>
      <c r="I674" s="392">
        <v>36.858447488584503</v>
      </c>
      <c r="J674" s="392">
        <v>41.114155251141597</v>
      </c>
      <c r="K674" s="392">
        <v>46.73</v>
      </c>
      <c r="L674" s="392">
        <v>65.077625570776249</v>
      </c>
      <c r="M674" s="393">
        <v>48.91941391941392</v>
      </c>
    </row>
    <row r="675" spans="1:13">
      <c r="A675" s="373">
        <v>10</v>
      </c>
      <c r="B675" s="356" t="s">
        <v>1685</v>
      </c>
      <c r="C675" s="391" t="s">
        <v>699</v>
      </c>
      <c r="D675" s="356" t="s">
        <v>2596</v>
      </c>
      <c r="E675" s="373" t="s">
        <v>939</v>
      </c>
      <c r="F675" s="373" t="s">
        <v>944</v>
      </c>
      <c r="G675" s="373">
        <v>30</v>
      </c>
      <c r="H675" s="392">
        <v>58.045662100456603</v>
      </c>
      <c r="I675" s="392">
        <v>60.675799086757998</v>
      </c>
      <c r="J675" s="392">
        <v>46.456621004566202</v>
      </c>
      <c r="K675" s="392">
        <v>50.62</v>
      </c>
      <c r="L675" s="392">
        <v>67.287671232876718</v>
      </c>
      <c r="M675" s="393">
        <v>119.74358974358974</v>
      </c>
    </row>
    <row r="676" spans="1:13">
      <c r="A676" s="373">
        <v>10</v>
      </c>
      <c r="B676" s="356" t="s">
        <v>1693</v>
      </c>
      <c r="C676" s="391" t="s">
        <v>700</v>
      </c>
      <c r="D676" s="356" t="s">
        <v>2597</v>
      </c>
      <c r="E676" s="373" t="s">
        <v>972</v>
      </c>
      <c r="F676" s="373" t="s">
        <v>999</v>
      </c>
      <c r="G676" s="373">
        <v>370</v>
      </c>
      <c r="H676" s="392">
        <v>73.338022954461294</v>
      </c>
      <c r="I676" s="392">
        <v>89.867505052773396</v>
      </c>
      <c r="J676" s="392">
        <v>70.211542780148207</v>
      </c>
      <c r="K676" s="392">
        <v>90.24</v>
      </c>
      <c r="L676" s="392">
        <v>88.796001480932986</v>
      </c>
      <c r="M676" s="393">
        <v>77.022572022572021</v>
      </c>
    </row>
    <row r="677" spans="1:13">
      <c r="A677" s="373">
        <v>10</v>
      </c>
      <c r="B677" s="356" t="s">
        <v>1693</v>
      </c>
      <c r="C677" s="391" t="s">
        <v>701</v>
      </c>
      <c r="D677" s="356" t="s">
        <v>2598</v>
      </c>
      <c r="E677" s="373" t="s">
        <v>939</v>
      </c>
      <c r="F677" s="373" t="s">
        <v>944</v>
      </c>
      <c r="G677" s="373">
        <v>30</v>
      </c>
      <c r="H677" s="392">
        <v>39.059360730593603</v>
      </c>
      <c r="I677" s="392">
        <v>26.202435312024399</v>
      </c>
      <c r="J677" s="392">
        <v>44.459665144596599</v>
      </c>
      <c r="K677" s="392">
        <v>34.82</v>
      </c>
      <c r="L677" s="392">
        <v>36.438356164383563</v>
      </c>
      <c r="M677" s="393">
        <v>40.183150183150182</v>
      </c>
    </row>
    <row r="678" spans="1:13">
      <c r="A678" s="373">
        <v>10</v>
      </c>
      <c r="B678" s="356" t="s">
        <v>1693</v>
      </c>
      <c r="C678" s="391" t="s">
        <v>702</v>
      </c>
      <c r="D678" s="356" t="s">
        <v>2599</v>
      </c>
      <c r="E678" s="373" t="s">
        <v>939</v>
      </c>
      <c r="F678" s="373" t="s">
        <v>944</v>
      </c>
      <c r="G678" s="373">
        <v>46</v>
      </c>
      <c r="H678" s="392">
        <v>90.986301369863</v>
      </c>
      <c r="I678" s="392">
        <v>75.412915851272004</v>
      </c>
      <c r="J678" s="392">
        <v>75.005870841487294</v>
      </c>
      <c r="K678" s="392">
        <v>80.8</v>
      </c>
      <c r="L678" s="392">
        <v>63.674806432400239</v>
      </c>
      <c r="M678" s="393">
        <v>52.759197324414714</v>
      </c>
    </row>
    <row r="679" spans="1:13">
      <c r="A679" s="373">
        <v>10</v>
      </c>
      <c r="B679" s="356" t="s">
        <v>1693</v>
      </c>
      <c r="C679" s="391" t="s">
        <v>703</v>
      </c>
      <c r="D679" s="356" t="s">
        <v>2600</v>
      </c>
      <c r="E679" s="373" t="s">
        <v>939</v>
      </c>
      <c r="F679" s="373" t="s">
        <v>944</v>
      </c>
      <c r="G679" s="373">
        <v>30</v>
      </c>
      <c r="H679" s="392">
        <v>47.972602739726</v>
      </c>
      <c r="I679" s="392">
        <v>63.754165124028098</v>
      </c>
      <c r="J679" s="392">
        <v>69.803776379118801</v>
      </c>
      <c r="K679" s="392">
        <v>80.12</v>
      </c>
      <c r="L679" s="392">
        <v>117.15068493150685</v>
      </c>
      <c r="M679" s="393">
        <v>108.88278388278388</v>
      </c>
    </row>
    <row r="680" spans="1:13">
      <c r="A680" s="373">
        <v>10</v>
      </c>
      <c r="B680" s="356" t="s">
        <v>1693</v>
      </c>
      <c r="C680" s="391" t="s">
        <v>704</v>
      </c>
      <c r="D680" s="356" t="s">
        <v>2601</v>
      </c>
      <c r="E680" s="373" t="s">
        <v>939</v>
      </c>
      <c r="F680" s="373" t="s">
        <v>944</v>
      </c>
      <c r="G680" s="373">
        <v>36</v>
      </c>
      <c r="H680" s="392">
        <v>35.844748858447502</v>
      </c>
      <c r="I680" s="392">
        <v>23.8508371385084</v>
      </c>
      <c r="J680" s="392">
        <v>32.397260273972599</v>
      </c>
      <c r="K680" s="392">
        <v>43.57</v>
      </c>
      <c r="L680" s="392">
        <v>57.968036529680369</v>
      </c>
      <c r="M680" s="393">
        <v>46.672771672771674</v>
      </c>
    </row>
    <row r="681" spans="1:13">
      <c r="A681" s="373">
        <v>10</v>
      </c>
      <c r="B681" s="356" t="s">
        <v>1693</v>
      </c>
      <c r="C681" s="391" t="s">
        <v>705</v>
      </c>
      <c r="D681" s="356" t="s">
        <v>2602</v>
      </c>
      <c r="E681" s="373" t="s">
        <v>939</v>
      </c>
      <c r="F681" s="373" t="s">
        <v>944</v>
      </c>
      <c r="G681" s="373">
        <v>36</v>
      </c>
      <c r="H681" s="392">
        <v>122.264840182648</v>
      </c>
      <c r="I681" s="392">
        <v>67.374429223744301</v>
      </c>
      <c r="J681" s="392">
        <v>68.287671232876704</v>
      </c>
      <c r="K681" s="392">
        <v>76.37</v>
      </c>
      <c r="L681" s="392">
        <v>73.211567732115682</v>
      </c>
      <c r="M681" s="393">
        <v>54.212454212454212</v>
      </c>
    </row>
    <row r="682" spans="1:13">
      <c r="A682" s="373">
        <v>10</v>
      </c>
      <c r="B682" s="356" t="s">
        <v>1693</v>
      </c>
      <c r="C682" s="391" t="s">
        <v>706</v>
      </c>
      <c r="D682" s="356" t="s">
        <v>2603</v>
      </c>
      <c r="E682" s="373" t="s">
        <v>939</v>
      </c>
      <c r="F682" s="373" t="s">
        <v>944</v>
      </c>
      <c r="G682" s="373">
        <v>34</v>
      </c>
      <c r="H682" s="392">
        <v>49.543378995433798</v>
      </c>
      <c r="I682" s="392">
        <v>43.505237711523002</v>
      </c>
      <c r="J682" s="392">
        <v>49.5487510072522</v>
      </c>
      <c r="K682" s="392">
        <v>40.22</v>
      </c>
      <c r="L682" s="392">
        <v>47.469782433521353</v>
      </c>
      <c r="M682" s="393">
        <v>46.299288946347772</v>
      </c>
    </row>
    <row r="683" spans="1:13">
      <c r="A683" s="373">
        <v>10</v>
      </c>
      <c r="B683" s="356" t="s">
        <v>1693</v>
      </c>
      <c r="C683" s="391" t="s">
        <v>707</v>
      </c>
      <c r="D683" s="356" t="s">
        <v>2604</v>
      </c>
      <c r="E683" s="373" t="s">
        <v>939</v>
      </c>
      <c r="F683" s="373" t="s">
        <v>966</v>
      </c>
      <c r="G683" s="373">
        <v>13</v>
      </c>
      <c r="H683" s="392">
        <v>78.712328767123296</v>
      </c>
      <c r="I683" s="392">
        <v>65.774499473129595</v>
      </c>
      <c r="J683" s="392">
        <v>71.801896733403595</v>
      </c>
      <c r="K683" s="392">
        <v>96.21</v>
      </c>
      <c r="L683" s="392">
        <v>155.61643835616439</v>
      </c>
      <c r="M683" s="393">
        <v>129.33220625528318</v>
      </c>
    </row>
    <row r="684" spans="1:13">
      <c r="A684" s="373">
        <v>10</v>
      </c>
      <c r="B684" s="356" t="s">
        <v>1693</v>
      </c>
      <c r="C684" s="391" t="s">
        <v>708</v>
      </c>
      <c r="D684" s="356" t="s">
        <v>3799</v>
      </c>
      <c r="E684" s="373" t="s">
        <v>939</v>
      </c>
      <c r="F684" s="373" t="s">
        <v>940</v>
      </c>
      <c r="G684" s="373">
        <v>100</v>
      </c>
      <c r="H684" s="392">
        <v>110.324200913242</v>
      </c>
      <c r="I684" s="392">
        <v>76.638356164383595</v>
      </c>
      <c r="J684" s="392">
        <v>83.441095890411006</v>
      </c>
      <c r="K684" s="392">
        <v>73.930000000000007</v>
      </c>
      <c r="L684" s="392">
        <v>87.221917808219175</v>
      </c>
      <c r="M684" s="393">
        <v>97.565934065934073</v>
      </c>
    </row>
    <row r="685" spans="1:13">
      <c r="A685" s="373">
        <v>10</v>
      </c>
      <c r="B685" s="356" t="s">
        <v>1703</v>
      </c>
      <c r="C685" s="391" t="s">
        <v>709</v>
      </c>
      <c r="D685" s="356" t="s">
        <v>2605</v>
      </c>
      <c r="E685" s="373" t="s">
        <v>972</v>
      </c>
      <c r="F685" s="373" t="s">
        <v>936</v>
      </c>
      <c r="G685" s="373">
        <v>710</v>
      </c>
      <c r="H685" s="392">
        <v>108.372235402158</v>
      </c>
      <c r="I685" s="392">
        <v>89.867785354991398</v>
      </c>
      <c r="J685" s="392">
        <v>57.805833349901597</v>
      </c>
      <c r="K685" s="392">
        <v>81.39</v>
      </c>
      <c r="L685" s="392">
        <v>94.2095311595601</v>
      </c>
      <c r="M685" s="393">
        <v>98.626373626373621</v>
      </c>
    </row>
    <row r="686" spans="1:13">
      <c r="A686" s="373">
        <v>10</v>
      </c>
      <c r="B686" s="356" t="s">
        <v>1703</v>
      </c>
      <c r="C686" s="391" t="s">
        <v>710</v>
      </c>
      <c r="D686" s="356" t="s">
        <v>2606</v>
      </c>
      <c r="E686" s="373" t="s">
        <v>939</v>
      </c>
      <c r="F686" s="373" t="s">
        <v>944</v>
      </c>
      <c r="G686" s="373">
        <v>30</v>
      </c>
      <c r="H686" s="392">
        <v>58.447488584474897</v>
      </c>
      <c r="I686" s="392">
        <v>67.260273972602704</v>
      </c>
      <c r="J686" s="392">
        <v>50.986301369863</v>
      </c>
      <c r="K686" s="392">
        <v>58.92</v>
      </c>
      <c r="L686" s="392">
        <v>76.611872146118728</v>
      </c>
      <c r="M686" s="393">
        <v>66.776556776556774</v>
      </c>
    </row>
    <row r="687" spans="1:13">
      <c r="A687" s="373">
        <v>10</v>
      </c>
      <c r="B687" s="356" t="s">
        <v>1703</v>
      </c>
      <c r="C687" s="391" t="s">
        <v>711</v>
      </c>
      <c r="D687" s="356" t="s">
        <v>2607</v>
      </c>
      <c r="E687" s="373" t="s">
        <v>939</v>
      </c>
      <c r="F687" s="373" t="s">
        <v>940</v>
      </c>
      <c r="G687" s="373">
        <v>94</v>
      </c>
      <c r="H687" s="392">
        <v>66.623128384835894</v>
      </c>
      <c r="I687" s="392">
        <v>64.514459665144599</v>
      </c>
      <c r="J687" s="392">
        <v>45.366818873668201</v>
      </c>
      <c r="K687" s="392">
        <v>65.069999999999993</v>
      </c>
      <c r="L687" s="392">
        <v>76.939667735354121</v>
      </c>
      <c r="M687" s="393">
        <v>76.741875146130468</v>
      </c>
    </row>
    <row r="688" spans="1:13">
      <c r="A688" s="373">
        <v>10</v>
      </c>
      <c r="B688" s="356" t="s">
        <v>1703</v>
      </c>
      <c r="C688" s="391" t="s">
        <v>712</v>
      </c>
      <c r="D688" s="356" t="s">
        <v>2608</v>
      </c>
      <c r="E688" s="373" t="s">
        <v>939</v>
      </c>
      <c r="F688" s="373" t="s">
        <v>973</v>
      </c>
      <c r="G688" s="373">
        <v>215</v>
      </c>
      <c r="H688" s="392">
        <v>75.605900948366696</v>
      </c>
      <c r="I688" s="392">
        <v>78.315874294923404</v>
      </c>
      <c r="J688" s="392">
        <v>87.479183454203607</v>
      </c>
      <c r="K688" s="392">
        <v>71.83</v>
      </c>
      <c r="L688" s="392">
        <v>85.724115960496974</v>
      </c>
      <c r="M688" s="393">
        <v>83.84615384615384</v>
      </c>
    </row>
    <row r="689" spans="1:13">
      <c r="A689" s="373">
        <v>10</v>
      </c>
      <c r="B689" s="356" t="s">
        <v>1703</v>
      </c>
      <c r="C689" s="391" t="s">
        <v>713</v>
      </c>
      <c r="D689" s="356" t="s">
        <v>2609</v>
      </c>
      <c r="E689" s="373" t="s">
        <v>939</v>
      </c>
      <c r="F689" s="373" t="s">
        <v>947</v>
      </c>
      <c r="G689" s="373">
        <v>145</v>
      </c>
      <c r="H689" s="392">
        <v>77.890653412534803</v>
      </c>
      <c r="I689" s="392">
        <v>82.568807339449506</v>
      </c>
      <c r="J689" s="392">
        <v>83.363076536383105</v>
      </c>
      <c r="K689" s="392">
        <v>87.8</v>
      </c>
      <c r="L689" s="392">
        <v>73.530467642890883</v>
      </c>
      <c r="M689" s="393">
        <v>51.674876847290641</v>
      </c>
    </row>
    <row r="690" spans="1:13">
      <c r="A690" s="373">
        <v>10</v>
      </c>
      <c r="B690" s="356" t="s">
        <v>1703</v>
      </c>
      <c r="C690" s="391" t="s">
        <v>714</v>
      </c>
      <c r="D690" s="356" t="s">
        <v>2610</v>
      </c>
      <c r="E690" s="373" t="s">
        <v>939</v>
      </c>
      <c r="F690" s="373" t="s">
        <v>944</v>
      </c>
      <c r="G690" s="373">
        <v>39</v>
      </c>
      <c r="H690" s="392">
        <v>84.132420091324207</v>
      </c>
      <c r="I690" s="392">
        <v>85.479452054794507</v>
      </c>
      <c r="J690" s="392">
        <v>163.835616438356</v>
      </c>
      <c r="K690" s="392">
        <v>72.05</v>
      </c>
      <c r="L690" s="392">
        <v>73.614330874604846</v>
      </c>
      <c r="M690" s="393">
        <v>63.806706114398423</v>
      </c>
    </row>
    <row r="691" spans="1:13">
      <c r="A691" s="373">
        <v>10</v>
      </c>
      <c r="B691" s="356" t="s">
        <v>1703</v>
      </c>
      <c r="C691" s="391" t="s">
        <v>715</v>
      </c>
      <c r="D691" s="356" t="s">
        <v>2611</v>
      </c>
      <c r="E691" s="373" t="s">
        <v>939</v>
      </c>
      <c r="F691" s="373" t="s">
        <v>944</v>
      </c>
      <c r="G691" s="373">
        <v>60</v>
      </c>
      <c r="H691" s="392">
        <v>41.246575342465803</v>
      </c>
      <c r="I691" s="392">
        <v>65.075342465753394</v>
      </c>
      <c r="J691" s="392">
        <v>68.308219178082197</v>
      </c>
      <c r="K691" s="392">
        <v>74.84</v>
      </c>
      <c r="L691" s="392">
        <v>66.648401826484019</v>
      </c>
      <c r="M691" s="393">
        <v>67.326007326007328</v>
      </c>
    </row>
    <row r="692" spans="1:13">
      <c r="A692" s="373">
        <v>10</v>
      </c>
      <c r="B692" s="356" t="s">
        <v>1703</v>
      </c>
      <c r="C692" s="391" t="s">
        <v>716</v>
      </c>
      <c r="D692" s="356" t="s">
        <v>2612</v>
      </c>
      <c r="E692" s="373" t="s">
        <v>939</v>
      </c>
      <c r="F692" s="373" t="s">
        <v>940</v>
      </c>
      <c r="G692" s="373">
        <v>92</v>
      </c>
      <c r="H692" s="392">
        <v>87.915425848719494</v>
      </c>
      <c r="I692" s="392">
        <v>76.403380938501897</v>
      </c>
      <c r="J692" s="392">
        <v>57.773243952200502</v>
      </c>
      <c r="K692" s="392">
        <v>80.11</v>
      </c>
      <c r="L692" s="392">
        <v>88.108993448481243</v>
      </c>
      <c r="M692" s="393">
        <v>70.108695652173907</v>
      </c>
    </row>
    <row r="693" spans="1:13">
      <c r="A693" s="373">
        <v>10</v>
      </c>
      <c r="B693" s="356" t="s">
        <v>1703</v>
      </c>
      <c r="C693" s="391" t="s">
        <v>717</v>
      </c>
      <c r="D693" s="356" t="s">
        <v>2613</v>
      </c>
      <c r="E693" s="373" t="s">
        <v>939</v>
      </c>
      <c r="F693" s="373" t="s">
        <v>940</v>
      </c>
      <c r="G693" s="373">
        <v>94</v>
      </c>
      <c r="H693" s="392">
        <v>66.229676097810795</v>
      </c>
      <c r="I693" s="392">
        <v>84.074613815214207</v>
      </c>
      <c r="J693" s="392">
        <v>66.190614981055106</v>
      </c>
      <c r="K693" s="392">
        <v>69.61</v>
      </c>
      <c r="L693" s="392">
        <v>87.542990381812885</v>
      </c>
      <c r="M693" s="393">
        <v>96.276595744680847</v>
      </c>
    </row>
    <row r="694" spans="1:13">
      <c r="A694" s="373">
        <v>10</v>
      </c>
      <c r="B694" s="356" t="s">
        <v>1703</v>
      </c>
      <c r="C694" s="391" t="s">
        <v>718</v>
      </c>
      <c r="D694" s="356" t="s">
        <v>2614</v>
      </c>
      <c r="E694" s="373" t="s">
        <v>939</v>
      </c>
      <c r="F694" s="373" t="s">
        <v>947</v>
      </c>
      <c r="G694" s="373">
        <v>137</v>
      </c>
      <c r="H694" s="392">
        <v>93.863013698630098</v>
      </c>
      <c r="I694" s="392">
        <v>76.0191780821918</v>
      </c>
      <c r="J694" s="392">
        <v>72.923287671232899</v>
      </c>
      <c r="K694" s="392">
        <v>70.349999999999994</v>
      </c>
      <c r="L694" s="392">
        <v>65.329467053294664</v>
      </c>
      <c r="M694" s="393">
        <v>69.748135076602225</v>
      </c>
    </row>
    <row r="695" spans="1:13">
      <c r="A695" s="373">
        <v>10</v>
      </c>
      <c r="B695" s="356" t="s">
        <v>1703</v>
      </c>
      <c r="C695" s="391" t="s">
        <v>719</v>
      </c>
      <c r="D695" s="356" t="s">
        <v>2615</v>
      </c>
      <c r="E695" s="373" t="s">
        <v>939</v>
      </c>
      <c r="F695" s="373" t="s">
        <v>944</v>
      </c>
      <c r="G695" s="373">
        <v>33</v>
      </c>
      <c r="H695" s="392">
        <v>51.726027397260303</v>
      </c>
      <c r="I695" s="392">
        <v>48.365296803653003</v>
      </c>
      <c r="J695" s="392">
        <v>33.735159817351601</v>
      </c>
      <c r="K695" s="392">
        <v>43.63</v>
      </c>
      <c r="L695" s="392">
        <v>36.911581569115818</v>
      </c>
      <c r="M695" s="393">
        <v>42.20779220779221</v>
      </c>
    </row>
    <row r="696" spans="1:13">
      <c r="A696" s="373">
        <v>10</v>
      </c>
      <c r="B696" s="356" t="s">
        <v>1703</v>
      </c>
      <c r="C696" s="391" t="s">
        <v>720</v>
      </c>
      <c r="D696" s="356" t="s">
        <v>2616</v>
      </c>
      <c r="E696" s="373" t="s">
        <v>939</v>
      </c>
      <c r="F696" s="373" t="s">
        <v>944</v>
      </c>
      <c r="G696" s="373">
        <v>33</v>
      </c>
      <c r="H696" s="392">
        <v>55.3816046966732</v>
      </c>
      <c r="I696" s="392">
        <v>54.776255707762601</v>
      </c>
      <c r="J696" s="392">
        <v>44.8401826484018</v>
      </c>
      <c r="K696" s="392">
        <v>43.52</v>
      </c>
      <c r="L696" s="392">
        <v>52.61934412619344</v>
      </c>
      <c r="M696" s="393">
        <v>63.036963036963037</v>
      </c>
    </row>
    <row r="697" spans="1:13">
      <c r="A697" s="373">
        <v>10</v>
      </c>
      <c r="B697" s="356" t="s">
        <v>1703</v>
      </c>
      <c r="C697" s="391" t="s">
        <v>721</v>
      </c>
      <c r="D697" s="356" t="s">
        <v>2617</v>
      </c>
      <c r="E697" s="373" t="s">
        <v>939</v>
      </c>
      <c r="F697" s="373" t="s">
        <v>944</v>
      </c>
      <c r="G697" s="373">
        <v>41</v>
      </c>
      <c r="H697" s="392">
        <v>62.5479452054795</v>
      </c>
      <c r="I697" s="392">
        <v>62.054794520547901</v>
      </c>
      <c r="J697" s="392">
        <v>32.511415525114202</v>
      </c>
      <c r="K697" s="392">
        <v>56.64</v>
      </c>
      <c r="L697" s="392">
        <v>58.356164383561641</v>
      </c>
      <c r="M697" s="393">
        <v>66.563923880997052</v>
      </c>
    </row>
    <row r="698" spans="1:13">
      <c r="A698" s="373">
        <v>10</v>
      </c>
      <c r="B698" s="356" t="s">
        <v>1703</v>
      </c>
      <c r="C698" s="391" t="s">
        <v>722</v>
      </c>
      <c r="D698" s="356" t="s">
        <v>2618</v>
      </c>
      <c r="E698" s="373" t="s">
        <v>939</v>
      </c>
      <c r="F698" s="373" t="s">
        <v>944</v>
      </c>
      <c r="G698" s="373">
        <v>57</v>
      </c>
      <c r="H698" s="392">
        <v>112.88584474885801</v>
      </c>
      <c r="I698" s="392">
        <v>58.082191780821901</v>
      </c>
      <c r="J698" s="392">
        <v>48.826132771338301</v>
      </c>
      <c r="K698" s="392">
        <v>65.58</v>
      </c>
      <c r="L698" s="392">
        <v>70.531122326363857</v>
      </c>
      <c r="M698" s="393">
        <v>63.967611336032391</v>
      </c>
    </row>
    <row r="699" spans="1:13">
      <c r="A699" s="373">
        <v>10</v>
      </c>
      <c r="B699" s="356" t="s">
        <v>1703</v>
      </c>
      <c r="C699" s="391" t="s">
        <v>723</v>
      </c>
      <c r="D699" s="356" t="s">
        <v>2619</v>
      </c>
      <c r="E699" s="373" t="s">
        <v>939</v>
      </c>
      <c r="F699" s="373" t="s">
        <v>944</v>
      </c>
      <c r="G699" s="373">
        <v>33</v>
      </c>
      <c r="H699" s="392">
        <v>63.5068493150685</v>
      </c>
      <c r="I699" s="392">
        <v>64.731580895964498</v>
      </c>
      <c r="J699" s="392">
        <v>44.716771566086599</v>
      </c>
      <c r="K699" s="392">
        <v>58.05</v>
      </c>
      <c r="L699" s="392">
        <v>121.84308841843088</v>
      </c>
      <c r="M699" s="393">
        <v>77.838827838827839</v>
      </c>
    </row>
    <row r="700" spans="1:13">
      <c r="A700" s="373">
        <v>10</v>
      </c>
      <c r="B700" s="356" t="s">
        <v>1703</v>
      </c>
      <c r="C700" s="391" t="s">
        <v>724</v>
      </c>
      <c r="D700" s="356" t="s">
        <v>2620</v>
      </c>
      <c r="E700" s="373" t="s">
        <v>939</v>
      </c>
      <c r="F700" s="373" t="s">
        <v>944</v>
      </c>
      <c r="G700" s="373">
        <v>32</v>
      </c>
      <c r="H700" s="392">
        <v>62.575342465753401</v>
      </c>
      <c r="I700" s="392">
        <v>49.3814860938149</v>
      </c>
      <c r="J700" s="392">
        <v>45.379825653798299</v>
      </c>
      <c r="K700" s="392">
        <v>66.86</v>
      </c>
      <c r="L700" s="392">
        <v>64.94006849315069</v>
      </c>
      <c r="M700" s="393">
        <v>60.834478021978022</v>
      </c>
    </row>
    <row r="701" spans="1:13">
      <c r="A701" s="373">
        <v>10</v>
      </c>
      <c r="B701" s="356" t="s">
        <v>1703</v>
      </c>
      <c r="C701" s="391" t="s">
        <v>725</v>
      </c>
      <c r="D701" s="356" t="s">
        <v>2621</v>
      </c>
      <c r="E701" s="373" t="s">
        <v>939</v>
      </c>
      <c r="F701" s="373" t="s">
        <v>944</v>
      </c>
      <c r="G701" s="373">
        <v>34</v>
      </c>
      <c r="H701" s="392">
        <v>63.087745279526096</v>
      </c>
      <c r="I701" s="392">
        <v>62.321156773211598</v>
      </c>
      <c r="J701" s="392">
        <v>38.196347031963498</v>
      </c>
      <c r="K701" s="392">
        <v>48.65</v>
      </c>
      <c r="L701" s="392">
        <v>67.655116841257055</v>
      </c>
      <c r="M701" s="393">
        <v>77.440206851971553</v>
      </c>
    </row>
    <row r="702" spans="1:13">
      <c r="A702" s="373">
        <v>10</v>
      </c>
      <c r="B702" s="356" t="s">
        <v>1703</v>
      </c>
      <c r="C702" s="391" t="s">
        <v>726</v>
      </c>
      <c r="D702" s="356" t="s">
        <v>2622</v>
      </c>
      <c r="E702" s="373" t="s">
        <v>939</v>
      </c>
      <c r="F702" s="373" t="s">
        <v>944</v>
      </c>
      <c r="G702" s="373">
        <v>42</v>
      </c>
      <c r="H702" s="392">
        <v>53.406392694063904</v>
      </c>
      <c r="I702" s="392">
        <v>49.397260273972599</v>
      </c>
      <c r="J702" s="392">
        <v>61.278538812785399</v>
      </c>
      <c r="K702" s="392">
        <v>37.840000000000003</v>
      </c>
      <c r="L702" s="392">
        <v>68.284409654272665</v>
      </c>
      <c r="M702" s="393">
        <v>47.187336473050756</v>
      </c>
    </row>
    <row r="703" spans="1:13">
      <c r="A703" s="373">
        <v>10</v>
      </c>
      <c r="B703" s="356" t="s">
        <v>1703</v>
      </c>
      <c r="C703" s="391" t="s">
        <v>727</v>
      </c>
      <c r="D703" s="356" t="s">
        <v>3800</v>
      </c>
      <c r="E703" s="373" t="s">
        <v>939</v>
      </c>
      <c r="F703" s="373" t="s">
        <v>944</v>
      </c>
      <c r="G703" s="373">
        <v>29</v>
      </c>
      <c r="H703" s="392">
        <v>61.945205479452099</v>
      </c>
      <c r="I703" s="392">
        <v>64.210045662100498</v>
      </c>
      <c r="J703" s="392">
        <v>38.8401826484018</v>
      </c>
      <c r="K703" s="392">
        <v>50.59</v>
      </c>
      <c r="L703" s="392">
        <v>56.957959376476147</v>
      </c>
      <c r="M703" s="393">
        <v>48.465327775672606</v>
      </c>
    </row>
    <row r="704" spans="1:13">
      <c r="A704" s="373">
        <v>10</v>
      </c>
      <c r="B704" s="356" t="s">
        <v>1703</v>
      </c>
      <c r="C704" s="391" t="s">
        <v>728</v>
      </c>
      <c r="D704" s="356" t="s">
        <v>2623</v>
      </c>
      <c r="E704" s="373" t="s">
        <v>939</v>
      </c>
      <c r="F704" s="373" t="s">
        <v>966</v>
      </c>
      <c r="G704" s="373">
        <v>10</v>
      </c>
      <c r="H704" s="392">
        <v>0</v>
      </c>
      <c r="I704" s="392">
        <v>29.068493150684901</v>
      </c>
      <c r="J704" s="392">
        <v>47.698630136986303</v>
      </c>
      <c r="K704" s="392">
        <v>77.67</v>
      </c>
      <c r="L704" s="392">
        <v>98.136986301369859</v>
      </c>
      <c r="M704" s="393">
        <v>153.90109890109889</v>
      </c>
    </row>
    <row r="705" spans="1:13">
      <c r="A705" s="373">
        <v>10</v>
      </c>
      <c r="B705" s="356" t="s">
        <v>1703</v>
      </c>
      <c r="C705" s="391" t="s">
        <v>729</v>
      </c>
      <c r="D705" s="356" t="s">
        <v>2624</v>
      </c>
      <c r="E705" s="373" t="s">
        <v>939</v>
      </c>
      <c r="F705" s="373" t="s">
        <v>944</v>
      </c>
      <c r="G705" s="373">
        <v>30</v>
      </c>
      <c r="H705" s="392">
        <v>0</v>
      </c>
      <c r="I705" s="392">
        <v>40.456621004566202</v>
      </c>
      <c r="J705" s="392">
        <v>39.934768427919103</v>
      </c>
      <c r="K705" s="392">
        <v>77.650000000000006</v>
      </c>
      <c r="L705" s="392">
        <v>51.214611872146122</v>
      </c>
      <c r="M705" s="393">
        <v>57.637362637362635</v>
      </c>
    </row>
    <row r="706" spans="1:13">
      <c r="A706" s="373">
        <v>10</v>
      </c>
      <c r="B706" s="356" t="s">
        <v>1703</v>
      </c>
      <c r="C706" s="391" t="s">
        <v>730</v>
      </c>
      <c r="D706" s="356" t="s">
        <v>2625</v>
      </c>
      <c r="E706" s="373" t="s">
        <v>939</v>
      </c>
      <c r="F706" s="373" t="s">
        <v>966</v>
      </c>
      <c r="G706" s="373">
        <v>10</v>
      </c>
      <c r="H706" s="392">
        <v>0</v>
      </c>
      <c r="I706" s="392">
        <v>0</v>
      </c>
      <c r="J706" s="392">
        <v>0</v>
      </c>
      <c r="K706" s="392">
        <v>0</v>
      </c>
      <c r="L706" s="392">
        <v>64.849315068493155</v>
      </c>
      <c r="M706" s="393">
        <v>115.43956043956044</v>
      </c>
    </row>
    <row r="707" spans="1:13">
      <c r="A707" s="373">
        <v>10</v>
      </c>
      <c r="B707" s="356" t="s">
        <v>1726</v>
      </c>
      <c r="C707" s="391" t="s">
        <v>731</v>
      </c>
      <c r="D707" s="356" t="s">
        <v>2626</v>
      </c>
      <c r="E707" s="373" t="s">
        <v>972</v>
      </c>
      <c r="F707" s="373" t="s">
        <v>999</v>
      </c>
      <c r="G707" s="373">
        <v>349</v>
      </c>
      <c r="H707" s="392">
        <v>83.826114498376796</v>
      </c>
      <c r="I707" s="392">
        <v>86.525101071554701</v>
      </c>
      <c r="J707" s="392">
        <v>87.159398673313206</v>
      </c>
      <c r="K707" s="392">
        <v>78.84</v>
      </c>
      <c r="L707" s="392">
        <v>94.216744514660277</v>
      </c>
      <c r="M707" s="393">
        <v>120.13917314776914</v>
      </c>
    </row>
    <row r="708" spans="1:13">
      <c r="A708" s="373">
        <v>10</v>
      </c>
      <c r="B708" s="356" t="s">
        <v>1726</v>
      </c>
      <c r="C708" s="391" t="s">
        <v>732</v>
      </c>
      <c r="D708" s="356" t="s">
        <v>2627</v>
      </c>
      <c r="E708" s="373" t="s">
        <v>939</v>
      </c>
      <c r="F708" s="373" t="s">
        <v>944</v>
      </c>
      <c r="G708" s="373">
        <v>38</v>
      </c>
      <c r="H708" s="392">
        <v>51.5068493150685</v>
      </c>
      <c r="I708" s="392">
        <v>46.622309197651703</v>
      </c>
      <c r="J708" s="392">
        <v>57.980430528375699</v>
      </c>
      <c r="K708" s="392">
        <v>62.4</v>
      </c>
      <c r="L708" s="392">
        <v>69.819754866618595</v>
      </c>
      <c r="M708" s="393">
        <v>52.067669172932334</v>
      </c>
    </row>
    <row r="709" spans="1:13">
      <c r="A709" s="373">
        <v>10</v>
      </c>
      <c r="B709" s="356" t="s">
        <v>1726</v>
      </c>
      <c r="C709" s="391" t="s">
        <v>733</v>
      </c>
      <c r="D709" s="356" t="s">
        <v>2628</v>
      </c>
      <c r="E709" s="373" t="s">
        <v>939</v>
      </c>
      <c r="F709" s="373" t="s">
        <v>944</v>
      </c>
      <c r="G709" s="373">
        <v>43</v>
      </c>
      <c r="H709" s="392">
        <v>51.377072819033899</v>
      </c>
      <c r="I709" s="392">
        <v>93.625570776255699</v>
      </c>
      <c r="J709" s="392">
        <v>90.949771689497695</v>
      </c>
      <c r="K709" s="392">
        <v>84.27</v>
      </c>
      <c r="L709" s="392">
        <v>76.616756928958267</v>
      </c>
      <c r="M709" s="393">
        <v>54.638384870943014</v>
      </c>
    </row>
    <row r="710" spans="1:13">
      <c r="A710" s="373">
        <v>10</v>
      </c>
      <c r="B710" s="356" t="s">
        <v>1726</v>
      </c>
      <c r="C710" s="391" t="s">
        <v>734</v>
      </c>
      <c r="D710" s="356" t="s">
        <v>2629</v>
      </c>
      <c r="E710" s="373" t="s">
        <v>939</v>
      </c>
      <c r="F710" s="373" t="s">
        <v>944</v>
      </c>
      <c r="G710" s="373">
        <v>30</v>
      </c>
      <c r="H710" s="392">
        <v>43.808219178082197</v>
      </c>
      <c r="I710" s="392">
        <v>47.744292237442899</v>
      </c>
      <c r="J710" s="392">
        <v>46.803652968036502</v>
      </c>
      <c r="K710" s="392">
        <v>55.39</v>
      </c>
      <c r="L710" s="392">
        <v>70</v>
      </c>
      <c r="M710" s="393">
        <v>53.80952380952381</v>
      </c>
    </row>
    <row r="711" spans="1:13">
      <c r="A711" s="373">
        <v>10</v>
      </c>
      <c r="B711" s="356" t="s">
        <v>1726</v>
      </c>
      <c r="C711" s="391" t="s">
        <v>735</v>
      </c>
      <c r="D711" s="356" t="s">
        <v>2630</v>
      </c>
      <c r="E711" s="373" t="s">
        <v>939</v>
      </c>
      <c r="F711" s="373" t="s">
        <v>944</v>
      </c>
      <c r="G711" s="373">
        <v>30</v>
      </c>
      <c r="H711" s="392">
        <v>37.397260273972599</v>
      </c>
      <c r="I711" s="392">
        <v>44.757990867579899</v>
      </c>
      <c r="J711" s="392">
        <v>60.5479452054795</v>
      </c>
      <c r="K711" s="392">
        <v>66.08</v>
      </c>
      <c r="L711" s="392">
        <v>60.474885844748862</v>
      </c>
      <c r="M711" s="393">
        <v>65.860805860805854</v>
      </c>
    </row>
    <row r="712" spans="1:13">
      <c r="A712" s="373">
        <v>10</v>
      </c>
      <c r="B712" s="356" t="s">
        <v>1726</v>
      </c>
      <c r="C712" s="391" t="s">
        <v>736</v>
      </c>
      <c r="D712" s="356" t="s">
        <v>2631</v>
      </c>
      <c r="E712" s="373" t="s">
        <v>939</v>
      </c>
      <c r="F712" s="373" t="s">
        <v>944</v>
      </c>
      <c r="G712" s="373">
        <v>55</v>
      </c>
      <c r="H712" s="392">
        <v>68.253424657534296</v>
      </c>
      <c r="I712" s="392">
        <v>92.552271088680598</v>
      </c>
      <c r="J712" s="392">
        <v>89.048305695746194</v>
      </c>
      <c r="K712" s="392">
        <v>91.49</v>
      </c>
      <c r="L712" s="392">
        <v>70.256537982565376</v>
      </c>
      <c r="M712" s="393">
        <v>67.51248751248751</v>
      </c>
    </row>
    <row r="713" spans="1:13">
      <c r="A713" s="373">
        <v>10</v>
      </c>
      <c r="B713" s="356" t="s">
        <v>1726</v>
      </c>
      <c r="C713" s="391" t="s">
        <v>737</v>
      </c>
      <c r="D713" s="356" t="s">
        <v>2632</v>
      </c>
      <c r="E713" s="373" t="s">
        <v>939</v>
      </c>
      <c r="F713" s="373" t="s">
        <v>944</v>
      </c>
      <c r="G713" s="373">
        <v>35</v>
      </c>
      <c r="H713" s="392">
        <v>61.735159817351601</v>
      </c>
      <c r="I713" s="392">
        <v>69.141552511415497</v>
      </c>
      <c r="J713" s="392">
        <v>75.525114155251103</v>
      </c>
      <c r="K713" s="392">
        <v>76.17</v>
      </c>
      <c r="L713" s="392">
        <v>69.346379647749515</v>
      </c>
      <c r="M713" s="393">
        <v>46.499215070643643</v>
      </c>
    </row>
    <row r="714" spans="1:13">
      <c r="A714" s="373">
        <v>10</v>
      </c>
      <c r="B714" s="356" t="s">
        <v>1734</v>
      </c>
      <c r="C714" s="391" t="s">
        <v>738</v>
      </c>
      <c r="D714" s="356" t="s">
        <v>2633</v>
      </c>
      <c r="E714" s="373" t="s">
        <v>935</v>
      </c>
      <c r="F714" s="373" t="s">
        <v>936</v>
      </c>
      <c r="G714" s="373">
        <v>1188</v>
      </c>
      <c r="H714" s="392">
        <v>120.625065135076</v>
      </c>
      <c r="I714" s="392">
        <v>119.33098104331</v>
      </c>
      <c r="J714" s="392">
        <v>121.415063880817</v>
      </c>
      <c r="K714" s="392">
        <v>104.55</v>
      </c>
      <c r="L714" s="392">
        <v>115.82583829159172</v>
      </c>
      <c r="M714" s="393">
        <v>100.26778776778777</v>
      </c>
    </row>
    <row r="715" spans="1:13">
      <c r="A715" s="373">
        <v>10</v>
      </c>
      <c r="B715" s="356" t="s">
        <v>1734</v>
      </c>
      <c r="C715" s="391" t="s">
        <v>739</v>
      </c>
      <c r="D715" s="356" t="s">
        <v>2634</v>
      </c>
      <c r="E715" s="373" t="s">
        <v>939</v>
      </c>
      <c r="F715" s="373" t="s">
        <v>944</v>
      </c>
      <c r="G715" s="373">
        <v>60</v>
      </c>
      <c r="H715" s="392">
        <v>107.707762557078</v>
      </c>
      <c r="I715" s="392">
        <v>50.757990867579899</v>
      </c>
      <c r="J715" s="392">
        <v>47.310502283105002</v>
      </c>
      <c r="K715" s="392">
        <v>60.2</v>
      </c>
      <c r="L715" s="392">
        <v>67.808219178082197</v>
      </c>
      <c r="M715" s="393">
        <v>71.877289377289372</v>
      </c>
    </row>
    <row r="716" spans="1:13">
      <c r="A716" s="373">
        <v>10</v>
      </c>
      <c r="B716" s="356" t="s">
        <v>1734</v>
      </c>
      <c r="C716" s="391" t="s">
        <v>740</v>
      </c>
      <c r="D716" s="356" t="s">
        <v>2635</v>
      </c>
      <c r="E716" s="373" t="s">
        <v>939</v>
      </c>
      <c r="F716" s="373" t="s">
        <v>944</v>
      </c>
      <c r="G716" s="373">
        <v>30</v>
      </c>
      <c r="H716" s="392">
        <v>73.789954337899502</v>
      </c>
      <c r="I716" s="392">
        <v>86.730593607305906</v>
      </c>
      <c r="J716" s="392">
        <v>64.337899543378995</v>
      </c>
      <c r="K716" s="392">
        <v>54.31</v>
      </c>
      <c r="L716" s="392">
        <v>62.657534246575345</v>
      </c>
      <c r="M716" s="393">
        <v>80.366300366300365</v>
      </c>
    </row>
    <row r="717" spans="1:13">
      <c r="A717" s="373">
        <v>10</v>
      </c>
      <c r="B717" s="356" t="s">
        <v>1734</v>
      </c>
      <c r="C717" s="391" t="s">
        <v>741</v>
      </c>
      <c r="D717" s="356" t="s">
        <v>2636</v>
      </c>
      <c r="E717" s="373" t="s">
        <v>939</v>
      </c>
      <c r="F717" s="373" t="s">
        <v>944</v>
      </c>
      <c r="G717" s="373">
        <v>70</v>
      </c>
      <c r="H717" s="392">
        <v>73.405892287483596</v>
      </c>
      <c r="I717" s="392">
        <v>85.689212328767098</v>
      </c>
      <c r="J717" s="392">
        <v>72.431506849315099</v>
      </c>
      <c r="K717" s="392">
        <v>78.069999999999993</v>
      </c>
      <c r="L717" s="392">
        <v>98.473581213307241</v>
      </c>
      <c r="M717" s="393">
        <v>112.46467817896389</v>
      </c>
    </row>
    <row r="718" spans="1:13">
      <c r="A718" s="373">
        <v>10</v>
      </c>
      <c r="B718" s="356" t="s">
        <v>1734</v>
      </c>
      <c r="C718" s="391" t="s">
        <v>742</v>
      </c>
      <c r="D718" s="356" t="s">
        <v>2637</v>
      </c>
      <c r="E718" s="373" t="s">
        <v>939</v>
      </c>
      <c r="F718" s="373" t="s">
        <v>944</v>
      </c>
      <c r="G718" s="373">
        <v>80</v>
      </c>
      <c r="H718" s="392">
        <v>42.427701674277003</v>
      </c>
      <c r="I718" s="392">
        <v>62.191780821917803</v>
      </c>
      <c r="J718" s="392">
        <v>53.621355813136603</v>
      </c>
      <c r="K718" s="392">
        <v>40.08</v>
      </c>
      <c r="L718" s="392">
        <v>60.260273972602739</v>
      </c>
      <c r="M718" s="393">
        <v>49.684065934065934</v>
      </c>
    </row>
    <row r="719" spans="1:13">
      <c r="A719" s="373">
        <v>10</v>
      </c>
      <c r="B719" s="356" t="s">
        <v>1734</v>
      </c>
      <c r="C719" s="391" t="s">
        <v>743</v>
      </c>
      <c r="D719" s="356" t="s">
        <v>2638</v>
      </c>
      <c r="E719" s="373" t="s">
        <v>939</v>
      </c>
      <c r="F719" s="373" t="s">
        <v>944</v>
      </c>
      <c r="G719" s="373">
        <v>43</v>
      </c>
      <c r="H719" s="392">
        <v>58.362535839439303</v>
      </c>
      <c r="I719" s="392">
        <v>78.348554033485499</v>
      </c>
      <c r="J719" s="392">
        <v>89.961948249619496</v>
      </c>
      <c r="K719" s="392">
        <v>66.08</v>
      </c>
      <c r="L719" s="392">
        <v>28.595093978974194</v>
      </c>
      <c r="M719" s="393">
        <v>56.823409148990542</v>
      </c>
    </row>
    <row r="720" spans="1:13">
      <c r="A720" s="373">
        <v>10</v>
      </c>
      <c r="B720" s="356" t="s">
        <v>1734</v>
      </c>
      <c r="C720" s="391" t="s">
        <v>744</v>
      </c>
      <c r="D720" s="356" t="s">
        <v>2639</v>
      </c>
      <c r="E720" s="373" t="s">
        <v>939</v>
      </c>
      <c r="F720" s="373" t="s">
        <v>944</v>
      </c>
      <c r="G720" s="373">
        <v>60</v>
      </c>
      <c r="H720" s="392">
        <v>75.675799086758005</v>
      </c>
      <c r="I720" s="392">
        <v>89.251141552511399</v>
      </c>
      <c r="J720" s="392">
        <v>75.675799086758005</v>
      </c>
      <c r="K720" s="392">
        <v>65.31</v>
      </c>
      <c r="L720" s="392">
        <v>64.191780821917803</v>
      </c>
      <c r="M720" s="393">
        <v>65.897435897435898</v>
      </c>
    </row>
    <row r="721" spans="1:13">
      <c r="A721" s="373">
        <v>10</v>
      </c>
      <c r="B721" s="356" t="s">
        <v>1734</v>
      </c>
      <c r="C721" s="391" t="s">
        <v>745</v>
      </c>
      <c r="D721" s="356" t="s">
        <v>2640</v>
      </c>
      <c r="E721" s="373" t="s">
        <v>939</v>
      </c>
      <c r="F721" s="373" t="s">
        <v>944</v>
      </c>
      <c r="G721" s="373">
        <v>48</v>
      </c>
      <c r="H721" s="392">
        <v>72.871638762049699</v>
      </c>
      <c r="I721" s="392">
        <v>101.48061789565701</v>
      </c>
      <c r="J721" s="392">
        <v>92.235499854269904</v>
      </c>
      <c r="K721" s="392">
        <v>81.59</v>
      </c>
      <c r="L721" s="392">
        <v>136.10730593607306</v>
      </c>
      <c r="M721" s="393">
        <v>107.97847985347985</v>
      </c>
    </row>
    <row r="722" spans="1:13">
      <c r="A722" s="373">
        <v>10</v>
      </c>
      <c r="B722" s="356" t="s">
        <v>1734</v>
      </c>
      <c r="C722" s="391" t="s">
        <v>746</v>
      </c>
      <c r="D722" s="356" t="s">
        <v>2641</v>
      </c>
      <c r="E722" s="373" t="s">
        <v>939</v>
      </c>
      <c r="F722" s="373" t="s">
        <v>947</v>
      </c>
      <c r="G722" s="373">
        <v>135</v>
      </c>
      <c r="H722" s="392">
        <v>109.115508202266</v>
      </c>
      <c r="I722" s="392">
        <v>57.958396752917302</v>
      </c>
      <c r="J722" s="392">
        <v>58.652460679857903</v>
      </c>
      <c r="K722" s="392">
        <v>62.31</v>
      </c>
      <c r="L722" s="392">
        <v>81.631659056316593</v>
      </c>
      <c r="M722" s="393">
        <v>91.58323158323158</v>
      </c>
    </row>
    <row r="723" spans="1:13">
      <c r="A723" s="373">
        <v>10</v>
      </c>
      <c r="B723" s="356" t="s">
        <v>1734</v>
      </c>
      <c r="C723" s="391" t="s">
        <v>747</v>
      </c>
      <c r="D723" s="356" t="s">
        <v>2642</v>
      </c>
      <c r="E723" s="373" t="s">
        <v>939</v>
      </c>
      <c r="F723" s="373" t="s">
        <v>944</v>
      </c>
      <c r="G723" s="373">
        <v>41</v>
      </c>
      <c r="H723" s="392">
        <v>48.869863013698598</v>
      </c>
      <c r="I723" s="392">
        <v>54.667557634480502</v>
      </c>
      <c r="J723" s="392">
        <v>53.057133311059097</v>
      </c>
      <c r="K723" s="392">
        <v>52.88</v>
      </c>
      <c r="L723" s="392">
        <v>61.844303374540594</v>
      </c>
      <c r="M723" s="393">
        <v>47.708389171803809</v>
      </c>
    </row>
    <row r="724" spans="1:13">
      <c r="A724" s="373">
        <v>10</v>
      </c>
      <c r="B724" s="356" t="s">
        <v>1734</v>
      </c>
      <c r="C724" s="391" t="s">
        <v>748</v>
      </c>
      <c r="D724" s="356" t="s">
        <v>2643</v>
      </c>
      <c r="E724" s="373" t="s">
        <v>939</v>
      </c>
      <c r="F724" s="373" t="s">
        <v>944</v>
      </c>
      <c r="G724" s="373">
        <v>60</v>
      </c>
      <c r="H724" s="392">
        <v>72.392694063926896</v>
      </c>
      <c r="I724" s="392">
        <v>95.748858447488601</v>
      </c>
      <c r="J724" s="392">
        <v>74.913242009132404</v>
      </c>
      <c r="K724" s="392">
        <v>69.2</v>
      </c>
      <c r="L724" s="392">
        <v>77.94063926940639</v>
      </c>
      <c r="M724" s="393">
        <v>78.305860805860803</v>
      </c>
    </row>
    <row r="725" spans="1:13">
      <c r="A725" s="373">
        <v>10</v>
      </c>
      <c r="B725" s="356" t="s">
        <v>1734</v>
      </c>
      <c r="C725" s="391" t="s">
        <v>749</v>
      </c>
      <c r="D725" s="356" t="s">
        <v>2644</v>
      </c>
      <c r="E725" s="373" t="s">
        <v>972</v>
      </c>
      <c r="F725" s="373" t="s">
        <v>973</v>
      </c>
      <c r="G725" s="373">
        <v>209</v>
      </c>
      <c r="H725" s="392">
        <v>57.993677555321398</v>
      </c>
      <c r="I725" s="392">
        <v>70.741299075834107</v>
      </c>
      <c r="J725" s="392">
        <v>69.089598217211801</v>
      </c>
      <c r="K725" s="392">
        <v>75.739999999999995</v>
      </c>
      <c r="L725" s="392">
        <v>93.564921019859739</v>
      </c>
      <c r="M725" s="393">
        <v>93.969188706030806</v>
      </c>
    </row>
    <row r="726" spans="1:13">
      <c r="A726" s="373">
        <v>10</v>
      </c>
      <c r="B726" s="356" t="s">
        <v>1734</v>
      </c>
      <c r="C726" s="391" t="s">
        <v>750</v>
      </c>
      <c r="D726" s="356" t="s">
        <v>2645</v>
      </c>
      <c r="E726" s="373" t="s">
        <v>939</v>
      </c>
      <c r="F726" s="373" t="s">
        <v>947</v>
      </c>
      <c r="G726" s="373">
        <v>120</v>
      </c>
      <c r="H726" s="392">
        <v>113.46640574037799</v>
      </c>
      <c r="I726" s="392">
        <v>102.953685583823</v>
      </c>
      <c r="J726" s="392">
        <v>92.2635355512068</v>
      </c>
      <c r="K726" s="392">
        <v>85.3</v>
      </c>
      <c r="L726" s="392">
        <v>88.205479452054789</v>
      </c>
      <c r="M726" s="393">
        <v>86.126373626373621</v>
      </c>
    </row>
    <row r="727" spans="1:13">
      <c r="A727" s="373">
        <v>10</v>
      </c>
      <c r="B727" s="356" t="s">
        <v>1734</v>
      </c>
      <c r="C727" s="391" t="s">
        <v>751</v>
      </c>
      <c r="D727" s="356" t="s">
        <v>2646</v>
      </c>
      <c r="E727" s="373" t="s">
        <v>939</v>
      </c>
      <c r="F727" s="373" t="s">
        <v>944</v>
      </c>
      <c r="G727" s="373">
        <v>30</v>
      </c>
      <c r="H727" s="392">
        <v>38.246575342465803</v>
      </c>
      <c r="I727" s="392">
        <v>36.456621004566202</v>
      </c>
      <c r="J727" s="392">
        <v>34.4931506849315</v>
      </c>
      <c r="K727" s="392">
        <v>27.76</v>
      </c>
      <c r="L727" s="392">
        <v>44.949771689497716</v>
      </c>
      <c r="M727" s="393">
        <v>53.260073260073263</v>
      </c>
    </row>
    <row r="728" spans="1:13">
      <c r="A728" s="373">
        <v>10</v>
      </c>
      <c r="B728" s="356" t="s">
        <v>1734</v>
      </c>
      <c r="C728" s="391" t="s">
        <v>752</v>
      </c>
      <c r="D728" s="356" t="s">
        <v>2647</v>
      </c>
      <c r="E728" s="373" t="s">
        <v>939</v>
      </c>
      <c r="F728" s="373" t="s">
        <v>944</v>
      </c>
      <c r="G728" s="373">
        <v>34</v>
      </c>
      <c r="H728" s="392">
        <v>60.454217736121102</v>
      </c>
      <c r="I728" s="392">
        <v>68.549556809025006</v>
      </c>
      <c r="J728" s="392">
        <v>61.039484286865402</v>
      </c>
      <c r="K728" s="392">
        <v>58.78</v>
      </c>
      <c r="L728" s="392">
        <v>75.503626107977439</v>
      </c>
      <c r="M728" s="393">
        <v>86.829347123464771</v>
      </c>
    </row>
    <row r="729" spans="1:13">
      <c r="A729" s="373">
        <v>10</v>
      </c>
      <c r="B729" s="356" t="s">
        <v>1734</v>
      </c>
      <c r="C729" s="391" t="s">
        <v>753</v>
      </c>
      <c r="D729" s="356" t="s">
        <v>2648</v>
      </c>
      <c r="E729" s="373" t="s">
        <v>939</v>
      </c>
      <c r="F729" s="373" t="s">
        <v>944</v>
      </c>
      <c r="G729" s="373">
        <v>35</v>
      </c>
      <c r="H729" s="392">
        <v>85.406392694063896</v>
      </c>
      <c r="I729" s="392">
        <v>82.913242009132404</v>
      </c>
      <c r="J729" s="392">
        <v>75.442922374429202</v>
      </c>
      <c r="K729" s="392">
        <v>74.31</v>
      </c>
      <c r="L729" s="392">
        <v>81.197651663405082</v>
      </c>
      <c r="M729" s="393">
        <v>79.513343799058092</v>
      </c>
    </row>
    <row r="730" spans="1:13">
      <c r="A730" s="373">
        <v>10</v>
      </c>
      <c r="B730" s="356" t="s">
        <v>1734</v>
      </c>
      <c r="C730" s="391" t="s">
        <v>754</v>
      </c>
      <c r="D730" s="356" t="s">
        <v>2649</v>
      </c>
      <c r="E730" s="373" t="s">
        <v>939</v>
      </c>
      <c r="F730" s="373" t="s">
        <v>944</v>
      </c>
      <c r="G730" s="373">
        <v>28</v>
      </c>
      <c r="H730" s="392">
        <v>48.6594911937378</v>
      </c>
      <c r="I730" s="392">
        <v>54.266144814089998</v>
      </c>
      <c r="J730" s="392">
        <v>55.851272015655603</v>
      </c>
      <c r="K730" s="392">
        <v>53.42</v>
      </c>
      <c r="L730" s="392">
        <v>68.982387475538161</v>
      </c>
      <c r="M730" s="393">
        <v>64.442700156985865</v>
      </c>
    </row>
    <row r="731" spans="1:13">
      <c r="A731" s="373">
        <v>10</v>
      </c>
      <c r="B731" s="356" t="s">
        <v>1734</v>
      </c>
      <c r="C731" s="391" t="s">
        <v>755</v>
      </c>
      <c r="D731" s="356" t="s">
        <v>2650</v>
      </c>
      <c r="E731" s="373" t="s">
        <v>939</v>
      </c>
      <c r="F731" s="373" t="s">
        <v>944</v>
      </c>
      <c r="G731" s="373">
        <v>37</v>
      </c>
      <c r="H731" s="392">
        <v>70.331651045421793</v>
      </c>
      <c r="I731" s="392">
        <v>67.441688263606096</v>
      </c>
      <c r="J731" s="392">
        <v>71.440207330618307</v>
      </c>
      <c r="K731" s="392">
        <v>57.91</v>
      </c>
      <c r="L731" s="392">
        <v>82.813772676786371</v>
      </c>
      <c r="M731" s="393">
        <v>92.619542619542614</v>
      </c>
    </row>
    <row r="732" spans="1:13">
      <c r="A732" s="373">
        <v>10</v>
      </c>
      <c r="B732" s="356" t="s">
        <v>1734</v>
      </c>
      <c r="C732" s="391" t="s">
        <v>756</v>
      </c>
      <c r="D732" s="356" t="s">
        <v>2651</v>
      </c>
      <c r="E732" s="373" t="s">
        <v>939</v>
      </c>
      <c r="F732" s="373" t="s">
        <v>944</v>
      </c>
      <c r="G732" s="373">
        <v>25</v>
      </c>
      <c r="H732" s="392">
        <v>48.757990867579899</v>
      </c>
      <c r="I732" s="392">
        <v>46.115068493150702</v>
      </c>
      <c r="J732" s="392">
        <v>41.095890410958901</v>
      </c>
      <c r="K732" s="392">
        <v>47.5</v>
      </c>
      <c r="L732" s="392">
        <v>53.172602739726024</v>
      </c>
      <c r="M732" s="393">
        <v>39.494505494505496</v>
      </c>
    </row>
    <row r="733" spans="1:13">
      <c r="A733" s="373">
        <v>10</v>
      </c>
      <c r="B733" s="356" t="s">
        <v>1734</v>
      </c>
      <c r="C733" s="391" t="s">
        <v>757</v>
      </c>
      <c r="D733" s="356" t="s">
        <v>3801</v>
      </c>
      <c r="E733" s="373" t="s">
        <v>972</v>
      </c>
      <c r="F733" s="373" t="s">
        <v>973</v>
      </c>
      <c r="G733" s="373">
        <v>322</v>
      </c>
      <c r="H733" s="392">
        <v>97.389464305602004</v>
      </c>
      <c r="I733" s="392">
        <v>93.411339421613405</v>
      </c>
      <c r="J733" s="392">
        <v>110.75437595129399</v>
      </c>
      <c r="K733" s="392">
        <v>82.48</v>
      </c>
      <c r="L733" s="392">
        <v>87.667829490342896</v>
      </c>
      <c r="M733" s="393">
        <v>61.598184424271381</v>
      </c>
    </row>
    <row r="734" spans="1:13">
      <c r="A734" s="373">
        <v>10</v>
      </c>
      <c r="B734" s="356" t="s">
        <v>1734</v>
      </c>
      <c r="C734" s="391" t="s">
        <v>758</v>
      </c>
      <c r="D734" s="356" t="s">
        <v>3068</v>
      </c>
      <c r="E734" s="373" t="s">
        <v>972</v>
      </c>
      <c r="F734" s="373" t="s">
        <v>999</v>
      </c>
      <c r="G734" s="373">
        <v>174</v>
      </c>
      <c r="H734" s="392">
        <v>55.795433789954302</v>
      </c>
      <c r="I734" s="392">
        <v>61.959817351598197</v>
      </c>
      <c r="J734" s="392">
        <v>74.321461187214595</v>
      </c>
      <c r="K734" s="392">
        <v>75.099999999999994</v>
      </c>
      <c r="L734" s="392">
        <v>109.22374429223744</v>
      </c>
      <c r="M734" s="393">
        <v>131.77339901477833</v>
      </c>
    </row>
    <row r="735" spans="1:13">
      <c r="A735" s="373">
        <v>10</v>
      </c>
      <c r="B735" s="356" t="s">
        <v>1734</v>
      </c>
      <c r="C735" s="391" t="s">
        <v>759</v>
      </c>
      <c r="D735" s="356" t="s">
        <v>2652</v>
      </c>
      <c r="E735" s="373" t="s">
        <v>939</v>
      </c>
      <c r="F735" s="373" t="s">
        <v>966</v>
      </c>
      <c r="G735" s="373">
        <v>11</v>
      </c>
      <c r="H735" s="392">
        <v>216.356164383562</v>
      </c>
      <c r="I735" s="392">
        <v>89.016189290161904</v>
      </c>
      <c r="J735" s="392">
        <v>71.1581569115816</v>
      </c>
      <c r="K735" s="392">
        <v>74.87</v>
      </c>
      <c r="L735" s="392">
        <v>121.46948941469489</v>
      </c>
      <c r="M735" s="393">
        <v>260.13986013986016</v>
      </c>
    </row>
    <row r="736" spans="1:13">
      <c r="A736" s="373">
        <v>10</v>
      </c>
      <c r="B736" s="356" t="s">
        <v>1734</v>
      </c>
      <c r="C736" s="391" t="s">
        <v>760</v>
      </c>
      <c r="D736" s="356" t="s">
        <v>2653</v>
      </c>
      <c r="E736" s="373" t="s">
        <v>939</v>
      </c>
      <c r="F736" s="373" t="s">
        <v>966</v>
      </c>
      <c r="G736" s="373">
        <v>10</v>
      </c>
      <c r="H736" s="392">
        <v>0</v>
      </c>
      <c r="I736" s="392">
        <v>34.394099051633297</v>
      </c>
      <c r="J736" s="392">
        <v>52.286617492096902</v>
      </c>
      <c r="K736" s="392">
        <v>51.93</v>
      </c>
      <c r="L736" s="392">
        <v>128.57534246575344</v>
      </c>
      <c r="M736" s="393">
        <v>120.65934065934066</v>
      </c>
    </row>
    <row r="737" spans="1:13">
      <c r="A737" s="373">
        <v>10</v>
      </c>
      <c r="B737" s="356" t="s">
        <v>1734</v>
      </c>
      <c r="C737" s="391" t="s">
        <v>761</v>
      </c>
      <c r="D737" s="356" t="s">
        <v>2654</v>
      </c>
      <c r="E737" s="373" t="s">
        <v>939</v>
      </c>
      <c r="F737" s="373" t="s">
        <v>966</v>
      </c>
      <c r="G737" s="373">
        <v>10</v>
      </c>
      <c r="H737" s="392">
        <v>0</v>
      </c>
      <c r="I737" s="392">
        <v>24.712328767123299</v>
      </c>
      <c r="J737" s="392">
        <v>65.643835616438395</v>
      </c>
      <c r="K737" s="392">
        <v>67.97</v>
      </c>
      <c r="L737" s="392">
        <v>137.39726027397259</v>
      </c>
      <c r="M737" s="393">
        <v>136.7032967032967</v>
      </c>
    </row>
    <row r="738" spans="1:13">
      <c r="A738" s="373">
        <v>10</v>
      </c>
      <c r="B738" s="356" t="s">
        <v>1734</v>
      </c>
      <c r="C738" s="391" t="s">
        <v>762</v>
      </c>
      <c r="D738" s="356" t="s">
        <v>2655</v>
      </c>
      <c r="E738" s="373" t="s">
        <v>939</v>
      </c>
      <c r="F738" s="373" t="s">
        <v>966</v>
      </c>
      <c r="G738" s="373">
        <v>10</v>
      </c>
      <c r="H738" s="392">
        <v>0</v>
      </c>
      <c r="I738" s="392">
        <v>40.767123287671197</v>
      </c>
      <c r="J738" s="392">
        <v>78.602739726027394</v>
      </c>
      <c r="K738" s="392">
        <v>61.53</v>
      </c>
      <c r="L738" s="392">
        <v>62.136986301369866</v>
      </c>
      <c r="M738" s="393">
        <v>97.252747252747255</v>
      </c>
    </row>
    <row r="739" spans="1:13">
      <c r="A739" s="373">
        <v>10</v>
      </c>
      <c r="B739" s="356" t="s">
        <v>1734</v>
      </c>
      <c r="C739" s="391" t="s">
        <v>763</v>
      </c>
      <c r="D739" s="356" t="s">
        <v>2656</v>
      </c>
      <c r="E739" s="373" t="s">
        <v>939</v>
      </c>
      <c r="F739" s="373" t="s">
        <v>966</v>
      </c>
      <c r="G739" s="373">
        <v>10</v>
      </c>
      <c r="H739" s="392">
        <v>0</v>
      </c>
      <c r="I739" s="392">
        <v>52.752179327521802</v>
      </c>
      <c r="J739" s="392">
        <v>55.442092154420898</v>
      </c>
      <c r="K739" s="392">
        <v>53.75</v>
      </c>
      <c r="L739" s="392">
        <v>70.739726027397253</v>
      </c>
      <c r="M739" s="393">
        <v>149.50549450549451</v>
      </c>
    </row>
    <row r="740" spans="1:13">
      <c r="A740" s="373">
        <v>11</v>
      </c>
      <c r="B740" s="356" t="s">
        <v>1761</v>
      </c>
      <c r="C740" s="391" t="s">
        <v>764</v>
      </c>
      <c r="D740" s="356" t="s">
        <v>2658</v>
      </c>
      <c r="E740" s="373" t="s">
        <v>972</v>
      </c>
      <c r="F740" s="373" t="s">
        <v>999</v>
      </c>
      <c r="G740" s="373">
        <v>341</v>
      </c>
      <c r="H740" s="392">
        <v>91.983883964544702</v>
      </c>
      <c r="I740" s="392">
        <v>92.475796408628895</v>
      </c>
      <c r="J740" s="392">
        <v>64.524163419435197</v>
      </c>
      <c r="K740" s="392">
        <v>77</v>
      </c>
      <c r="L740" s="392">
        <v>102.39585425621661</v>
      </c>
      <c r="M740" s="393">
        <v>47.075505140021271</v>
      </c>
    </row>
    <row r="741" spans="1:13">
      <c r="A741" s="373">
        <v>11</v>
      </c>
      <c r="B741" s="356" t="s">
        <v>1761</v>
      </c>
      <c r="C741" s="391" t="s">
        <v>765</v>
      </c>
      <c r="D741" s="356" t="s">
        <v>2659</v>
      </c>
      <c r="E741" s="373" t="s">
        <v>939</v>
      </c>
      <c r="F741" s="373" t="s">
        <v>944</v>
      </c>
      <c r="G741" s="373">
        <v>45</v>
      </c>
      <c r="H741" s="392">
        <v>133.808219178082</v>
      </c>
      <c r="I741" s="392">
        <v>56.079147640791497</v>
      </c>
      <c r="J741" s="392">
        <v>51.098934550989298</v>
      </c>
      <c r="K741" s="392">
        <v>69.67</v>
      </c>
      <c r="L741" s="392">
        <v>97.899543378995432</v>
      </c>
      <c r="M741" s="393">
        <v>72.246642246642253</v>
      </c>
    </row>
    <row r="742" spans="1:13">
      <c r="A742" s="373">
        <v>11</v>
      </c>
      <c r="B742" s="356" t="s">
        <v>1761</v>
      </c>
      <c r="C742" s="391" t="s">
        <v>766</v>
      </c>
      <c r="D742" s="356" t="s">
        <v>2660</v>
      </c>
      <c r="E742" s="373" t="s">
        <v>939</v>
      </c>
      <c r="F742" s="373" t="s">
        <v>966</v>
      </c>
      <c r="G742" s="373">
        <v>30</v>
      </c>
      <c r="H742" s="392">
        <v>109.150684931507</v>
      </c>
      <c r="I742" s="392">
        <v>21.743462017434599</v>
      </c>
      <c r="J742" s="392">
        <v>43.735990037359898</v>
      </c>
      <c r="K742" s="392">
        <v>35.39</v>
      </c>
      <c r="L742" s="392">
        <v>36.25570776255708</v>
      </c>
      <c r="M742" s="393">
        <v>53.882783882783883</v>
      </c>
    </row>
    <row r="743" spans="1:13">
      <c r="A743" s="373">
        <v>11</v>
      </c>
      <c r="B743" s="356" t="s">
        <v>1761</v>
      </c>
      <c r="C743" s="391" t="s">
        <v>767</v>
      </c>
      <c r="D743" s="356" t="s">
        <v>2661</v>
      </c>
      <c r="E743" s="373" t="s">
        <v>939</v>
      </c>
      <c r="F743" s="373" t="s">
        <v>944</v>
      </c>
      <c r="G743" s="373">
        <v>85</v>
      </c>
      <c r="H743" s="392">
        <v>144.97716894977199</v>
      </c>
      <c r="I743" s="392">
        <v>70.9919697685404</v>
      </c>
      <c r="J743" s="392">
        <v>92.210675484175695</v>
      </c>
      <c r="K743" s="392">
        <v>81.66</v>
      </c>
      <c r="L743" s="392">
        <v>51.684125705076553</v>
      </c>
      <c r="M743" s="393">
        <v>48.41628959276018</v>
      </c>
    </row>
    <row r="744" spans="1:13">
      <c r="A744" s="373">
        <v>11</v>
      </c>
      <c r="B744" s="356" t="s">
        <v>1761</v>
      </c>
      <c r="C744" s="391" t="s">
        <v>768</v>
      </c>
      <c r="D744" s="356" t="s">
        <v>2662</v>
      </c>
      <c r="E744" s="373" t="s">
        <v>939</v>
      </c>
      <c r="F744" s="373" t="s">
        <v>944</v>
      </c>
      <c r="G744" s="373">
        <v>85</v>
      </c>
      <c r="H744" s="392">
        <v>0</v>
      </c>
      <c r="I744" s="392">
        <v>0</v>
      </c>
      <c r="J744" s="392">
        <v>0</v>
      </c>
      <c r="K744" s="392">
        <v>88.51</v>
      </c>
      <c r="L744" s="392">
        <v>63.548751007252214</v>
      </c>
      <c r="M744" s="393">
        <v>58.1060116354234</v>
      </c>
    </row>
    <row r="745" spans="1:13">
      <c r="A745" s="373">
        <v>11</v>
      </c>
      <c r="B745" s="356" t="s">
        <v>1761</v>
      </c>
      <c r="C745" s="391" t="s">
        <v>769</v>
      </c>
      <c r="D745" s="356" t="s">
        <v>2663</v>
      </c>
      <c r="E745" s="373" t="s">
        <v>939</v>
      </c>
      <c r="F745" s="373" t="s">
        <v>944</v>
      </c>
      <c r="G745" s="373">
        <v>45</v>
      </c>
      <c r="H745" s="392">
        <v>97.707762557077601</v>
      </c>
      <c r="I745" s="392">
        <v>95.086168802474603</v>
      </c>
      <c r="J745" s="392">
        <v>32.638091029606699</v>
      </c>
      <c r="K745" s="392">
        <v>105.63</v>
      </c>
      <c r="L745" s="392">
        <v>76.93150684931507</v>
      </c>
      <c r="M745" s="393">
        <v>71.831501831501825</v>
      </c>
    </row>
    <row r="746" spans="1:13">
      <c r="A746" s="373">
        <v>11</v>
      </c>
      <c r="B746" s="356" t="s">
        <v>1761</v>
      </c>
      <c r="C746" s="391" t="s">
        <v>770</v>
      </c>
      <c r="D746" s="356" t="s">
        <v>2664</v>
      </c>
      <c r="E746" s="373" t="s">
        <v>939</v>
      </c>
      <c r="F746" s="373" t="s">
        <v>944</v>
      </c>
      <c r="G746" s="373">
        <v>30</v>
      </c>
      <c r="H746" s="392">
        <v>68.027397260274</v>
      </c>
      <c r="I746" s="392">
        <v>78.493150684931507</v>
      </c>
      <c r="J746" s="392">
        <v>74.858447488584503</v>
      </c>
      <c r="K746" s="392">
        <v>54.25</v>
      </c>
      <c r="L746" s="392">
        <v>66.520547945205479</v>
      </c>
      <c r="M746" s="393">
        <v>99.285714285714292</v>
      </c>
    </row>
    <row r="747" spans="1:13">
      <c r="A747" s="373">
        <v>11</v>
      </c>
      <c r="B747" s="356" t="s">
        <v>1761</v>
      </c>
      <c r="C747" s="391" t="s">
        <v>771</v>
      </c>
      <c r="D747" s="356" t="s">
        <v>2665</v>
      </c>
      <c r="E747" s="373" t="s">
        <v>939</v>
      </c>
      <c r="F747" s="373" t="s">
        <v>944</v>
      </c>
      <c r="G747" s="373">
        <v>45</v>
      </c>
      <c r="H747" s="392">
        <v>115.068493150685</v>
      </c>
      <c r="I747" s="392">
        <v>93.942161339421602</v>
      </c>
      <c r="J747" s="392">
        <v>138.62252663622499</v>
      </c>
      <c r="K747" s="392">
        <v>88.75</v>
      </c>
      <c r="L747" s="392">
        <v>73.168949771689498</v>
      </c>
      <c r="M747" s="393">
        <v>77.557997557997552</v>
      </c>
    </row>
    <row r="748" spans="1:13">
      <c r="A748" s="373">
        <v>11</v>
      </c>
      <c r="B748" s="356" t="s">
        <v>1761</v>
      </c>
      <c r="C748" s="391" t="s">
        <v>772</v>
      </c>
      <c r="D748" s="356" t="s">
        <v>2666</v>
      </c>
      <c r="E748" s="373" t="s">
        <v>939</v>
      </c>
      <c r="F748" s="373" t="s">
        <v>966</v>
      </c>
      <c r="G748" s="373">
        <v>10</v>
      </c>
      <c r="H748" s="392">
        <v>0</v>
      </c>
      <c r="I748" s="392">
        <v>4.6575342465753398</v>
      </c>
      <c r="J748" s="392">
        <v>3.9138943248532301</v>
      </c>
      <c r="K748" s="392">
        <v>5.79</v>
      </c>
      <c r="L748" s="392">
        <v>9.8904109589041092</v>
      </c>
      <c r="M748" s="393">
        <v>11.263736263736265</v>
      </c>
    </row>
    <row r="749" spans="1:13">
      <c r="A749" s="373">
        <v>11</v>
      </c>
      <c r="B749" s="356" t="s">
        <v>1771</v>
      </c>
      <c r="C749" s="391" t="s">
        <v>773</v>
      </c>
      <c r="D749" s="356" t="s">
        <v>2667</v>
      </c>
      <c r="E749" s="373" t="s">
        <v>972</v>
      </c>
      <c r="F749" s="373" t="s">
        <v>999</v>
      </c>
      <c r="G749" s="373">
        <v>509</v>
      </c>
      <c r="H749" s="392">
        <v>101.472131765212</v>
      </c>
      <c r="I749" s="392">
        <v>91.577899184541295</v>
      </c>
      <c r="J749" s="392">
        <v>53.713163064832997</v>
      </c>
      <c r="K749" s="392">
        <v>71.989999999999995</v>
      </c>
      <c r="L749" s="392">
        <v>92.252334687945748</v>
      </c>
      <c r="M749" s="393">
        <v>89.83570457047864</v>
      </c>
    </row>
    <row r="750" spans="1:13">
      <c r="A750" s="373">
        <v>11</v>
      </c>
      <c r="B750" s="356" t="s">
        <v>1771</v>
      </c>
      <c r="C750" s="391" t="s">
        <v>774</v>
      </c>
      <c r="D750" s="356" t="s">
        <v>2668</v>
      </c>
      <c r="E750" s="373" t="s">
        <v>939</v>
      </c>
      <c r="F750" s="373" t="s">
        <v>966</v>
      </c>
      <c r="G750" s="373">
        <v>10</v>
      </c>
      <c r="H750" s="392">
        <v>75.190258751902604</v>
      </c>
      <c r="I750" s="392">
        <v>101.992528019925</v>
      </c>
      <c r="J750" s="392">
        <v>124.88169364881701</v>
      </c>
      <c r="K750" s="392">
        <v>66.08</v>
      </c>
      <c r="L750" s="392">
        <v>104</v>
      </c>
      <c r="M750" s="393">
        <v>108.24175824175825</v>
      </c>
    </row>
    <row r="751" spans="1:13">
      <c r="A751" s="373">
        <v>11</v>
      </c>
      <c r="B751" s="356" t="s">
        <v>1771</v>
      </c>
      <c r="C751" s="391" t="s">
        <v>775</v>
      </c>
      <c r="D751" s="356" t="s">
        <v>2669</v>
      </c>
      <c r="E751" s="373" t="s">
        <v>939</v>
      </c>
      <c r="F751" s="373" t="s">
        <v>944</v>
      </c>
      <c r="G751" s="373">
        <v>60</v>
      </c>
      <c r="H751" s="392">
        <v>62.698630136986303</v>
      </c>
      <c r="I751" s="392">
        <v>54.200913242009101</v>
      </c>
      <c r="J751" s="392">
        <v>54.1012868410129</v>
      </c>
      <c r="K751" s="392">
        <v>44.99</v>
      </c>
      <c r="L751" s="392">
        <v>55.87214611872146</v>
      </c>
      <c r="M751" s="393">
        <v>96.602564102564102</v>
      </c>
    </row>
    <row r="752" spans="1:13">
      <c r="A752" s="373">
        <v>11</v>
      </c>
      <c r="B752" s="356" t="s">
        <v>1771</v>
      </c>
      <c r="C752" s="391" t="s">
        <v>776</v>
      </c>
      <c r="D752" s="356" t="s">
        <v>2670</v>
      </c>
      <c r="E752" s="373" t="s">
        <v>939</v>
      </c>
      <c r="F752" s="373" t="s">
        <v>944</v>
      </c>
      <c r="G752" s="373">
        <v>60</v>
      </c>
      <c r="H752" s="392">
        <v>48.632721633496999</v>
      </c>
      <c r="I752" s="392">
        <v>51.811263318112601</v>
      </c>
      <c r="J752" s="392">
        <v>41.286149162861498</v>
      </c>
      <c r="K752" s="392">
        <v>27.88</v>
      </c>
      <c r="L752" s="392">
        <v>48.150684931506852</v>
      </c>
      <c r="M752" s="393">
        <v>43.223443223443226</v>
      </c>
    </row>
    <row r="753" spans="1:13">
      <c r="A753" s="373">
        <v>11</v>
      </c>
      <c r="B753" s="356" t="s">
        <v>1771</v>
      </c>
      <c r="C753" s="391" t="s">
        <v>777</v>
      </c>
      <c r="D753" s="356" t="s">
        <v>2671</v>
      </c>
      <c r="E753" s="373" t="s">
        <v>939</v>
      </c>
      <c r="F753" s="373" t="s">
        <v>966</v>
      </c>
      <c r="G753" s="373">
        <v>10</v>
      </c>
      <c r="H753" s="392">
        <v>71.863013698630098</v>
      </c>
      <c r="I753" s="392">
        <v>37.077625570776299</v>
      </c>
      <c r="J753" s="392">
        <v>60.557077625570798</v>
      </c>
      <c r="K753" s="392">
        <v>52.29</v>
      </c>
      <c r="L753" s="392">
        <v>201.67123287671234</v>
      </c>
      <c r="M753" s="393">
        <v>180.76923076923077</v>
      </c>
    </row>
    <row r="754" spans="1:13">
      <c r="A754" s="373">
        <v>11</v>
      </c>
      <c r="B754" s="356" t="s">
        <v>1771</v>
      </c>
      <c r="C754" s="391" t="s">
        <v>778</v>
      </c>
      <c r="D754" s="356" t="s">
        <v>2672</v>
      </c>
      <c r="E754" s="373" t="s">
        <v>939</v>
      </c>
      <c r="F754" s="373" t="s">
        <v>947</v>
      </c>
      <c r="G754" s="373">
        <v>120</v>
      </c>
      <c r="H754" s="392">
        <v>73.168828812483</v>
      </c>
      <c r="I754" s="392">
        <v>78.906283974777097</v>
      </c>
      <c r="J754" s="392">
        <v>71.854751032833207</v>
      </c>
      <c r="K754" s="392">
        <v>69.89</v>
      </c>
      <c r="L754" s="392">
        <v>84.041095890410958</v>
      </c>
      <c r="M754" s="393">
        <v>103.83241758241758</v>
      </c>
    </row>
    <row r="755" spans="1:13">
      <c r="A755" s="373">
        <v>11</v>
      </c>
      <c r="B755" s="356" t="s">
        <v>1771</v>
      </c>
      <c r="C755" s="391" t="s">
        <v>779</v>
      </c>
      <c r="D755" s="356" t="s">
        <v>2673</v>
      </c>
      <c r="E755" s="373" t="s">
        <v>939</v>
      </c>
      <c r="F755" s="373" t="s">
        <v>966</v>
      </c>
      <c r="G755" s="373">
        <v>10</v>
      </c>
      <c r="H755" s="392">
        <v>43.145205479452102</v>
      </c>
      <c r="I755" s="392">
        <v>43.776057176891001</v>
      </c>
      <c r="J755" s="392">
        <v>40.833829660512201</v>
      </c>
      <c r="K755" s="392">
        <v>25.96</v>
      </c>
      <c r="L755" s="392">
        <v>92.301369863013704</v>
      </c>
      <c r="M755" s="393">
        <v>103.90109890109891</v>
      </c>
    </row>
    <row r="756" spans="1:13">
      <c r="A756" s="373">
        <v>11</v>
      </c>
      <c r="B756" s="356" t="s">
        <v>1771</v>
      </c>
      <c r="C756" s="391" t="s">
        <v>780</v>
      </c>
      <c r="D756" s="356" t="s">
        <v>2674</v>
      </c>
      <c r="E756" s="373" t="s">
        <v>939</v>
      </c>
      <c r="F756" s="373" t="s">
        <v>944</v>
      </c>
      <c r="G756" s="373">
        <v>30</v>
      </c>
      <c r="H756" s="392">
        <v>50.440738534842197</v>
      </c>
      <c r="I756" s="392">
        <v>59.431377616955302</v>
      </c>
      <c r="J756" s="392">
        <v>33.724476608942901</v>
      </c>
      <c r="K756" s="392">
        <v>26.32</v>
      </c>
      <c r="L756" s="392">
        <v>57.397260273972606</v>
      </c>
      <c r="M756" s="393">
        <v>63.498168498168496</v>
      </c>
    </row>
    <row r="757" spans="1:13">
      <c r="A757" s="373">
        <v>11</v>
      </c>
      <c r="B757" s="356" t="s">
        <v>1771</v>
      </c>
      <c r="C757" s="391" t="s">
        <v>781</v>
      </c>
      <c r="D757" s="356" t="s">
        <v>2675</v>
      </c>
      <c r="E757" s="373" t="s">
        <v>939</v>
      </c>
      <c r="F757" s="373" t="s">
        <v>944</v>
      </c>
      <c r="G757" s="373">
        <v>30</v>
      </c>
      <c r="H757" s="392">
        <v>39.150684931506902</v>
      </c>
      <c r="I757" s="392">
        <v>46.104824300178699</v>
      </c>
      <c r="J757" s="392">
        <v>20.732578916021399</v>
      </c>
      <c r="K757" s="392">
        <v>21.65</v>
      </c>
      <c r="L757" s="392">
        <v>28.894977168949772</v>
      </c>
      <c r="M757" s="393">
        <v>44.560439560439562</v>
      </c>
    </row>
    <row r="758" spans="1:13">
      <c r="A758" s="373">
        <v>11</v>
      </c>
      <c r="B758" s="356" t="s">
        <v>1771</v>
      </c>
      <c r="C758" s="391" t="s">
        <v>782</v>
      </c>
      <c r="D758" s="356" t="s">
        <v>2676</v>
      </c>
      <c r="E758" s="373" t="s">
        <v>939</v>
      </c>
      <c r="F758" s="373" t="s">
        <v>944</v>
      </c>
      <c r="G758" s="373">
        <v>60</v>
      </c>
      <c r="H758" s="392">
        <v>47.710371819960898</v>
      </c>
      <c r="I758" s="392">
        <v>17.252446183953001</v>
      </c>
      <c r="J758" s="392">
        <v>29.412915851272</v>
      </c>
      <c r="K758" s="392">
        <v>40.61</v>
      </c>
      <c r="L758" s="392">
        <v>32.780821917808218</v>
      </c>
      <c r="M758" s="393">
        <v>90.247252747252745</v>
      </c>
    </row>
    <row r="759" spans="1:13">
      <c r="A759" s="373">
        <v>11</v>
      </c>
      <c r="B759" s="356" t="s">
        <v>1771</v>
      </c>
      <c r="C759" s="391" t="s">
        <v>783</v>
      </c>
      <c r="D759" s="356" t="s">
        <v>2677</v>
      </c>
      <c r="E759" s="373" t="s">
        <v>939</v>
      </c>
      <c r="F759" s="373" t="s">
        <v>966</v>
      </c>
      <c r="G759" s="373">
        <v>10</v>
      </c>
      <c r="H759" s="392">
        <v>67.549467275494706</v>
      </c>
      <c r="I759" s="392">
        <v>68.885844748858403</v>
      </c>
      <c r="J759" s="392">
        <v>42.273972602739697</v>
      </c>
      <c r="K759" s="392">
        <v>39.74</v>
      </c>
      <c r="L759" s="392">
        <v>155.17808219178082</v>
      </c>
      <c r="M759" s="393">
        <v>127.03296703296704</v>
      </c>
    </row>
    <row r="760" spans="1:13">
      <c r="A760" s="373">
        <v>11</v>
      </c>
      <c r="B760" s="356" t="s">
        <v>1783</v>
      </c>
      <c r="C760" s="391" t="s">
        <v>784</v>
      </c>
      <c r="D760" s="356" t="s">
        <v>2678</v>
      </c>
      <c r="E760" s="373" t="s">
        <v>935</v>
      </c>
      <c r="F760" s="373" t="s">
        <v>936</v>
      </c>
      <c r="G760" s="373">
        <v>729</v>
      </c>
      <c r="H760" s="392">
        <v>102.10384382389201</v>
      </c>
      <c r="I760" s="392">
        <v>98.167783792234204</v>
      </c>
      <c r="J760" s="392">
        <v>0</v>
      </c>
      <c r="K760" s="392">
        <v>84.35</v>
      </c>
      <c r="L760" s="392">
        <v>97.134884395158366</v>
      </c>
      <c r="M760" s="393">
        <v>82.484938444075794</v>
      </c>
    </row>
    <row r="761" spans="1:13">
      <c r="A761" s="373">
        <v>11</v>
      </c>
      <c r="B761" s="356" t="s">
        <v>1783</v>
      </c>
      <c r="C761" s="391" t="s">
        <v>785</v>
      </c>
      <c r="D761" s="356" t="s">
        <v>2679</v>
      </c>
      <c r="E761" s="373" t="s">
        <v>939</v>
      </c>
      <c r="F761" s="373" t="s">
        <v>944</v>
      </c>
      <c r="G761" s="373">
        <v>30</v>
      </c>
      <c r="H761" s="392">
        <v>80.383561643835606</v>
      </c>
      <c r="I761" s="392">
        <v>81.296803652967995</v>
      </c>
      <c r="J761" s="392">
        <v>90.949771689497695</v>
      </c>
      <c r="K761" s="392">
        <v>59.88</v>
      </c>
      <c r="L761" s="392">
        <v>42.337899543378995</v>
      </c>
      <c r="M761" s="393">
        <v>78.736263736263737</v>
      </c>
    </row>
    <row r="762" spans="1:13">
      <c r="A762" s="373">
        <v>11</v>
      </c>
      <c r="B762" s="356" t="s">
        <v>1783</v>
      </c>
      <c r="C762" s="391" t="s">
        <v>786</v>
      </c>
      <c r="D762" s="356" t="s">
        <v>3803</v>
      </c>
      <c r="E762" s="373" t="s">
        <v>939</v>
      </c>
      <c r="F762" s="373" t="s">
        <v>944</v>
      </c>
      <c r="G762" s="373">
        <v>30</v>
      </c>
      <c r="H762" s="392">
        <v>131.89954337899499</v>
      </c>
      <c r="I762" s="392">
        <v>117.92694063926901</v>
      </c>
      <c r="J762" s="392">
        <v>112.456621004566</v>
      </c>
      <c r="K762" s="392">
        <v>99.81</v>
      </c>
      <c r="L762" s="392">
        <v>129.36986301369862</v>
      </c>
      <c r="M762" s="393">
        <v>105.60439560439561</v>
      </c>
    </row>
    <row r="763" spans="1:13">
      <c r="A763" s="373">
        <v>11</v>
      </c>
      <c r="B763" s="356" t="s">
        <v>1783</v>
      </c>
      <c r="C763" s="391" t="s">
        <v>787</v>
      </c>
      <c r="D763" s="356" t="s">
        <v>3802</v>
      </c>
      <c r="E763" s="373" t="s">
        <v>939</v>
      </c>
      <c r="F763" s="373" t="s">
        <v>947</v>
      </c>
      <c r="G763" s="373">
        <v>90</v>
      </c>
      <c r="H763" s="392">
        <v>59.348554033485499</v>
      </c>
      <c r="I763" s="392">
        <v>45.866701791359297</v>
      </c>
      <c r="J763" s="392">
        <v>46.177555321390898</v>
      </c>
      <c r="K763" s="392">
        <v>42.41</v>
      </c>
      <c r="L763" s="392">
        <v>54.642313546423132</v>
      </c>
      <c r="M763" s="393">
        <v>62.588522588522586</v>
      </c>
    </row>
    <row r="764" spans="1:13">
      <c r="A764" s="373">
        <v>11</v>
      </c>
      <c r="B764" s="356" t="s">
        <v>1783</v>
      </c>
      <c r="C764" s="391" t="s">
        <v>788</v>
      </c>
      <c r="D764" s="356" t="s">
        <v>2680</v>
      </c>
      <c r="E764" s="373" t="s">
        <v>939</v>
      </c>
      <c r="F764" s="373" t="s">
        <v>944</v>
      </c>
      <c r="G764" s="373">
        <v>33</v>
      </c>
      <c r="H764" s="392">
        <v>82.200083022000797</v>
      </c>
      <c r="I764" s="392">
        <v>75.998339559983407</v>
      </c>
      <c r="J764" s="392">
        <v>70.6185139061851</v>
      </c>
      <c r="K764" s="392">
        <v>29.12</v>
      </c>
      <c r="L764" s="392">
        <v>69.339975093399744</v>
      </c>
      <c r="M764" s="393">
        <v>61.322011322011321</v>
      </c>
    </row>
    <row r="765" spans="1:13">
      <c r="A765" s="373">
        <v>11</v>
      </c>
      <c r="B765" s="356" t="s">
        <v>1783</v>
      </c>
      <c r="C765" s="391" t="s">
        <v>789</v>
      </c>
      <c r="D765" s="356" t="s">
        <v>2681</v>
      </c>
      <c r="E765" s="373" t="s">
        <v>939</v>
      </c>
      <c r="F765" s="373" t="s">
        <v>940</v>
      </c>
      <c r="G765" s="373">
        <v>60</v>
      </c>
      <c r="H765" s="392">
        <v>67.154899894625899</v>
      </c>
      <c r="I765" s="392">
        <v>69.911621741051704</v>
      </c>
      <c r="J765" s="392">
        <v>67.092355280600998</v>
      </c>
      <c r="K765" s="392">
        <v>56.6</v>
      </c>
      <c r="L765" s="392">
        <v>66.31506849315069</v>
      </c>
      <c r="M765" s="393">
        <v>54.890109890109891</v>
      </c>
    </row>
    <row r="766" spans="1:13">
      <c r="A766" s="373">
        <v>11</v>
      </c>
      <c r="B766" s="356" t="s">
        <v>1783</v>
      </c>
      <c r="C766" s="391" t="s">
        <v>790</v>
      </c>
      <c r="D766" s="356" t="s">
        <v>2682</v>
      </c>
      <c r="E766" s="373" t="s">
        <v>939</v>
      </c>
      <c r="F766" s="373" t="s">
        <v>940</v>
      </c>
      <c r="G766" s="373">
        <v>60</v>
      </c>
      <c r="H766" s="392">
        <v>36.891933028919297</v>
      </c>
      <c r="I766" s="392">
        <v>95.077625570776206</v>
      </c>
      <c r="J766" s="392">
        <v>101.689497716895</v>
      </c>
      <c r="K766" s="392">
        <v>94.22</v>
      </c>
      <c r="L766" s="392">
        <v>89.863013698630141</v>
      </c>
      <c r="M766" s="393">
        <v>107.55494505494505</v>
      </c>
    </row>
    <row r="767" spans="1:13">
      <c r="A767" s="373">
        <v>11</v>
      </c>
      <c r="B767" s="356" t="s">
        <v>1783</v>
      </c>
      <c r="C767" s="391" t="s">
        <v>791</v>
      </c>
      <c r="D767" s="356" t="s">
        <v>2683</v>
      </c>
      <c r="E767" s="373" t="s">
        <v>939</v>
      </c>
      <c r="F767" s="373" t="s">
        <v>947</v>
      </c>
      <c r="G767" s="373">
        <v>172</v>
      </c>
      <c r="H767" s="392">
        <v>111.31278538812801</v>
      </c>
      <c r="I767" s="392">
        <v>101.171332142148</v>
      </c>
      <c r="J767" s="392">
        <v>100.37522334723</v>
      </c>
      <c r="K767" s="392">
        <v>102.1</v>
      </c>
      <c r="L767" s="392">
        <v>111.19624084103218</v>
      </c>
      <c r="M767" s="393">
        <v>175.11500127779198</v>
      </c>
    </row>
    <row r="768" spans="1:13">
      <c r="A768" s="373">
        <v>11</v>
      </c>
      <c r="B768" s="356" t="s">
        <v>1783</v>
      </c>
      <c r="C768" s="391" t="s">
        <v>792</v>
      </c>
      <c r="D768" s="356" t="s">
        <v>2684</v>
      </c>
      <c r="E768" s="373" t="s">
        <v>972</v>
      </c>
      <c r="F768" s="373" t="s">
        <v>973</v>
      </c>
      <c r="G768" s="373">
        <v>234</v>
      </c>
      <c r="H768" s="392">
        <v>86.707645474768796</v>
      </c>
      <c r="I768" s="392">
        <v>94.9197986184288</v>
      </c>
      <c r="J768" s="392">
        <v>88.662920032783006</v>
      </c>
      <c r="K768" s="392">
        <v>79.87</v>
      </c>
      <c r="L768" s="392">
        <v>100.13400833829661</v>
      </c>
      <c r="M768" s="393">
        <v>90.619525402134101</v>
      </c>
    </row>
    <row r="769" spans="1:13">
      <c r="A769" s="373">
        <v>11</v>
      </c>
      <c r="B769" s="356" t="s">
        <v>1783</v>
      </c>
      <c r="C769" s="391" t="s">
        <v>793</v>
      </c>
      <c r="D769" s="356" t="s">
        <v>2685</v>
      </c>
      <c r="E769" s="373" t="s">
        <v>939</v>
      </c>
      <c r="F769" s="373" t="s">
        <v>944</v>
      </c>
      <c r="G769" s="373">
        <v>30</v>
      </c>
      <c r="H769" s="392">
        <v>97.799086757990906</v>
      </c>
      <c r="I769" s="392">
        <v>79.114155251141597</v>
      </c>
      <c r="J769" s="392">
        <v>74.474885844748897</v>
      </c>
      <c r="K769" s="392">
        <v>57.74</v>
      </c>
      <c r="L769" s="392">
        <v>62.904109589041099</v>
      </c>
      <c r="M769" s="393">
        <v>63.443223443223445</v>
      </c>
    </row>
    <row r="770" spans="1:13">
      <c r="A770" s="373">
        <v>11</v>
      </c>
      <c r="B770" s="356" t="s">
        <v>1783</v>
      </c>
      <c r="C770" s="391" t="s">
        <v>794</v>
      </c>
      <c r="D770" s="356" t="s">
        <v>2686</v>
      </c>
      <c r="E770" s="373" t="s">
        <v>939</v>
      </c>
      <c r="F770" s="373" t="s">
        <v>940</v>
      </c>
      <c r="G770" s="373">
        <v>60</v>
      </c>
      <c r="H770" s="392">
        <v>54.305936073059399</v>
      </c>
      <c r="I770" s="392">
        <v>44.418351815612098</v>
      </c>
      <c r="J770" s="392">
        <v>47.327679930419698</v>
      </c>
      <c r="K770" s="392">
        <v>45.06</v>
      </c>
      <c r="L770" s="392">
        <v>67.287671232876718</v>
      </c>
      <c r="M770" s="393">
        <v>53.800366300366299</v>
      </c>
    </row>
    <row r="771" spans="1:13">
      <c r="A771" s="373">
        <v>11</v>
      </c>
      <c r="B771" s="356" t="s">
        <v>1783</v>
      </c>
      <c r="C771" s="391" t="s">
        <v>795</v>
      </c>
      <c r="D771" s="356" t="s">
        <v>2688</v>
      </c>
      <c r="E771" s="373" t="s">
        <v>939</v>
      </c>
      <c r="F771" s="373" t="s">
        <v>947</v>
      </c>
      <c r="G771" s="373">
        <v>90</v>
      </c>
      <c r="H771" s="392">
        <v>82.326182476092001</v>
      </c>
      <c r="I771" s="392">
        <v>37.975388901787802</v>
      </c>
      <c r="J771" s="392">
        <v>40.557232412352</v>
      </c>
      <c r="K771" s="392">
        <v>33.33</v>
      </c>
      <c r="L771" s="392">
        <v>51.394216133942159</v>
      </c>
      <c r="M771" s="393">
        <v>85.927960927960925</v>
      </c>
    </row>
    <row r="772" spans="1:13">
      <c r="A772" s="373">
        <v>11</v>
      </c>
      <c r="B772" s="356" t="s">
        <v>1783</v>
      </c>
      <c r="C772" s="391" t="s">
        <v>796</v>
      </c>
      <c r="D772" s="356" t="s">
        <v>2687</v>
      </c>
      <c r="E772" s="373" t="s">
        <v>939</v>
      </c>
      <c r="F772" s="373" t="s">
        <v>940</v>
      </c>
      <c r="G772" s="373">
        <v>30</v>
      </c>
      <c r="H772" s="392">
        <v>135.890410958904</v>
      </c>
      <c r="I772" s="392">
        <v>94.471232876712307</v>
      </c>
      <c r="J772" s="392">
        <v>87.632876712328795</v>
      </c>
      <c r="K772" s="392">
        <v>76.61</v>
      </c>
      <c r="L772" s="392">
        <v>142.83105022831049</v>
      </c>
      <c r="M772" s="393">
        <v>152.14285714285714</v>
      </c>
    </row>
    <row r="773" spans="1:13">
      <c r="A773" s="373">
        <v>11</v>
      </c>
      <c r="B773" s="356" t="s">
        <v>1783</v>
      </c>
      <c r="C773" s="391" t="s">
        <v>797</v>
      </c>
      <c r="D773" s="356" t="s">
        <v>2689</v>
      </c>
      <c r="E773" s="373" t="s">
        <v>972</v>
      </c>
      <c r="F773" s="373" t="s">
        <v>973</v>
      </c>
      <c r="G773" s="373">
        <v>260</v>
      </c>
      <c r="H773" s="392">
        <v>74.749277365841394</v>
      </c>
      <c r="I773" s="392">
        <v>98.579557428872505</v>
      </c>
      <c r="J773" s="392">
        <v>83.103617843343898</v>
      </c>
      <c r="K773" s="392">
        <v>87.71</v>
      </c>
      <c r="L773" s="392">
        <v>83.883034773445729</v>
      </c>
      <c r="M773" s="393">
        <v>85.194420963651737</v>
      </c>
    </row>
    <row r="774" spans="1:13">
      <c r="A774" s="373">
        <v>11</v>
      </c>
      <c r="B774" s="356" t="s">
        <v>1783</v>
      </c>
      <c r="C774" s="391" t="s">
        <v>798</v>
      </c>
      <c r="D774" s="356" t="s">
        <v>2690</v>
      </c>
      <c r="E774" s="373" t="s">
        <v>939</v>
      </c>
      <c r="F774" s="373" t="s">
        <v>944</v>
      </c>
      <c r="G774" s="373">
        <v>30</v>
      </c>
      <c r="H774" s="392">
        <v>120.593607305936</v>
      </c>
      <c r="I774" s="392">
        <v>62.704374723817899</v>
      </c>
      <c r="J774" s="392">
        <v>58.4312859036677</v>
      </c>
      <c r="K774" s="392">
        <v>40.42</v>
      </c>
      <c r="L774" s="392">
        <v>104.97716894977169</v>
      </c>
      <c r="M774" s="393">
        <v>120.65934065934066</v>
      </c>
    </row>
    <row r="775" spans="1:13">
      <c r="A775" s="373">
        <v>11</v>
      </c>
      <c r="B775" s="356" t="s">
        <v>1783</v>
      </c>
      <c r="C775" s="391" t="s">
        <v>799</v>
      </c>
      <c r="D775" s="356" t="s">
        <v>2691</v>
      </c>
      <c r="E775" s="373" t="s">
        <v>939</v>
      </c>
      <c r="F775" s="373" t="s">
        <v>944</v>
      </c>
      <c r="G775" s="373">
        <v>59</v>
      </c>
      <c r="H775" s="392">
        <v>141.87214611872099</v>
      </c>
      <c r="I775" s="392">
        <v>61.616438356164402</v>
      </c>
      <c r="J775" s="392">
        <v>50.5342465753425</v>
      </c>
      <c r="K775" s="392">
        <v>54.73</v>
      </c>
      <c r="L775" s="392">
        <v>66.575342465753423</v>
      </c>
      <c r="M775" s="393">
        <v>65.347364499906874</v>
      </c>
    </row>
    <row r="776" spans="1:13">
      <c r="A776" s="373">
        <v>11</v>
      </c>
      <c r="B776" s="356" t="s">
        <v>1783</v>
      </c>
      <c r="C776" s="391" t="s">
        <v>800</v>
      </c>
      <c r="D776" s="356" t="s">
        <v>2692</v>
      </c>
      <c r="E776" s="373" t="s">
        <v>939</v>
      </c>
      <c r="F776" s="373" t="s">
        <v>944</v>
      </c>
      <c r="G776" s="373">
        <v>30</v>
      </c>
      <c r="H776" s="392">
        <v>77.598173515981699</v>
      </c>
      <c r="I776" s="392">
        <v>96.283105022831094</v>
      </c>
      <c r="J776" s="392">
        <v>65.835616438356197</v>
      </c>
      <c r="K776" s="392">
        <v>51.24</v>
      </c>
      <c r="L776" s="392">
        <v>83.534246575342465</v>
      </c>
      <c r="M776" s="393">
        <v>110.54945054945055</v>
      </c>
    </row>
    <row r="777" spans="1:13">
      <c r="A777" s="373">
        <v>11</v>
      </c>
      <c r="B777" s="356" t="s">
        <v>1783</v>
      </c>
      <c r="C777" s="391" t="s">
        <v>801</v>
      </c>
      <c r="D777" s="356" t="s">
        <v>2693</v>
      </c>
      <c r="E777" s="373" t="s">
        <v>939</v>
      </c>
      <c r="F777" s="373" t="s">
        <v>966</v>
      </c>
      <c r="G777" s="373">
        <v>10</v>
      </c>
      <c r="H777" s="392">
        <v>73.726027397260296</v>
      </c>
      <c r="I777" s="392">
        <v>46.611872146118699</v>
      </c>
      <c r="J777" s="392">
        <v>52.785388127853899</v>
      </c>
      <c r="K777" s="392">
        <v>45.92</v>
      </c>
      <c r="L777" s="392">
        <v>92.109589041095887</v>
      </c>
      <c r="M777" s="393">
        <v>112.74725274725274</v>
      </c>
    </row>
    <row r="778" spans="1:13">
      <c r="A778" s="373">
        <v>11</v>
      </c>
      <c r="B778" s="356" t="s">
        <v>1783</v>
      </c>
      <c r="C778" s="391" t="s">
        <v>802</v>
      </c>
      <c r="D778" s="356" t="s">
        <v>2694</v>
      </c>
      <c r="E778" s="373" t="s">
        <v>939</v>
      </c>
      <c r="F778" s="373" t="s">
        <v>944</v>
      </c>
      <c r="G778" s="373">
        <v>24</v>
      </c>
      <c r="H778" s="392">
        <v>51.305936073059399</v>
      </c>
      <c r="I778" s="392">
        <v>34.987912973408498</v>
      </c>
      <c r="J778" s="392">
        <v>35.705076551168403</v>
      </c>
      <c r="K778" s="392">
        <v>31.87</v>
      </c>
      <c r="L778" s="392">
        <v>52.922374429223744</v>
      </c>
      <c r="M778" s="393">
        <v>47.939560439560438</v>
      </c>
    </row>
    <row r="779" spans="1:13">
      <c r="A779" s="373">
        <v>11</v>
      </c>
      <c r="B779" s="356" t="s">
        <v>1783</v>
      </c>
      <c r="C779" s="391" t="s">
        <v>803</v>
      </c>
      <c r="D779" s="356" t="s">
        <v>2011</v>
      </c>
      <c r="E779" s="373" t="s">
        <v>939</v>
      </c>
      <c r="F779" s="373" t="s">
        <v>966</v>
      </c>
      <c r="G779" s="373">
        <v>10</v>
      </c>
      <c r="H779" s="392">
        <v>0</v>
      </c>
      <c r="I779" s="392">
        <v>0</v>
      </c>
      <c r="J779" s="392">
        <v>0</v>
      </c>
      <c r="K779" s="392">
        <v>0</v>
      </c>
      <c r="L779" s="392">
        <v>0</v>
      </c>
      <c r="M779" s="393">
        <v>188.90109890109889</v>
      </c>
    </row>
    <row r="780" spans="1:13">
      <c r="A780" s="394">
        <v>11</v>
      </c>
      <c r="B780" s="395" t="s">
        <v>1783</v>
      </c>
      <c r="C780" s="396" t="s">
        <v>804</v>
      </c>
      <c r="D780" s="395" t="s">
        <v>2695</v>
      </c>
      <c r="E780" s="394" t="s">
        <v>939</v>
      </c>
      <c r="F780" s="394" t="s">
        <v>966</v>
      </c>
      <c r="G780" s="373">
        <v>10</v>
      </c>
      <c r="H780" s="392">
        <v>0</v>
      </c>
      <c r="I780" s="392">
        <v>0</v>
      </c>
      <c r="J780" s="392">
        <v>0</v>
      </c>
      <c r="K780" s="392">
        <v>0</v>
      </c>
      <c r="L780" s="392">
        <v>0</v>
      </c>
      <c r="M780" s="393"/>
    </row>
    <row r="781" spans="1:13">
      <c r="A781" s="394">
        <v>11</v>
      </c>
      <c r="B781" s="395" t="s">
        <v>1783</v>
      </c>
      <c r="C781" s="396" t="s">
        <v>805</v>
      </c>
      <c r="D781" s="395" t="s">
        <v>2696</v>
      </c>
      <c r="E781" s="394" t="s">
        <v>939</v>
      </c>
      <c r="F781" s="394" t="s">
        <v>966</v>
      </c>
      <c r="G781" s="394">
        <v>0</v>
      </c>
      <c r="H781" s="392">
        <v>0</v>
      </c>
      <c r="I781" s="392">
        <v>0</v>
      </c>
      <c r="J781" s="392">
        <v>0</v>
      </c>
      <c r="K781" s="392">
        <v>0</v>
      </c>
      <c r="L781" s="392">
        <v>0</v>
      </c>
      <c r="M781" s="393"/>
    </row>
    <row r="782" spans="1:13">
      <c r="A782" s="394">
        <v>11</v>
      </c>
      <c r="B782" s="395" t="s">
        <v>1783</v>
      </c>
      <c r="C782" s="396" t="s">
        <v>806</v>
      </c>
      <c r="D782" s="395" t="s">
        <v>2697</v>
      </c>
      <c r="E782" s="394" t="s">
        <v>939</v>
      </c>
      <c r="F782" s="394" t="s">
        <v>966</v>
      </c>
      <c r="G782" s="394">
        <v>0</v>
      </c>
      <c r="H782" s="392">
        <v>0</v>
      </c>
      <c r="I782" s="392">
        <v>0</v>
      </c>
      <c r="J782" s="392">
        <v>0</v>
      </c>
      <c r="K782" s="392">
        <v>0</v>
      </c>
      <c r="L782" s="392">
        <v>0</v>
      </c>
      <c r="M782" s="393"/>
    </row>
    <row r="783" spans="1:13">
      <c r="A783" s="373">
        <v>11</v>
      </c>
      <c r="B783" s="356" t="s">
        <v>1806</v>
      </c>
      <c r="C783" s="391" t="s">
        <v>807</v>
      </c>
      <c r="D783" s="356" t="s">
        <v>2698</v>
      </c>
      <c r="E783" s="373" t="s">
        <v>972</v>
      </c>
      <c r="F783" s="373" t="s">
        <v>999</v>
      </c>
      <c r="G783" s="373">
        <v>215</v>
      </c>
      <c r="H783" s="392">
        <v>72.351811547817206</v>
      </c>
      <c r="I783" s="392">
        <v>70.402038865880897</v>
      </c>
      <c r="J783" s="392">
        <v>62.655622809812002</v>
      </c>
      <c r="K783" s="392">
        <v>61.43</v>
      </c>
      <c r="L783" s="392">
        <v>75.035361580121062</v>
      </c>
      <c r="M783" s="393">
        <v>86.644518272425245</v>
      </c>
    </row>
    <row r="784" spans="1:13">
      <c r="A784" s="373">
        <v>11</v>
      </c>
      <c r="B784" s="356" t="s">
        <v>1806</v>
      </c>
      <c r="C784" s="391" t="s">
        <v>808</v>
      </c>
      <c r="D784" s="356" t="s">
        <v>2699</v>
      </c>
      <c r="E784" s="373" t="s">
        <v>972</v>
      </c>
      <c r="F784" s="373" t="s">
        <v>973</v>
      </c>
      <c r="G784" s="373">
        <v>209</v>
      </c>
      <c r="H784" s="392">
        <v>86.6449965172974</v>
      </c>
      <c r="I784" s="392">
        <v>70.188264596000295</v>
      </c>
      <c r="J784" s="392">
        <v>81.678997875613504</v>
      </c>
      <c r="K784" s="392">
        <v>56.61</v>
      </c>
      <c r="L784" s="392">
        <v>68.077603722881307</v>
      </c>
      <c r="M784" s="393">
        <v>70.284978179715026</v>
      </c>
    </row>
    <row r="785" spans="1:13">
      <c r="A785" s="373">
        <v>11</v>
      </c>
      <c r="B785" s="356" t="s">
        <v>1806</v>
      </c>
      <c r="C785" s="391" t="s">
        <v>809</v>
      </c>
      <c r="D785" s="356" t="s">
        <v>2700</v>
      </c>
      <c r="E785" s="373" t="s">
        <v>939</v>
      </c>
      <c r="F785" s="373" t="s">
        <v>944</v>
      </c>
      <c r="G785" s="373">
        <v>30</v>
      </c>
      <c r="H785" s="392">
        <v>15.6529680365297</v>
      </c>
      <c r="I785" s="392">
        <v>14.812785388127899</v>
      </c>
      <c r="J785" s="392">
        <v>13.5433789954338</v>
      </c>
      <c r="K785" s="392">
        <v>9.11</v>
      </c>
      <c r="L785" s="392">
        <v>13.342465753424657</v>
      </c>
      <c r="M785" s="393">
        <v>18.882783882783883</v>
      </c>
    </row>
    <row r="786" spans="1:13">
      <c r="A786" s="373">
        <v>11</v>
      </c>
      <c r="B786" s="356" t="s">
        <v>1806</v>
      </c>
      <c r="C786" s="391" t="s">
        <v>810</v>
      </c>
      <c r="D786" s="356" t="s">
        <v>2701</v>
      </c>
      <c r="E786" s="373" t="s">
        <v>939</v>
      </c>
      <c r="F786" s="373" t="s">
        <v>944</v>
      </c>
      <c r="G786" s="373">
        <v>30</v>
      </c>
      <c r="H786" s="392">
        <v>31.4611872146119</v>
      </c>
      <c r="I786" s="392">
        <v>30.694063926940601</v>
      </c>
      <c r="J786" s="392">
        <v>25.3607305936073</v>
      </c>
      <c r="K786" s="392">
        <v>30.58</v>
      </c>
      <c r="L786" s="392">
        <v>29.095890410958905</v>
      </c>
      <c r="M786" s="393">
        <v>43.608058608058606</v>
      </c>
    </row>
    <row r="787" spans="1:13">
      <c r="A787" s="373">
        <v>11</v>
      </c>
      <c r="B787" s="356" t="s">
        <v>1806</v>
      </c>
      <c r="C787" s="391" t="s">
        <v>811</v>
      </c>
      <c r="D787" s="356" t="s">
        <v>2702</v>
      </c>
      <c r="E787" s="373" t="s">
        <v>939</v>
      </c>
      <c r="F787" s="373" t="s">
        <v>944</v>
      </c>
      <c r="G787" s="373">
        <v>30</v>
      </c>
      <c r="H787" s="392">
        <v>73.397260273972606</v>
      </c>
      <c r="I787" s="392">
        <v>20.5388127853881</v>
      </c>
      <c r="J787" s="392">
        <v>61.470319634703202</v>
      </c>
      <c r="K787" s="392">
        <v>45.68</v>
      </c>
      <c r="L787" s="392">
        <v>52.38356164383562</v>
      </c>
      <c r="M787" s="393">
        <v>71.666666666666671</v>
      </c>
    </row>
    <row r="788" spans="1:13">
      <c r="A788" s="394">
        <v>11</v>
      </c>
      <c r="B788" s="395" t="s">
        <v>1806</v>
      </c>
      <c r="C788" s="399">
        <v>11350</v>
      </c>
      <c r="D788" s="395" t="s">
        <v>2178</v>
      </c>
      <c r="E788" s="394" t="s">
        <v>939</v>
      </c>
      <c r="F788" s="394" t="s">
        <v>966</v>
      </c>
      <c r="G788" s="373">
        <v>10</v>
      </c>
      <c r="H788" s="392">
        <v>44.931506849315099</v>
      </c>
      <c r="I788" s="392">
        <v>27.589041095890401</v>
      </c>
      <c r="J788" s="392">
        <v>42.657534246575302</v>
      </c>
      <c r="K788" s="392">
        <v>10.74</v>
      </c>
      <c r="L788" s="392">
        <v>8.493150684931507</v>
      </c>
      <c r="M788" s="393"/>
    </row>
    <row r="789" spans="1:13">
      <c r="A789" s="373">
        <v>11</v>
      </c>
      <c r="B789" s="356" t="s">
        <v>1806</v>
      </c>
      <c r="C789" s="391" t="s">
        <v>813</v>
      </c>
      <c r="D789" s="356" t="s">
        <v>2703</v>
      </c>
      <c r="E789" s="373" t="s">
        <v>939</v>
      </c>
      <c r="F789" s="373" t="s">
        <v>944</v>
      </c>
      <c r="G789" s="373">
        <v>30</v>
      </c>
      <c r="H789" s="392">
        <v>54.219178082191803</v>
      </c>
      <c r="I789" s="392">
        <v>43.1598173515982</v>
      </c>
      <c r="J789" s="392">
        <v>26.429223744292202</v>
      </c>
      <c r="K789" s="392">
        <v>31.57</v>
      </c>
      <c r="L789" s="392">
        <v>39.963470319634702</v>
      </c>
      <c r="M789" s="393">
        <v>34.120879120879124</v>
      </c>
    </row>
    <row r="790" spans="1:13">
      <c r="A790" s="373">
        <v>11</v>
      </c>
      <c r="B790" s="356" t="s">
        <v>1806</v>
      </c>
      <c r="C790" s="391" t="s">
        <v>814</v>
      </c>
      <c r="D790" s="356" t="s">
        <v>2704</v>
      </c>
      <c r="E790" s="373" t="s">
        <v>939</v>
      </c>
      <c r="F790" s="373" t="s">
        <v>944</v>
      </c>
      <c r="G790" s="373">
        <v>30</v>
      </c>
      <c r="H790" s="392">
        <v>39.1324200913242</v>
      </c>
      <c r="I790" s="392">
        <v>27.187214611872101</v>
      </c>
      <c r="J790" s="392">
        <v>32.036529680365298</v>
      </c>
      <c r="K790" s="392">
        <v>31.07</v>
      </c>
      <c r="L790" s="392">
        <v>42.922374429223744</v>
      </c>
      <c r="M790" s="393">
        <v>39.615384615384613</v>
      </c>
    </row>
    <row r="791" spans="1:13">
      <c r="A791" s="373">
        <v>11</v>
      </c>
      <c r="B791" s="356" t="s">
        <v>1806</v>
      </c>
      <c r="C791" s="391" t="s">
        <v>815</v>
      </c>
      <c r="D791" s="356" t="s">
        <v>2705</v>
      </c>
      <c r="E791" s="373" t="s">
        <v>939</v>
      </c>
      <c r="F791" s="373" t="s">
        <v>944</v>
      </c>
      <c r="G791" s="373">
        <v>30</v>
      </c>
      <c r="H791" s="392">
        <v>186.45662100456599</v>
      </c>
      <c r="I791" s="392">
        <v>53.753424657534197</v>
      </c>
      <c r="J791" s="392">
        <v>72.273972602739704</v>
      </c>
      <c r="K791" s="392">
        <v>50.66</v>
      </c>
      <c r="L791" s="392">
        <v>54.337899543378995</v>
      </c>
      <c r="M791" s="393">
        <v>157.52747252747253</v>
      </c>
    </row>
    <row r="792" spans="1:13">
      <c r="A792" s="373">
        <v>11</v>
      </c>
      <c r="B792" s="356" t="s">
        <v>1815</v>
      </c>
      <c r="C792" s="391" t="s">
        <v>816</v>
      </c>
      <c r="D792" s="356" t="s">
        <v>2706</v>
      </c>
      <c r="E792" s="373" t="s">
        <v>935</v>
      </c>
      <c r="F792" s="373" t="s">
        <v>936</v>
      </c>
      <c r="G792" s="373">
        <v>551</v>
      </c>
      <c r="H792" s="392">
        <v>107.28669081402001</v>
      </c>
      <c r="I792" s="392">
        <v>86.384998204299393</v>
      </c>
      <c r="J792" s="392">
        <v>56.957057103278402</v>
      </c>
      <c r="K792" s="392">
        <v>72.709999999999994</v>
      </c>
      <c r="L792" s="392">
        <v>110.61880018894662</v>
      </c>
      <c r="M792" s="393">
        <v>190.89667138668955</v>
      </c>
    </row>
    <row r="793" spans="1:13">
      <c r="A793" s="373">
        <v>11</v>
      </c>
      <c r="B793" s="356" t="s">
        <v>1815</v>
      </c>
      <c r="C793" s="391" t="s">
        <v>817</v>
      </c>
      <c r="D793" s="356" t="s">
        <v>2707</v>
      </c>
      <c r="E793" s="373" t="s">
        <v>939</v>
      </c>
      <c r="F793" s="373" t="s">
        <v>947</v>
      </c>
      <c r="G793" s="373">
        <v>60</v>
      </c>
      <c r="H793" s="392">
        <v>66.415525114155201</v>
      </c>
      <c r="I793" s="392">
        <v>55.262925320371203</v>
      </c>
      <c r="J793" s="392">
        <v>21.8647812638091</v>
      </c>
      <c r="K793" s="392">
        <v>29.85</v>
      </c>
      <c r="L793" s="392">
        <v>60.187214611872143</v>
      </c>
      <c r="M793" s="393">
        <v>47.445054945054942</v>
      </c>
    </row>
    <row r="794" spans="1:13">
      <c r="A794" s="373">
        <v>11</v>
      </c>
      <c r="B794" s="356" t="s">
        <v>1815</v>
      </c>
      <c r="C794" s="391" t="s">
        <v>818</v>
      </c>
      <c r="D794" s="356" t="s">
        <v>2708</v>
      </c>
      <c r="E794" s="373" t="s">
        <v>939</v>
      </c>
      <c r="F794" s="373" t="s">
        <v>940</v>
      </c>
      <c r="G794" s="373">
        <v>75</v>
      </c>
      <c r="H794" s="392">
        <v>87.456621004566202</v>
      </c>
      <c r="I794" s="392">
        <v>58.2426614481409</v>
      </c>
      <c r="J794" s="392">
        <v>45.487279843444199</v>
      </c>
      <c r="K794" s="392">
        <v>43.24</v>
      </c>
      <c r="L794" s="392">
        <v>64.796347031963464</v>
      </c>
      <c r="M794" s="393">
        <v>58.659340659340657</v>
      </c>
    </row>
    <row r="795" spans="1:13">
      <c r="A795" s="373">
        <v>11</v>
      </c>
      <c r="B795" s="356" t="s">
        <v>1819</v>
      </c>
      <c r="C795" s="391" t="s">
        <v>819</v>
      </c>
      <c r="D795" s="356" t="s">
        <v>2709</v>
      </c>
      <c r="E795" s="373" t="s">
        <v>972</v>
      </c>
      <c r="F795" s="373" t="s">
        <v>999</v>
      </c>
      <c r="G795" s="373">
        <v>300</v>
      </c>
      <c r="H795" s="392">
        <v>75.6803652968037</v>
      </c>
      <c r="I795" s="392">
        <v>86.376255707762596</v>
      </c>
      <c r="J795" s="392">
        <v>70.411872146118696</v>
      </c>
      <c r="K795" s="392">
        <v>45.59</v>
      </c>
      <c r="L795" s="392">
        <v>73.263013698630132</v>
      </c>
      <c r="M795" s="393">
        <v>68.38095238095238</v>
      </c>
    </row>
    <row r="796" spans="1:13">
      <c r="A796" s="373">
        <v>11</v>
      </c>
      <c r="B796" s="356" t="s">
        <v>1819</v>
      </c>
      <c r="C796" s="391" t="s">
        <v>820</v>
      </c>
      <c r="D796" s="356" t="s">
        <v>2710</v>
      </c>
      <c r="E796" s="373" t="s">
        <v>939</v>
      </c>
      <c r="F796" s="373" t="s">
        <v>966</v>
      </c>
      <c r="G796" s="373">
        <v>12</v>
      </c>
      <c r="H796" s="392">
        <v>33.8883034773446</v>
      </c>
      <c r="I796" s="392">
        <v>35.570776255707798</v>
      </c>
      <c r="J796" s="392">
        <v>39.748858447488601</v>
      </c>
      <c r="K796" s="392">
        <v>24</v>
      </c>
      <c r="L796" s="392">
        <v>34.634703196347033</v>
      </c>
      <c r="M796" s="393">
        <v>66.941391941391942</v>
      </c>
    </row>
    <row r="797" spans="1:13">
      <c r="A797" s="373">
        <v>11</v>
      </c>
      <c r="B797" s="356" t="s">
        <v>1819</v>
      </c>
      <c r="C797" s="391" t="s">
        <v>821</v>
      </c>
      <c r="D797" s="356" t="s">
        <v>2711</v>
      </c>
      <c r="E797" s="373" t="s">
        <v>939</v>
      </c>
      <c r="F797" s="373" t="s">
        <v>944</v>
      </c>
      <c r="G797" s="373">
        <v>30</v>
      </c>
      <c r="H797" s="392">
        <v>44.100456621004597</v>
      </c>
      <c r="I797" s="392">
        <v>40.155251141552498</v>
      </c>
      <c r="J797" s="392">
        <v>47.041095890411</v>
      </c>
      <c r="K797" s="392">
        <v>27.96</v>
      </c>
      <c r="L797" s="392">
        <v>34.547945205479451</v>
      </c>
      <c r="M797" s="393">
        <v>50</v>
      </c>
    </row>
    <row r="798" spans="1:13">
      <c r="A798" s="373">
        <v>11</v>
      </c>
      <c r="B798" s="356" t="s">
        <v>1819</v>
      </c>
      <c r="C798" s="391" t="s">
        <v>822</v>
      </c>
      <c r="D798" s="356" t="s">
        <v>2712</v>
      </c>
      <c r="E798" s="373" t="s">
        <v>939</v>
      </c>
      <c r="F798" s="373" t="s">
        <v>944</v>
      </c>
      <c r="G798" s="373">
        <v>48</v>
      </c>
      <c r="H798" s="392">
        <v>72.422700587084194</v>
      </c>
      <c r="I798" s="392">
        <v>62.8538812785388</v>
      </c>
      <c r="J798" s="392">
        <v>42.773972602739697</v>
      </c>
      <c r="K798" s="392">
        <v>35.79</v>
      </c>
      <c r="L798" s="392">
        <v>61.963470319634702</v>
      </c>
      <c r="M798" s="393">
        <v>70.421245421245416</v>
      </c>
    </row>
    <row r="799" spans="1:13">
      <c r="A799" s="373">
        <v>11</v>
      </c>
      <c r="B799" s="356" t="s">
        <v>1819</v>
      </c>
      <c r="C799" s="391" t="s">
        <v>823</v>
      </c>
      <c r="D799" s="356" t="s">
        <v>2713</v>
      </c>
      <c r="E799" s="373" t="s">
        <v>939</v>
      </c>
      <c r="F799" s="373" t="s">
        <v>966</v>
      </c>
      <c r="G799" s="373">
        <v>24</v>
      </c>
      <c r="H799" s="392">
        <v>23.755707762557101</v>
      </c>
      <c r="I799" s="392">
        <v>22.968036529680401</v>
      </c>
      <c r="J799" s="392">
        <v>36.164383561643803</v>
      </c>
      <c r="K799" s="392">
        <v>23.06</v>
      </c>
      <c r="L799" s="392">
        <v>31.244292237442924</v>
      </c>
      <c r="M799" s="393">
        <v>49.061355311355314</v>
      </c>
    </row>
    <row r="800" spans="1:13">
      <c r="A800" s="373">
        <v>11</v>
      </c>
      <c r="B800" s="356" t="s">
        <v>1825</v>
      </c>
      <c r="C800" s="391" t="s">
        <v>824</v>
      </c>
      <c r="D800" s="356" t="s">
        <v>2714</v>
      </c>
      <c r="E800" s="373" t="s">
        <v>935</v>
      </c>
      <c r="F800" s="373" t="s">
        <v>936</v>
      </c>
      <c r="G800" s="373">
        <v>748</v>
      </c>
      <c r="H800" s="392">
        <v>106.370565507552</v>
      </c>
      <c r="I800" s="392">
        <v>103.710221285564</v>
      </c>
      <c r="J800" s="392">
        <v>96.598524762908298</v>
      </c>
      <c r="K800" s="392">
        <v>79.92</v>
      </c>
      <c r="L800" s="392">
        <v>100.89810270309867</v>
      </c>
      <c r="M800" s="393">
        <v>88.18901686548746</v>
      </c>
    </row>
    <row r="801" spans="1:13">
      <c r="A801" s="373">
        <v>11</v>
      </c>
      <c r="B801" s="356" t="s">
        <v>1825</v>
      </c>
      <c r="C801" s="391" t="s">
        <v>825</v>
      </c>
      <c r="D801" s="356" t="s">
        <v>2715</v>
      </c>
      <c r="E801" s="373" t="s">
        <v>972</v>
      </c>
      <c r="F801" s="373" t="s">
        <v>973</v>
      </c>
      <c r="G801" s="373">
        <v>126</v>
      </c>
      <c r="H801" s="392">
        <v>94.800842992623799</v>
      </c>
      <c r="I801" s="392">
        <v>92.383126766688406</v>
      </c>
      <c r="J801" s="392">
        <v>100.113068058274</v>
      </c>
      <c r="K801" s="392">
        <v>61.92</v>
      </c>
      <c r="L801" s="392">
        <v>96.473036240679733</v>
      </c>
      <c r="M801" s="393">
        <v>96.751982195020176</v>
      </c>
    </row>
    <row r="802" spans="1:13">
      <c r="A802" s="373">
        <v>11</v>
      </c>
      <c r="B802" s="356" t="s">
        <v>1825</v>
      </c>
      <c r="C802" s="391" t="s">
        <v>826</v>
      </c>
      <c r="D802" s="356" t="s">
        <v>2716</v>
      </c>
      <c r="E802" s="373" t="s">
        <v>939</v>
      </c>
      <c r="F802" s="373" t="s">
        <v>947</v>
      </c>
      <c r="G802" s="373">
        <v>118</v>
      </c>
      <c r="H802" s="392">
        <v>114.70319634703201</v>
      </c>
      <c r="I802" s="392">
        <v>81.165781381045605</v>
      </c>
      <c r="J802" s="392">
        <v>105.79535923958601</v>
      </c>
      <c r="K802" s="392">
        <v>85.87</v>
      </c>
      <c r="L802" s="392">
        <v>95.312282331088923</v>
      </c>
      <c r="M802" s="393">
        <v>107.69696405289626</v>
      </c>
    </row>
    <row r="803" spans="1:13">
      <c r="A803" s="373">
        <v>11</v>
      </c>
      <c r="B803" s="356" t="s">
        <v>1825</v>
      </c>
      <c r="C803" s="391" t="s">
        <v>827</v>
      </c>
      <c r="D803" s="356" t="s">
        <v>2717</v>
      </c>
      <c r="E803" s="373" t="s">
        <v>939</v>
      </c>
      <c r="F803" s="373" t="s">
        <v>944</v>
      </c>
      <c r="G803" s="373">
        <v>30</v>
      </c>
      <c r="H803" s="392">
        <v>77.543378995433798</v>
      </c>
      <c r="I803" s="392">
        <v>69.744292237442906</v>
      </c>
      <c r="J803" s="392">
        <v>52.4931506849315</v>
      </c>
      <c r="K803" s="392">
        <v>42.64</v>
      </c>
      <c r="L803" s="392">
        <v>49.981735159817354</v>
      </c>
      <c r="M803" s="393">
        <v>73.168498168498175</v>
      </c>
    </row>
    <row r="804" spans="1:13">
      <c r="A804" s="373">
        <v>11</v>
      </c>
      <c r="B804" s="356" t="s">
        <v>1825</v>
      </c>
      <c r="C804" s="391" t="s">
        <v>828</v>
      </c>
      <c r="D804" s="356" t="s">
        <v>2718</v>
      </c>
      <c r="E804" s="373" t="s">
        <v>939</v>
      </c>
      <c r="F804" s="373" t="s">
        <v>944</v>
      </c>
      <c r="G804" s="373">
        <v>33</v>
      </c>
      <c r="H804" s="392">
        <v>54.6666666666667</v>
      </c>
      <c r="I804" s="392">
        <v>55.2096305520963</v>
      </c>
      <c r="J804" s="392">
        <v>49.090909090909101</v>
      </c>
      <c r="K804" s="392">
        <v>40.19</v>
      </c>
      <c r="L804" s="392">
        <v>60.323785803237861</v>
      </c>
      <c r="M804" s="393">
        <v>77.239427239427243</v>
      </c>
    </row>
    <row r="805" spans="1:13">
      <c r="A805" s="373">
        <v>11</v>
      </c>
      <c r="B805" s="356" t="s">
        <v>1825</v>
      </c>
      <c r="C805" s="391" t="s">
        <v>829</v>
      </c>
      <c r="D805" s="356" t="s">
        <v>2719</v>
      </c>
      <c r="E805" s="373" t="s">
        <v>939</v>
      </c>
      <c r="F805" s="373" t="s">
        <v>947</v>
      </c>
      <c r="G805" s="373">
        <v>70</v>
      </c>
      <c r="H805" s="392">
        <v>76.251141552511399</v>
      </c>
      <c r="I805" s="392">
        <v>61.373776908023501</v>
      </c>
      <c r="J805" s="392">
        <v>50.168297455968698</v>
      </c>
      <c r="K805" s="392">
        <v>44.26</v>
      </c>
      <c r="L805" s="392">
        <v>60.908023483365952</v>
      </c>
      <c r="M805" s="393">
        <v>66.043956043956044</v>
      </c>
    </row>
    <row r="806" spans="1:13">
      <c r="A806" s="373">
        <v>11</v>
      </c>
      <c r="B806" s="356" t="s">
        <v>1825</v>
      </c>
      <c r="C806" s="391" t="s">
        <v>830</v>
      </c>
      <c r="D806" s="356" t="s">
        <v>2720</v>
      </c>
      <c r="E806" s="373" t="s">
        <v>939</v>
      </c>
      <c r="F806" s="373" t="s">
        <v>944</v>
      </c>
      <c r="G806" s="373">
        <v>30</v>
      </c>
      <c r="H806" s="392">
        <v>123.452054794521</v>
      </c>
      <c r="I806" s="392">
        <v>107.488584474886</v>
      </c>
      <c r="J806" s="392">
        <v>128.20091324200899</v>
      </c>
      <c r="K806" s="392">
        <v>110.88</v>
      </c>
      <c r="L806" s="392">
        <v>111.04109589041096</v>
      </c>
      <c r="M806" s="393">
        <v>204.39560439560441</v>
      </c>
    </row>
    <row r="807" spans="1:13">
      <c r="A807" s="373">
        <v>11</v>
      </c>
      <c r="B807" s="356" t="s">
        <v>1825</v>
      </c>
      <c r="C807" s="391" t="s">
        <v>831</v>
      </c>
      <c r="D807" s="356" t="s">
        <v>2721</v>
      </c>
      <c r="E807" s="373" t="s">
        <v>939</v>
      </c>
      <c r="F807" s="373" t="s">
        <v>944</v>
      </c>
      <c r="G807" s="373">
        <v>30</v>
      </c>
      <c r="H807" s="392">
        <v>78.146118721461207</v>
      </c>
      <c r="I807" s="392">
        <v>87.196347031963498</v>
      </c>
      <c r="J807" s="392">
        <v>93.716894977168906</v>
      </c>
      <c r="K807" s="392">
        <v>90.49</v>
      </c>
      <c r="L807" s="392">
        <v>97.141552511415526</v>
      </c>
      <c r="M807" s="393">
        <v>74.780219780219781</v>
      </c>
    </row>
    <row r="808" spans="1:13">
      <c r="A808" s="373">
        <v>11</v>
      </c>
      <c r="B808" s="356" t="s">
        <v>1825</v>
      </c>
      <c r="C808" s="391" t="s">
        <v>832</v>
      </c>
      <c r="D808" s="356" t="s">
        <v>2722</v>
      </c>
      <c r="E808" s="373" t="s">
        <v>939</v>
      </c>
      <c r="F808" s="373" t="s">
        <v>966</v>
      </c>
      <c r="G808" s="373">
        <v>38</v>
      </c>
      <c r="H808" s="392">
        <v>73.424657534246606</v>
      </c>
      <c r="I808" s="392">
        <v>57.814901436685602</v>
      </c>
      <c r="J808" s="392">
        <v>64.463748747076494</v>
      </c>
      <c r="K808" s="392">
        <v>51.17</v>
      </c>
      <c r="L808" s="392">
        <v>62.811824080749822</v>
      </c>
      <c r="M808" s="393">
        <v>56.593406593406591</v>
      </c>
    </row>
    <row r="809" spans="1:13">
      <c r="A809" s="373">
        <v>11</v>
      </c>
      <c r="B809" s="356" t="s">
        <v>1825</v>
      </c>
      <c r="C809" s="391" t="s">
        <v>833</v>
      </c>
      <c r="D809" s="356" t="s">
        <v>2723</v>
      </c>
      <c r="E809" s="373" t="s">
        <v>939</v>
      </c>
      <c r="F809" s="373" t="s">
        <v>944</v>
      </c>
      <c r="G809" s="373">
        <v>46</v>
      </c>
      <c r="H809" s="392">
        <v>131.196347031963</v>
      </c>
      <c r="I809" s="392">
        <v>61.590232281119697</v>
      </c>
      <c r="J809" s="392">
        <v>55.890410958904098</v>
      </c>
      <c r="K809" s="392">
        <v>52.03</v>
      </c>
      <c r="L809" s="392">
        <v>54.324002382370459</v>
      </c>
      <c r="M809" s="393">
        <v>66.985188724319158</v>
      </c>
    </row>
    <row r="810" spans="1:13">
      <c r="A810" s="373">
        <v>11</v>
      </c>
      <c r="B810" s="356" t="s">
        <v>1825</v>
      </c>
      <c r="C810" s="391" t="s">
        <v>834</v>
      </c>
      <c r="D810" s="356" t="s">
        <v>2724</v>
      </c>
      <c r="E810" s="373" t="s">
        <v>939</v>
      </c>
      <c r="F810" s="373" t="s">
        <v>944</v>
      </c>
      <c r="G810" s="373">
        <v>28</v>
      </c>
      <c r="H810" s="392">
        <v>65.543378995433798</v>
      </c>
      <c r="I810" s="392">
        <v>21.5068493150685</v>
      </c>
      <c r="J810" s="392">
        <v>59.500978473581199</v>
      </c>
      <c r="K810" s="392">
        <v>41.88</v>
      </c>
      <c r="L810" s="392">
        <v>61.604696673189821</v>
      </c>
      <c r="M810" s="393">
        <v>83.261381475667193</v>
      </c>
    </row>
    <row r="811" spans="1:13">
      <c r="A811" s="373">
        <v>11</v>
      </c>
      <c r="B811" s="356" t="s">
        <v>1825</v>
      </c>
      <c r="C811" s="391" t="s">
        <v>835</v>
      </c>
      <c r="D811" s="356" t="s">
        <v>2725</v>
      </c>
      <c r="E811" s="373" t="s">
        <v>939</v>
      </c>
      <c r="F811" s="373" t="s">
        <v>947</v>
      </c>
      <c r="G811" s="373">
        <v>65</v>
      </c>
      <c r="H811" s="392">
        <v>79.940639269406404</v>
      </c>
      <c r="I811" s="392">
        <v>79.3607305936073</v>
      </c>
      <c r="J811" s="392">
        <v>76.410958904109606</v>
      </c>
      <c r="K811" s="392">
        <v>70.040000000000006</v>
      </c>
      <c r="L811" s="392">
        <v>78.668071654373023</v>
      </c>
      <c r="M811" s="393">
        <v>77.869822485207095</v>
      </c>
    </row>
    <row r="812" spans="1:13">
      <c r="A812" s="373">
        <v>11</v>
      </c>
      <c r="B812" s="356" t="s">
        <v>1825</v>
      </c>
      <c r="C812" s="391" t="s">
        <v>836</v>
      </c>
      <c r="D812" s="356" t="s">
        <v>2726</v>
      </c>
      <c r="E812" s="373" t="s">
        <v>939</v>
      </c>
      <c r="F812" s="373" t="s">
        <v>944</v>
      </c>
      <c r="G812" s="373">
        <v>30</v>
      </c>
      <c r="H812" s="392">
        <v>50.164383561643803</v>
      </c>
      <c r="I812" s="392">
        <v>54.803652968036502</v>
      </c>
      <c r="J812" s="392">
        <v>55.607305936073097</v>
      </c>
      <c r="K812" s="392">
        <v>46.75</v>
      </c>
      <c r="L812" s="392">
        <v>64.447488584474883</v>
      </c>
      <c r="M812" s="393">
        <v>84.505494505494511</v>
      </c>
    </row>
    <row r="813" spans="1:13">
      <c r="A813" s="373">
        <v>11</v>
      </c>
      <c r="B813" s="356" t="s">
        <v>1825</v>
      </c>
      <c r="C813" s="391" t="s">
        <v>837</v>
      </c>
      <c r="D813" s="356" t="s">
        <v>2727</v>
      </c>
      <c r="E813" s="373" t="s">
        <v>939</v>
      </c>
      <c r="F813" s="373" t="s">
        <v>944</v>
      </c>
      <c r="G813" s="373">
        <v>42</v>
      </c>
      <c r="H813" s="392">
        <v>124.03652968036501</v>
      </c>
      <c r="I813" s="392">
        <v>80.906217070600604</v>
      </c>
      <c r="J813" s="392">
        <v>82.283105022831094</v>
      </c>
      <c r="K813" s="392">
        <v>80.349999999999994</v>
      </c>
      <c r="L813" s="392">
        <v>70.37181996086106</v>
      </c>
      <c r="M813" s="393">
        <v>75.287807430664571</v>
      </c>
    </row>
    <row r="814" spans="1:13">
      <c r="A814" s="373">
        <v>11</v>
      </c>
      <c r="B814" s="356" t="s">
        <v>1825</v>
      </c>
      <c r="C814" s="391" t="s">
        <v>838</v>
      </c>
      <c r="D814" s="356" t="s">
        <v>2728</v>
      </c>
      <c r="E814" s="373" t="s">
        <v>939</v>
      </c>
      <c r="F814" s="373" t="s">
        <v>944</v>
      </c>
      <c r="G814" s="373">
        <v>60</v>
      </c>
      <c r="H814" s="392">
        <v>117.534246575342</v>
      </c>
      <c r="I814" s="392">
        <v>54.835616438356197</v>
      </c>
      <c r="J814" s="392">
        <v>26.9132420091324</v>
      </c>
      <c r="K814" s="392">
        <v>58.63</v>
      </c>
      <c r="L814" s="392">
        <v>71.958904109589042</v>
      </c>
      <c r="M814" s="393">
        <v>83.150183150183153</v>
      </c>
    </row>
    <row r="815" spans="1:13">
      <c r="A815" s="373">
        <v>11</v>
      </c>
      <c r="B815" s="356" t="s">
        <v>1825</v>
      </c>
      <c r="C815" s="391" t="s">
        <v>839</v>
      </c>
      <c r="D815" s="356" t="s">
        <v>2729</v>
      </c>
      <c r="E815" s="373" t="s">
        <v>939</v>
      </c>
      <c r="F815" s="373" t="s">
        <v>944</v>
      </c>
      <c r="G815" s="373">
        <v>83</v>
      </c>
      <c r="H815" s="392">
        <v>98.981735159817305</v>
      </c>
      <c r="I815" s="392">
        <v>55.424987621719801</v>
      </c>
      <c r="J815" s="392">
        <v>53.253012048192801</v>
      </c>
      <c r="K815" s="392">
        <v>46.28</v>
      </c>
      <c r="L815" s="392">
        <v>52.662155471199867</v>
      </c>
      <c r="M815" s="393">
        <v>87.448695882430826</v>
      </c>
    </row>
    <row r="816" spans="1:13">
      <c r="A816" s="373">
        <v>11</v>
      </c>
      <c r="B816" s="356" t="s">
        <v>1825</v>
      </c>
      <c r="C816" s="391" t="s">
        <v>840</v>
      </c>
      <c r="D816" s="356" t="s">
        <v>2730</v>
      </c>
      <c r="E816" s="373" t="s">
        <v>939</v>
      </c>
      <c r="F816" s="373" t="s">
        <v>944</v>
      </c>
      <c r="G816" s="373">
        <v>37</v>
      </c>
      <c r="H816" s="392">
        <v>78.365296803652996</v>
      </c>
      <c r="I816" s="392">
        <v>50.8675799086758</v>
      </c>
      <c r="J816" s="392">
        <v>56.009132420091298</v>
      </c>
      <c r="K816" s="392">
        <v>65.81</v>
      </c>
      <c r="L816" s="392">
        <v>58.889300259163271</v>
      </c>
      <c r="M816" s="393">
        <v>57.098307098307096</v>
      </c>
    </row>
    <row r="817" spans="1:13">
      <c r="A817" s="373">
        <v>11</v>
      </c>
      <c r="B817" s="356" t="s">
        <v>1825</v>
      </c>
      <c r="C817" s="391" t="s">
        <v>841</v>
      </c>
      <c r="D817" s="356" t="s">
        <v>3804</v>
      </c>
      <c r="E817" s="373" t="s">
        <v>939</v>
      </c>
      <c r="F817" s="373" t="s">
        <v>947</v>
      </c>
      <c r="G817" s="373">
        <v>110</v>
      </c>
      <c r="H817" s="392">
        <v>75.756849315068493</v>
      </c>
      <c r="I817" s="392">
        <v>58.784557907845603</v>
      </c>
      <c r="J817" s="392">
        <v>51.153175591531799</v>
      </c>
      <c r="K817" s="392">
        <v>56.3</v>
      </c>
      <c r="L817" s="392">
        <v>73.778331257783307</v>
      </c>
      <c r="M817" s="393">
        <v>64.660339660339659</v>
      </c>
    </row>
    <row r="818" spans="1:13">
      <c r="A818" s="373">
        <v>11</v>
      </c>
      <c r="B818" s="356" t="s">
        <v>1825</v>
      </c>
      <c r="C818" s="391" t="s">
        <v>842</v>
      </c>
      <c r="D818" s="356" t="s">
        <v>2731</v>
      </c>
      <c r="E818" s="373" t="s">
        <v>939</v>
      </c>
      <c r="F818" s="373" t="s">
        <v>944</v>
      </c>
      <c r="G818" s="373">
        <v>30</v>
      </c>
      <c r="H818" s="392">
        <v>66.420091324200897</v>
      </c>
      <c r="I818" s="392">
        <v>62.474885844748897</v>
      </c>
      <c r="J818" s="392">
        <v>47.662100456620998</v>
      </c>
      <c r="K818" s="392">
        <v>41.97</v>
      </c>
      <c r="L818" s="392">
        <v>59.561643835616437</v>
      </c>
      <c r="M818" s="393">
        <v>75.860805860805854</v>
      </c>
    </row>
    <row r="819" spans="1:13">
      <c r="A819" s="373">
        <v>11</v>
      </c>
      <c r="B819" s="356" t="s">
        <v>1825</v>
      </c>
      <c r="C819" s="391" t="s">
        <v>843</v>
      </c>
      <c r="D819" s="356" t="s">
        <v>2732</v>
      </c>
      <c r="E819" s="373" t="s">
        <v>939</v>
      </c>
      <c r="F819" s="373" t="s">
        <v>947</v>
      </c>
      <c r="G819" s="373">
        <v>73</v>
      </c>
      <c r="H819" s="392">
        <v>137.392694063927</v>
      </c>
      <c r="I819" s="392">
        <v>68.742770167427693</v>
      </c>
      <c r="J819" s="392">
        <v>33.129375951293802</v>
      </c>
      <c r="K819" s="392">
        <v>32.840000000000003</v>
      </c>
      <c r="L819" s="392">
        <v>48.050290861324825</v>
      </c>
      <c r="M819" s="393">
        <v>53.477344573234987</v>
      </c>
    </row>
    <row r="820" spans="1:13">
      <c r="A820" s="373">
        <v>12</v>
      </c>
      <c r="B820" s="356" t="s">
        <v>1846</v>
      </c>
      <c r="C820" s="391" t="s">
        <v>844</v>
      </c>
      <c r="D820" s="356" t="s">
        <v>2734</v>
      </c>
      <c r="E820" s="373" t="s">
        <v>935</v>
      </c>
      <c r="F820" s="373" t="s">
        <v>936</v>
      </c>
      <c r="G820" s="373">
        <v>555</v>
      </c>
      <c r="H820" s="392">
        <v>89.517179429598002</v>
      </c>
      <c r="I820" s="392">
        <v>85.546822366943601</v>
      </c>
      <c r="J820" s="392">
        <v>92.380168176260696</v>
      </c>
      <c r="K820" s="392">
        <v>87.42</v>
      </c>
      <c r="L820" s="392">
        <v>100.26558064914229</v>
      </c>
      <c r="M820" s="393">
        <v>98.232848232848227</v>
      </c>
    </row>
    <row r="821" spans="1:13">
      <c r="A821" s="373">
        <v>12</v>
      </c>
      <c r="B821" s="356" t="s">
        <v>1846</v>
      </c>
      <c r="C821" s="391" t="s">
        <v>845</v>
      </c>
      <c r="D821" s="356" t="s">
        <v>2735</v>
      </c>
      <c r="E821" s="373" t="s">
        <v>939</v>
      </c>
      <c r="F821" s="373" t="s">
        <v>940</v>
      </c>
      <c r="G821" s="373">
        <v>60</v>
      </c>
      <c r="H821" s="392">
        <v>76.301369863013704</v>
      </c>
      <c r="I821" s="392">
        <v>91.634703196347004</v>
      </c>
      <c r="J821" s="392">
        <v>93.182648401826498</v>
      </c>
      <c r="K821" s="392">
        <v>103.3</v>
      </c>
      <c r="L821" s="392">
        <v>114.60273972602739</v>
      </c>
      <c r="M821" s="393">
        <v>109.49633699633699</v>
      </c>
    </row>
    <row r="822" spans="1:13">
      <c r="A822" s="373">
        <v>12</v>
      </c>
      <c r="B822" s="356" t="s">
        <v>1846</v>
      </c>
      <c r="C822" s="391" t="s">
        <v>846</v>
      </c>
      <c r="D822" s="356" t="s">
        <v>2736</v>
      </c>
      <c r="E822" s="373" t="s">
        <v>939</v>
      </c>
      <c r="F822" s="373" t="s">
        <v>940</v>
      </c>
      <c r="G822" s="373">
        <v>60</v>
      </c>
      <c r="H822" s="392">
        <v>68.446183953033298</v>
      </c>
      <c r="I822" s="392">
        <v>78.283105022831094</v>
      </c>
      <c r="J822" s="392">
        <v>74.968036529680404</v>
      </c>
      <c r="K822" s="392">
        <v>82.21</v>
      </c>
      <c r="L822" s="392">
        <v>82.452054794520549</v>
      </c>
      <c r="M822" s="393">
        <v>96.15384615384616</v>
      </c>
    </row>
    <row r="823" spans="1:13">
      <c r="A823" s="373">
        <v>12</v>
      </c>
      <c r="B823" s="356" t="s">
        <v>1846</v>
      </c>
      <c r="C823" s="391" t="s">
        <v>847</v>
      </c>
      <c r="D823" s="356" t="s">
        <v>2737</v>
      </c>
      <c r="E823" s="373" t="s">
        <v>939</v>
      </c>
      <c r="F823" s="373" t="s">
        <v>944</v>
      </c>
      <c r="G823" s="373">
        <v>30</v>
      </c>
      <c r="H823" s="392">
        <v>77.674418604651194</v>
      </c>
      <c r="I823" s="392">
        <v>112.374429223744</v>
      </c>
      <c r="J823" s="392">
        <v>102.794520547945</v>
      </c>
      <c r="K823" s="392">
        <v>109.76</v>
      </c>
      <c r="L823" s="392">
        <v>85.990867579908681</v>
      </c>
      <c r="M823" s="393">
        <v>101.5018315018315</v>
      </c>
    </row>
    <row r="824" spans="1:13">
      <c r="A824" s="373">
        <v>12</v>
      </c>
      <c r="B824" s="356" t="s">
        <v>1846</v>
      </c>
      <c r="C824" s="391" t="s">
        <v>848</v>
      </c>
      <c r="D824" s="356" t="s">
        <v>2738</v>
      </c>
      <c r="E824" s="373" t="s">
        <v>939</v>
      </c>
      <c r="F824" s="373" t="s">
        <v>944</v>
      </c>
      <c r="G824" s="373">
        <v>60</v>
      </c>
      <c r="H824" s="392">
        <v>57.420091324200897</v>
      </c>
      <c r="I824" s="392">
        <v>56.054794520547901</v>
      </c>
      <c r="J824" s="392">
        <v>54.470319634703202</v>
      </c>
      <c r="K824" s="392">
        <v>48.18</v>
      </c>
      <c r="L824" s="392">
        <v>33.730593607305934</v>
      </c>
      <c r="M824" s="393">
        <v>44.03846153846154</v>
      </c>
    </row>
    <row r="825" spans="1:13">
      <c r="A825" s="373">
        <v>12</v>
      </c>
      <c r="B825" s="356" t="s">
        <v>1846</v>
      </c>
      <c r="C825" s="391" t="s">
        <v>849</v>
      </c>
      <c r="D825" s="356" t="s">
        <v>2739</v>
      </c>
      <c r="E825" s="373" t="s">
        <v>939</v>
      </c>
      <c r="F825" s="373" t="s">
        <v>947</v>
      </c>
      <c r="G825" s="373">
        <v>90</v>
      </c>
      <c r="H825" s="392">
        <v>87.723775567648701</v>
      </c>
      <c r="I825" s="392">
        <v>75.062404870624107</v>
      </c>
      <c r="J825" s="392">
        <v>82.292237442922399</v>
      </c>
      <c r="K825" s="392">
        <v>76.959999999999994</v>
      </c>
      <c r="L825" s="392">
        <v>94.410958904109592</v>
      </c>
      <c r="M825" s="393">
        <v>97.667887667887669</v>
      </c>
    </row>
    <row r="826" spans="1:13">
      <c r="A826" s="373">
        <v>12</v>
      </c>
      <c r="B826" s="356" t="s">
        <v>1846</v>
      </c>
      <c r="C826" s="391" t="s">
        <v>850</v>
      </c>
      <c r="D826" s="356" t="s">
        <v>2740</v>
      </c>
      <c r="E826" s="373" t="s">
        <v>939</v>
      </c>
      <c r="F826" s="373" t="s">
        <v>944</v>
      </c>
      <c r="G826" s="373">
        <v>30</v>
      </c>
      <c r="H826" s="392">
        <v>73.311845286059594</v>
      </c>
      <c r="I826" s="392">
        <v>95.324200913241995</v>
      </c>
      <c r="J826" s="392">
        <v>80.721461187214601</v>
      </c>
      <c r="K826" s="392">
        <v>78.05</v>
      </c>
      <c r="L826" s="392">
        <v>70.630136986301366</v>
      </c>
      <c r="M826" s="393">
        <v>127.52747252747253</v>
      </c>
    </row>
    <row r="827" spans="1:13">
      <c r="A827" s="373">
        <v>12</v>
      </c>
      <c r="B827" s="356" t="s">
        <v>1846</v>
      </c>
      <c r="C827" s="391" t="s">
        <v>851</v>
      </c>
      <c r="D827" s="356" t="s">
        <v>2741</v>
      </c>
      <c r="E827" s="373" t="s">
        <v>939</v>
      </c>
      <c r="F827" s="373" t="s">
        <v>944</v>
      </c>
      <c r="G827" s="373">
        <v>60</v>
      </c>
      <c r="H827" s="392">
        <v>62.8614916286149</v>
      </c>
      <c r="I827" s="392">
        <v>57.753424657534197</v>
      </c>
      <c r="J827" s="392">
        <v>71.424657534246606</v>
      </c>
      <c r="K827" s="392">
        <v>53.86</v>
      </c>
      <c r="L827" s="392">
        <v>58.799086757990871</v>
      </c>
      <c r="M827" s="393">
        <v>71.483516483516482</v>
      </c>
    </row>
    <row r="828" spans="1:13">
      <c r="A828" s="373">
        <v>12</v>
      </c>
      <c r="B828" s="356" t="s">
        <v>1846</v>
      </c>
      <c r="C828" s="391" t="s">
        <v>852</v>
      </c>
      <c r="D828" s="356" t="s">
        <v>2742</v>
      </c>
      <c r="E828" s="373" t="s">
        <v>939</v>
      </c>
      <c r="F828" s="373" t="s">
        <v>944</v>
      </c>
      <c r="G828" s="373">
        <v>30</v>
      </c>
      <c r="H828" s="392">
        <v>61.883561643835598</v>
      </c>
      <c r="I828" s="392">
        <v>62.273972602739697</v>
      </c>
      <c r="J828" s="392">
        <v>72.456621004566202</v>
      </c>
      <c r="K828" s="392">
        <v>72.2</v>
      </c>
      <c r="L828" s="392">
        <v>60.356164383561641</v>
      </c>
      <c r="M828" s="393">
        <v>77.271062271062277</v>
      </c>
    </row>
    <row r="829" spans="1:13">
      <c r="A829" s="373">
        <v>12</v>
      </c>
      <c r="B829" s="356" t="s">
        <v>1846</v>
      </c>
      <c r="C829" s="391" t="s">
        <v>853</v>
      </c>
      <c r="D829" s="356" t="s">
        <v>3805</v>
      </c>
      <c r="E829" s="373" t="s">
        <v>939</v>
      </c>
      <c r="F829" s="373" t="s">
        <v>966</v>
      </c>
      <c r="G829" s="373">
        <v>25</v>
      </c>
      <c r="H829" s="392">
        <v>0</v>
      </c>
      <c r="I829" s="392">
        <v>0</v>
      </c>
      <c r="J829" s="392">
        <v>0</v>
      </c>
      <c r="K829" s="392">
        <v>0</v>
      </c>
      <c r="L829" s="392">
        <v>38.750684931506846</v>
      </c>
      <c r="M829" s="393">
        <v>58.285714285714285</v>
      </c>
    </row>
    <row r="830" spans="1:13">
      <c r="A830" s="373">
        <v>12</v>
      </c>
      <c r="B830" s="356" t="s">
        <v>1857</v>
      </c>
      <c r="C830" s="391" t="s">
        <v>854</v>
      </c>
      <c r="D830" s="356" t="s">
        <v>2743</v>
      </c>
      <c r="E830" s="373" t="s">
        <v>972</v>
      </c>
      <c r="F830" s="373" t="s">
        <v>999</v>
      </c>
      <c r="G830" s="373">
        <v>407</v>
      </c>
      <c r="H830" s="392">
        <v>91.553046100542204</v>
      </c>
      <c r="I830" s="392">
        <v>90.606653620352205</v>
      </c>
      <c r="J830" s="392">
        <v>79.699079272400596</v>
      </c>
      <c r="K830" s="392">
        <v>76.61</v>
      </c>
      <c r="L830" s="392">
        <v>91.341254080980107</v>
      </c>
      <c r="M830" s="393">
        <v>92.730242730242736</v>
      </c>
    </row>
    <row r="831" spans="1:13">
      <c r="A831" s="373">
        <v>12</v>
      </c>
      <c r="B831" s="356" t="s">
        <v>1857</v>
      </c>
      <c r="C831" s="391" t="s">
        <v>855</v>
      </c>
      <c r="D831" s="356" t="s">
        <v>2744</v>
      </c>
      <c r="E831" s="373" t="s">
        <v>972</v>
      </c>
      <c r="F831" s="373" t="s">
        <v>973</v>
      </c>
      <c r="G831" s="373">
        <v>212</v>
      </c>
      <c r="H831" s="392">
        <v>80.165628891656297</v>
      </c>
      <c r="I831" s="392">
        <v>87.046891464699698</v>
      </c>
      <c r="J831" s="392">
        <v>56.188092729188597</v>
      </c>
      <c r="K831" s="392">
        <v>63.69</v>
      </c>
      <c r="L831" s="392">
        <v>71.497803049883686</v>
      </c>
      <c r="M831" s="393">
        <v>172.59744972009122</v>
      </c>
    </row>
    <row r="832" spans="1:13">
      <c r="A832" s="373">
        <v>12</v>
      </c>
      <c r="B832" s="356" t="s">
        <v>1857</v>
      </c>
      <c r="C832" s="391" t="s">
        <v>856</v>
      </c>
      <c r="D832" s="356" t="s">
        <v>2745</v>
      </c>
      <c r="E832" s="373" t="s">
        <v>939</v>
      </c>
      <c r="F832" s="373" t="s">
        <v>940</v>
      </c>
      <c r="G832" s="373">
        <v>110</v>
      </c>
      <c r="H832" s="392">
        <v>81.648401826484005</v>
      </c>
      <c r="I832" s="392">
        <v>80.374429223744301</v>
      </c>
      <c r="J832" s="392">
        <v>73.246575342465704</v>
      </c>
      <c r="K832" s="392">
        <v>65.52</v>
      </c>
      <c r="L832" s="392">
        <v>46.363636363636367</v>
      </c>
      <c r="M832" s="393">
        <v>45.869130869130871</v>
      </c>
    </row>
    <row r="833" spans="1:13">
      <c r="A833" s="373">
        <v>12</v>
      </c>
      <c r="B833" s="356" t="s">
        <v>1857</v>
      </c>
      <c r="C833" s="391" t="s">
        <v>857</v>
      </c>
      <c r="D833" s="356" t="s">
        <v>2746</v>
      </c>
      <c r="E833" s="373" t="s">
        <v>939</v>
      </c>
      <c r="F833" s="373" t="s">
        <v>944</v>
      </c>
      <c r="G833" s="373">
        <v>30</v>
      </c>
      <c r="H833" s="392">
        <v>107.79379956741199</v>
      </c>
      <c r="I833" s="392">
        <v>142.85844748858401</v>
      </c>
      <c r="J833" s="392">
        <v>125.251141552511</v>
      </c>
      <c r="K833" s="392">
        <v>132.87</v>
      </c>
      <c r="L833" s="392">
        <v>159.97260273972603</v>
      </c>
      <c r="M833" s="393">
        <v>168.95604395604394</v>
      </c>
    </row>
    <row r="834" spans="1:13">
      <c r="A834" s="373">
        <v>12</v>
      </c>
      <c r="B834" s="356" t="s">
        <v>1857</v>
      </c>
      <c r="C834" s="391" t="s">
        <v>858</v>
      </c>
      <c r="D834" s="356" t="s">
        <v>2747</v>
      </c>
      <c r="E834" s="373" t="s">
        <v>939</v>
      </c>
      <c r="F834" s="373" t="s">
        <v>940</v>
      </c>
      <c r="G834" s="373">
        <v>85</v>
      </c>
      <c r="H834" s="392">
        <v>113.89497716895001</v>
      </c>
      <c r="I834" s="392">
        <v>91.084609186140199</v>
      </c>
      <c r="J834" s="392">
        <v>97.205479452054803</v>
      </c>
      <c r="K834" s="392">
        <v>74.900000000000006</v>
      </c>
      <c r="L834" s="392">
        <v>87.809830781627724</v>
      </c>
      <c r="M834" s="393">
        <v>102.65029088558501</v>
      </c>
    </row>
    <row r="835" spans="1:13">
      <c r="A835" s="373">
        <v>12</v>
      </c>
      <c r="B835" s="356" t="s">
        <v>1857</v>
      </c>
      <c r="C835" s="391" t="s">
        <v>859</v>
      </c>
      <c r="D835" s="356" t="s">
        <v>2748</v>
      </c>
      <c r="E835" s="373" t="s">
        <v>939</v>
      </c>
      <c r="F835" s="373" t="s">
        <v>944</v>
      </c>
      <c r="G835" s="373">
        <v>82</v>
      </c>
      <c r="H835" s="392">
        <v>78.915216586449503</v>
      </c>
      <c r="I835" s="392">
        <v>110.720282810429</v>
      </c>
      <c r="J835" s="392">
        <v>109.60229783473299</v>
      </c>
      <c r="K835" s="392">
        <v>114.17</v>
      </c>
      <c r="L835" s="392">
        <v>96.872702973605072</v>
      </c>
      <c r="M835" s="393">
        <v>111.41114982578397</v>
      </c>
    </row>
    <row r="836" spans="1:13">
      <c r="A836" s="373">
        <v>12</v>
      </c>
      <c r="B836" s="356" t="s">
        <v>1857</v>
      </c>
      <c r="C836" s="391" t="s">
        <v>860</v>
      </c>
      <c r="D836" s="356" t="s">
        <v>2749</v>
      </c>
      <c r="E836" s="373" t="s">
        <v>939</v>
      </c>
      <c r="F836" s="373" t="s">
        <v>944</v>
      </c>
      <c r="G836" s="373">
        <v>42</v>
      </c>
      <c r="H836" s="392">
        <v>89.255831173639393</v>
      </c>
      <c r="I836" s="392">
        <v>98.206131767775602</v>
      </c>
      <c r="J836" s="392">
        <v>111.043705153294</v>
      </c>
      <c r="K836" s="392">
        <v>93.8</v>
      </c>
      <c r="L836" s="392">
        <v>103.32681017612525</v>
      </c>
      <c r="M836" s="393">
        <v>94.217687074829925</v>
      </c>
    </row>
    <row r="837" spans="1:13">
      <c r="A837" s="373">
        <v>12</v>
      </c>
      <c r="B837" s="356" t="s">
        <v>1857</v>
      </c>
      <c r="C837" s="391" t="s">
        <v>861</v>
      </c>
      <c r="D837" s="356" t="s">
        <v>2750</v>
      </c>
      <c r="E837" s="373" t="s">
        <v>939</v>
      </c>
      <c r="F837" s="373" t="s">
        <v>944</v>
      </c>
      <c r="G837" s="373">
        <v>36</v>
      </c>
      <c r="H837" s="392">
        <v>88.881278538812793</v>
      </c>
      <c r="I837" s="392">
        <v>101.87214611872101</v>
      </c>
      <c r="J837" s="392">
        <v>87.640791476407898</v>
      </c>
      <c r="K837" s="392">
        <v>80.37</v>
      </c>
      <c r="L837" s="392">
        <v>97.952815829528163</v>
      </c>
      <c r="M837" s="393">
        <v>91.697191697191698</v>
      </c>
    </row>
    <row r="838" spans="1:13">
      <c r="A838" s="373">
        <v>12</v>
      </c>
      <c r="B838" s="356" t="s">
        <v>1857</v>
      </c>
      <c r="C838" s="391" t="s">
        <v>862</v>
      </c>
      <c r="D838" s="356" t="s">
        <v>2751</v>
      </c>
      <c r="E838" s="373" t="s">
        <v>939</v>
      </c>
      <c r="F838" s="373" t="s">
        <v>944</v>
      </c>
      <c r="G838" s="373">
        <v>38</v>
      </c>
      <c r="H838" s="392">
        <v>83.534246575342493</v>
      </c>
      <c r="I838" s="392">
        <v>52.126892573900498</v>
      </c>
      <c r="J838" s="392">
        <v>59.899062725306401</v>
      </c>
      <c r="K838" s="392">
        <v>64.260000000000005</v>
      </c>
      <c r="L838" s="392">
        <v>65.717375630857973</v>
      </c>
      <c r="M838" s="393">
        <v>78.340080971659916</v>
      </c>
    </row>
    <row r="839" spans="1:13">
      <c r="A839" s="373">
        <v>12</v>
      </c>
      <c r="B839" s="356" t="s">
        <v>1857</v>
      </c>
      <c r="C839" s="391" t="s">
        <v>863</v>
      </c>
      <c r="D839" s="356" t="s">
        <v>2752</v>
      </c>
      <c r="E839" s="373" t="s">
        <v>939</v>
      </c>
      <c r="F839" s="373" t="s">
        <v>944</v>
      </c>
      <c r="G839" s="373">
        <v>35</v>
      </c>
      <c r="H839" s="392">
        <v>77.686453576864494</v>
      </c>
      <c r="I839" s="392">
        <v>82.551859099804304</v>
      </c>
      <c r="J839" s="392">
        <v>91.663405088062603</v>
      </c>
      <c r="K839" s="392">
        <v>79.86</v>
      </c>
      <c r="L839" s="392">
        <v>77.675146771037177</v>
      </c>
      <c r="M839" s="393">
        <v>80.832025117739406</v>
      </c>
    </row>
    <row r="840" spans="1:13">
      <c r="A840" s="373">
        <v>12</v>
      </c>
      <c r="B840" s="356" t="s">
        <v>1857</v>
      </c>
      <c r="C840" s="391" t="s">
        <v>864</v>
      </c>
      <c r="D840" s="356" t="s">
        <v>2753</v>
      </c>
      <c r="E840" s="373" t="s">
        <v>939</v>
      </c>
      <c r="F840" s="373" t="s">
        <v>944</v>
      </c>
      <c r="G840" s="373">
        <v>37</v>
      </c>
      <c r="H840" s="392">
        <v>93.298208640674403</v>
      </c>
      <c r="I840" s="392">
        <v>33.809700111070001</v>
      </c>
      <c r="J840" s="392">
        <v>110.11477230655299</v>
      </c>
      <c r="K840" s="392">
        <v>105.89</v>
      </c>
      <c r="L840" s="392">
        <v>115.74231766012588</v>
      </c>
      <c r="M840" s="393">
        <v>142.08494208494207</v>
      </c>
    </row>
    <row r="841" spans="1:13">
      <c r="A841" s="373">
        <v>12</v>
      </c>
      <c r="B841" s="356" t="s">
        <v>1857</v>
      </c>
      <c r="C841" s="391" t="s">
        <v>865</v>
      </c>
      <c r="D841" s="356" t="s">
        <v>2754</v>
      </c>
      <c r="E841" s="373" t="s">
        <v>939</v>
      </c>
      <c r="F841" s="373" t="s">
        <v>944</v>
      </c>
      <c r="G841" s="373">
        <v>30</v>
      </c>
      <c r="H841" s="392">
        <v>49.913482335976902</v>
      </c>
      <c r="I841" s="392">
        <v>83.643835616438395</v>
      </c>
      <c r="J841" s="392">
        <v>72.155251141552498</v>
      </c>
      <c r="K841" s="392">
        <v>75.09</v>
      </c>
      <c r="L841" s="392">
        <v>75.223744292237441</v>
      </c>
      <c r="M841" s="393">
        <v>114.74358974358974</v>
      </c>
    </row>
    <row r="842" spans="1:13">
      <c r="A842" s="373">
        <v>12</v>
      </c>
      <c r="B842" s="356" t="s">
        <v>1857</v>
      </c>
      <c r="C842" s="391" t="s">
        <v>866</v>
      </c>
      <c r="D842" s="356" t="s">
        <v>3806</v>
      </c>
      <c r="E842" s="373" t="s">
        <v>939</v>
      </c>
      <c r="F842" s="373" t="s">
        <v>944</v>
      </c>
      <c r="G842" s="373">
        <v>44</v>
      </c>
      <c r="H842" s="392">
        <v>83.980213089802106</v>
      </c>
      <c r="I842" s="392">
        <v>34.345509893455102</v>
      </c>
      <c r="J842" s="392">
        <v>98.926940639269404</v>
      </c>
      <c r="K842" s="392">
        <v>89.89</v>
      </c>
      <c r="L842" s="392">
        <v>89.034869240348698</v>
      </c>
      <c r="M842" s="393">
        <v>88.536463536463543</v>
      </c>
    </row>
    <row r="843" spans="1:13">
      <c r="A843" s="373">
        <v>12</v>
      </c>
      <c r="B843" s="356" t="s">
        <v>1871</v>
      </c>
      <c r="C843" s="391" t="s">
        <v>867</v>
      </c>
      <c r="D843" s="356" t="s">
        <v>2755</v>
      </c>
      <c r="E843" s="373" t="s">
        <v>972</v>
      </c>
      <c r="F843" s="373" t="s">
        <v>999</v>
      </c>
      <c r="G843" s="373">
        <v>504</v>
      </c>
      <c r="H843" s="392">
        <v>113.176777560339</v>
      </c>
      <c r="I843" s="392">
        <v>88.745379430310905</v>
      </c>
      <c r="J843" s="392">
        <v>39.6950424005218</v>
      </c>
      <c r="K843" s="392">
        <v>74.89</v>
      </c>
      <c r="L843" s="392">
        <v>99.854316155686021</v>
      </c>
      <c r="M843" s="393">
        <v>83.555729984301408</v>
      </c>
    </row>
    <row r="844" spans="1:13">
      <c r="A844" s="373">
        <v>12</v>
      </c>
      <c r="B844" s="356" t="s">
        <v>1871</v>
      </c>
      <c r="C844" s="391" t="s">
        <v>868</v>
      </c>
      <c r="D844" s="356" t="s">
        <v>2756</v>
      </c>
      <c r="E844" s="373" t="s">
        <v>939</v>
      </c>
      <c r="F844" s="373" t="s">
        <v>940</v>
      </c>
      <c r="G844" s="373">
        <v>104</v>
      </c>
      <c r="H844" s="392">
        <v>61.762381454162302</v>
      </c>
      <c r="I844" s="392">
        <v>69.531085353003206</v>
      </c>
      <c r="J844" s="392">
        <v>44.180716543730199</v>
      </c>
      <c r="K844" s="392">
        <v>47.74</v>
      </c>
      <c r="L844" s="392">
        <v>62.020547945205479</v>
      </c>
      <c r="M844" s="393">
        <v>56.392645815722737</v>
      </c>
    </row>
    <row r="845" spans="1:13">
      <c r="A845" s="373">
        <v>12</v>
      </c>
      <c r="B845" s="356" t="s">
        <v>1871</v>
      </c>
      <c r="C845" s="391" t="s">
        <v>869</v>
      </c>
      <c r="D845" s="356" t="s">
        <v>2757</v>
      </c>
      <c r="E845" s="373" t="s">
        <v>939</v>
      </c>
      <c r="F845" s="373" t="s">
        <v>944</v>
      </c>
      <c r="G845" s="373">
        <v>44</v>
      </c>
      <c r="H845" s="392">
        <v>68.577833125778298</v>
      </c>
      <c r="I845" s="392">
        <v>92.988792029887904</v>
      </c>
      <c r="J845" s="392">
        <v>55.442092154420898</v>
      </c>
      <c r="K845" s="392">
        <v>72.349999999999994</v>
      </c>
      <c r="L845" s="392">
        <v>71.270236612702362</v>
      </c>
      <c r="M845" s="393">
        <v>87.687312687312684</v>
      </c>
    </row>
    <row r="846" spans="1:13">
      <c r="A846" s="373">
        <v>12</v>
      </c>
      <c r="B846" s="356" t="s">
        <v>1871</v>
      </c>
      <c r="C846" s="391" t="s">
        <v>870</v>
      </c>
      <c r="D846" s="356" t="s">
        <v>2758</v>
      </c>
      <c r="E846" s="373" t="s">
        <v>939</v>
      </c>
      <c r="F846" s="373" t="s">
        <v>944</v>
      </c>
      <c r="G846" s="373">
        <v>30</v>
      </c>
      <c r="H846" s="392">
        <v>66.321917808219197</v>
      </c>
      <c r="I846" s="392">
        <v>70.360490266762795</v>
      </c>
      <c r="J846" s="392">
        <v>44.744051910598401</v>
      </c>
      <c r="K846" s="392">
        <v>46.83</v>
      </c>
      <c r="L846" s="392">
        <v>65.305936073059357</v>
      </c>
      <c r="M846" s="393">
        <v>77.216117216117212</v>
      </c>
    </row>
    <row r="847" spans="1:13">
      <c r="A847" s="373">
        <v>12</v>
      </c>
      <c r="B847" s="356" t="s">
        <v>1871</v>
      </c>
      <c r="C847" s="391" t="s">
        <v>871</v>
      </c>
      <c r="D847" s="356" t="s">
        <v>2759</v>
      </c>
      <c r="E847" s="373" t="s">
        <v>939</v>
      </c>
      <c r="F847" s="373" t="s">
        <v>944</v>
      </c>
      <c r="G847" s="373">
        <v>42</v>
      </c>
      <c r="H847" s="392">
        <v>77.129810828440995</v>
      </c>
      <c r="I847" s="392">
        <v>79.543378995433798</v>
      </c>
      <c r="J847" s="392">
        <v>54.977168949771702</v>
      </c>
      <c r="K847" s="392">
        <v>76.61</v>
      </c>
      <c r="L847" s="392">
        <v>82.92889758643183</v>
      </c>
      <c r="M847" s="393">
        <v>95.18576661433805</v>
      </c>
    </row>
    <row r="848" spans="1:13">
      <c r="A848" s="373">
        <v>12</v>
      </c>
      <c r="B848" s="356" t="s">
        <v>1871</v>
      </c>
      <c r="C848" s="391" t="s">
        <v>872</v>
      </c>
      <c r="D848" s="356" t="s">
        <v>2760</v>
      </c>
      <c r="E848" s="373" t="s">
        <v>939</v>
      </c>
      <c r="F848" s="373" t="s">
        <v>944</v>
      </c>
      <c r="G848" s="373">
        <v>30</v>
      </c>
      <c r="H848" s="392">
        <v>83.835616438356197</v>
      </c>
      <c r="I848" s="392">
        <v>31.3607305936073</v>
      </c>
      <c r="J848" s="392">
        <v>78.109589041095902</v>
      </c>
      <c r="K848" s="392">
        <v>74.23</v>
      </c>
      <c r="L848" s="392">
        <v>66.465753424657535</v>
      </c>
      <c r="M848" s="393">
        <v>63.992673992673993</v>
      </c>
    </row>
    <row r="849" spans="1:13">
      <c r="A849" s="373">
        <v>12</v>
      </c>
      <c r="B849" s="356" t="s">
        <v>1871</v>
      </c>
      <c r="C849" s="391" t="s">
        <v>873</v>
      </c>
      <c r="D849" s="356" t="s">
        <v>2761</v>
      </c>
      <c r="E849" s="373" t="s">
        <v>939</v>
      </c>
      <c r="F849" s="373" t="s">
        <v>944</v>
      </c>
      <c r="G849" s="373">
        <v>30</v>
      </c>
      <c r="H849" s="392">
        <v>57.753424657534197</v>
      </c>
      <c r="I849" s="392">
        <v>55.424657534246599</v>
      </c>
      <c r="J849" s="392">
        <v>52.5479452054795</v>
      </c>
      <c r="K849" s="392">
        <v>39.22</v>
      </c>
      <c r="L849" s="392">
        <v>52.739726027397261</v>
      </c>
      <c r="M849" s="393">
        <v>45.128205128205131</v>
      </c>
    </row>
    <row r="850" spans="1:13">
      <c r="A850" s="373">
        <v>12</v>
      </c>
      <c r="B850" s="356" t="s">
        <v>1871</v>
      </c>
      <c r="C850" s="391" t="s">
        <v>874</v>
      </c>
      <c r="D850" s="356" t="s">
        <v>2762</v>
      </c>
      <c r="E850" s="373" t="s">
        <v>939</v>
      </c>
      <c r="F850" s="373" t="s">
        <v>944</v>
      </c>
      <c r="G850" s="373">
        <v>62</v>
      </c>
      <c r="H850" s="392">
        <v>82.387475538160501</v>
      </c>
      <c r="I850" s="392">
        <v>73.592576226248298</v>
      </c>
      <c r="J850" s="392">
        <v>55.072912063632302</v>
      </c>
      <c r="K850" s="392">
        <v>53.04</v>
      </c>
      <c r="L850" s="392">
        <v>83.561643835616437</v>
      </c>
      <c r="M850" s="393">
        <v>80.326125487415808</v>
      </c>
    </row>
    <row r="851" spans="1:13">
      <c r="A851" s="394">
        <v>12</v>
      </c>
      <c r="B851" s="395" t="s">
        <v>1871</v>
      </c>
      <c r="C851" s="396" t="s">
        <v>875</v>
      </c>
      <c r="D851" s="395" t="s">
        <v>2763</v>
      </c>
      <c r="E851" s="394" t="s">
        <v>939</v>
      </c>
      <c r="F851" s="394" t="s">
        <v>944</v>
      </c>
      <c r="G851" s="373">
        <v>49</v>
      </c>
      <c r="H851" s="392">
        <v>95.062901873078005</v>
      </c>
      <c r="I851" s="392">
        <v>95.739446463516899</v>
      </c>
      <c r="J851" s="392">
        <v>66.368465194296903</v>
      </c>
      <c r="K851" s="392">
        <v>67.58</v>
      </c>
      <c r="L851" s="392">
        <v>102.15823315627621</v>
      </c>
      <c r="M851" s="393"/>
    </row>
    <row r="852" spans="1:13">
      <c r="A852" s="373">
        <v>12</v>
      </c>
      <c r="B852" s="356" t="s">
        <v>1871</v>
      </c>
      <c r="C852" s="391" t="s">
        <v>876</v>
      </c>
      <c r="D852" s="356" t="s">
        <v>2764</v>
      </c>
      <c r="E852" s="373" t="s">
        <v>939</v>
      </c>
      <c r="F852" s="373" t="s">
        <v>944</v>
      </c>
      <c r="G852" s="373">
        <v>30</v>
      </c>
      <c r="H852" s="392">
        <v>71.9025875190259</v>
      </c>
      <c r="I852" s="392">
        <v>82.2222222222222</v>
      </c>
      <c r="J852" s="392">
        <v>79.5281582952816</v>
      </c>
      <c r="K852" s="392">
        <v>73.12</v>
      </c>
      <c r="L852" s="392">
        <v>55.598173515981735</v>
      </c>
      <c r="M852" s="393">
        <v>44.688644688644686</v>
      </c>
    </row>
    <row r="853" spans="1:13">
      <c r="A853" s="373">
        <v>12</v>
      </c>
      <c r="B853" s="356" t="s">
        <v>1871</v>
      </c>
      <c r="C853" s="391" t="s">
        <v>877</v>
      </c>
      <c r="D853" s="356" t="s">
        <v>3807</v>
      </c>
      <c r="E853" s="373" t="s">
        <v>939</v>
      </c>
      <c r="F853" s="373" t="s">
        <v>947</v>
      </c>
      <c r="G853" s="373">
        <v>80</v>
      </c>
      <c r="H853" s="392">
        <v>70.320638265843698</v>
      </c>
      <c r="I853" s="392">
        <v>79.459560893225699</v>
      </c>
      <c r="J853" s="392">
        <v>50.684931506849303</v>
      </c>
      <c r="K853" s="392">
        <v>63.43</v>
      </c>
      <c r="L853" s="392">
        <v>100.18835616438356</v>
      </c>
      <c r="M853" s="393">
        <v>112.72664835164835</v>
      </c>
    </row>
    <row r="854" spans="1:13">
      <c r="A854" s="373">
        <v>12</v>
      </c>
      <c r="B854" s="356" t="s">
        <v>1871</v>
      </c>
      <c r="C854" s="391" t="s">
        <v>878</v>
      </c>
      <c r="D854" s="356" t="s">
        <v>2765</v>
      </c>
      <c r="E854" s="373" t="s">
        <v>939</v>
      </c>
      <c r="F854" s="373" t="s">
        <v>944</v>
      </c>
      <c r="G854" s="373">
        <v>32</v>
      </c>
      <c r="H854" s="392">
        <v>63.5342465753425</v>
      </c>
      <c r="I854" s="392">
        <v>60.385273972602697</v>
      </c>
      <c r="J854" s="392">
        <v>58.681506849315099</v>
      </c>
      <c r="K854" s="392">
        <v>57</v>
      </c>
      <c r="L854" s="392">
        <v>69.520547945205479</v>
      </c>
      <c r="M854" s="393">
        <v>47.149725274725277</v>
      </c>
    </row>
    <row r="855" spans="1:13">
      <c r="A855" s="373">
        <v>12</v>
      </c>
      <c r="B855" s="356" t="s">
        <v>1884</v>
      </c>
      <c r="C855" s="391" t="s">
        <v>879</v>
      </c>
      <c r="D855" s="356" t="s">
        <v>2766</v>
      </c>
      <c r="E855" s="373" t="s">
        <v>972</v>
      </c>
      <c r="F855" s="373" t="s">
        <v>999</v>
      </c>
      <c r="G855" s="373">
        <v>445</v>
      </c>
      <c r="H855" s="392">
        <v>86.482376481453002</v>
      </c>
      <c r="I855" s="392">
        <v>87.990149299676801</v>
      </c>
      <c r="J855" s="392">
        <v>101.529936893951</v>
      </c>
      <c r="K855" s="392">
        <v>86.89</v>
      </c>
      <c r="L855" s="392">
        <v>104.51223641680775</v>
      </c>
      <c r="M855" s="393">
        <v>101.26064946289665</v>
      </c>
    </row>
    <row r="856" spans="1:13">
      <c r="A856" s="373">
        <v>12</v>
      </c>
      <c r="B856" s="356" t="s">
        <v>1884</v>
      </c>
      <c r="C856" s="391" t="s">
        <v>880</v>
      </c>
      <c r="D856" s="356" t="s">
        <v>2767</v>
      </c>
      <c r="E856" s="373" t="s">
        <v>939</v>
      </c>
      <c r="F856" s="373" t="s">
        <v>944</v>
      </c>
      <c r="G856" s="373">
        <v>30</v>
      </c>
      <c r="H856" s="392">
        <v>52.1461187214612</v>
      </c>
      <c r="I856" s="392">
        <v>53.598173515981699</v>
      </c>
      <c r="J856" s="392">
        <v>68.602739726027394</v>
      </c>
      <c r="K856" s="392">
        <v>36.79</v>
      </c>
      <c r="L856" s="392">
        <v>57.00456621004566</v>
      </c>
      <c r="M856" s="393">
        <v>59.395604395604394</v>
      </c>
    </row>
    <row r="857" spans="1:13">
      <c r="A857" s="373">
        <v>12</v>
      </c>
      <c r="B857" s="356" t="s">
        <v>1884</v>
      </c>
      <c r="C857" s="391" t="s">
        <v>881</v>
      </c>
      <c r="D857" s="356" t="s">
        <v>2768</v>
      </c>
      <c r="E857" s="373" t="s">
        <v>939</v>
      </c>
      <c r="F857" s="373" t="s">
        <v>944</v>
      </c>
      <c r="G857" s="373">
        <v>30</v>
      </c>
      <c r="H857" s="392">
        <v>80.231164383561605</v>
      </c>
      <c r="I857" s="392">
        <v>68.013698630137</v>
      </c>
      <c r="J857" s="392">
        <v>21.883561643835598</v>
      </c>
      <c r="K857" s="392">
        <v>56.01</v>
      </c>
      <c r="L857" s="392">
        <v>71.716894977168948</v>
      </c>
      <c r="M857" s="393">
        <v>45.293040293040292</v>
      </c>
    </row>
    <row r="858" spans="1:13">
      <c r="A858" s="373">
        <v>12</v>
      </c>
      <c r="B858" s="356" t="s">
        <v>1884</v>
      </c>
      <c r="C858" s="391" t="s">
        <v>882</v>
      </c>
      <c r="D858" s="356" t="s">
        <v>2769</v>
      </c>
      <c r="E858" s="373" t="s">
        <v>939</v>
      </c>
      <c r="F858" s="373" t="s">
        <v>940</v>
      </c>
      <c r="G858" s="373">
        <v>30</v>
      </c>
      <c r="H858" s="392">
        <v>74.420091324200897</v>
      </c>
      <c r="I858" s="392">
        <v>65.808219178082197</v>
      </c>
      <c r="J858" s="392">
        <v>54.913242009132397</v>
      </c>
      <c r="K858" s="392">
        <v>65.680000000000007</v>
      </c>
      <c r="L858" s="392">
        <v>73.625570776255714</v>
      </c>
      <c r="M858" s="393">
        <v>79.285714285714292</v>
      </c>
    </row>
    <row r="859" spans="1:13">
      <c r="A859" s="373">
        <v>12</v>
      </c>
      <c r="B859" s="356" t="s">
        <v>1884</v>
      </c>
      <c r="C859" s="391" t="s">
        <v>883</v>
      </c>
      <c r="D859" s="356" t="s">
        <v>2770</v>
      </c>
      <c r="E859" s="373" t="s">
        <v>939</v>
      </c>
      <c r="F859" s="373" t="s">
        <v>947</v>
      </c>
      <c r="G859" s="373">
        <v>90</v>
      </c>
      <c r="H859" s="392">
        <v>45.366818873668201</v>
      </c>
      <c r="I859" s="392">
        <v>54.773211567732098</v>
      </c>
      <c r="J859" s="392">
        <v>58.949771689497702</v>
      </c>
      <c r="K859" s="392">
        <v>60.47</v>
      </c>
      <c r="L859" s="392">
        <v>71.841704718417049</v>
      </c>
      <c r="M859" s="393">
        <v>60.549450549450547</v>
      </c>
    </row>
    <row r="860" spans="1:13">
      <c r="A860" s="373">
        <v>12</v>
      </c>
      <c r="B860" s="356" t="s">
        <v>1884</v>
      </c>
      <c r="C860" s="391" t="s">
        <v>884</v>
      </c>
      <c r="D860" s="356" t="s">
        <v>2771</v>
      </c>
      <c r="E860" s="373" t="s">
        <v>939</v>
      </c>
      <c r="F860" s="373" t="s">
        <v>944</v>
      </c>
      <c r="G860" s="373">
        <v>30</v>
      </c>
      <c r="H860" s="392">
        <v>76.703196347032005</v>
      </c>
      <c r="I860" s="392">
        <v>78.712328767123296</v>
      </c>
      <c r="J860" s="392">
        <v>77.470319634703202</v>
      </c>
      <c r="K860" s="392">
        <v>80.430000000000007</v>
      </c>
      <c r="L860" s="392">
        <v>89.305936073059357</v>
      </c>
      <c r="M860" s="393">
        <v>94.450549450549445</v>
      </c>
    </row>
    <row r="861" spans="1:13">
      <c r="A861" s="373">
        <v>12</v>
      </c>
      <c r="B861" s="356" t="s">
        <v>1884</v>
      </c>
      <c r="C861" s="391" t="s">
        <v>885</v>
      </c>
      <c r="D861" s="356" t="s">
        <v>2772</v>
      </c>
      <c r="E861" s="373" t="s">
        <v>939</v>
      </c>
      <c r="F861" s="373" t="s">
        <v>944</v>
      </c>
      <c r="G861" s="373">
        <v>30</v>
      </c>
      <c r="H861" s="392">
        <v>46.931506849315099</v>
      </c>
      <c r="I861" s="392">
        <v>51.899543378995403</v>
      </c>
      <c r="J861" s="392">
        <v>31.908675799086801</v>
      </c>
      <c r="K861" s="392">
        <v>38.409999999999997</v>
      </c>
      <c r="L861" s="392">
        <v>37.06849315068493</v>
      </c>
      <c r="M861" s="393">
        <v>59.853479853479854</v>
      </c>
    </row>
    <row r="862" spans="1:13">
      <c r="A862" s="373">
        <v>12</v>
      </c>
      <c r="B862" s="356" t="s">
        <v>1884</v>
      </c>
      <c r="C862" s="391" t="s">
        <v>886</v>
      </c>
      <c r="D862" s="356" t="s">
        <v>2773</v>
      </c>
      <c r="E862" s="373" t="s">
        <v>939</v>
      </c>
      <c r="F862" s="373" t="s">
        <v>944</v>
      </c>
      <c r="G862" s="373">
        <v>30</v>
      </c>
      <c r="H862" s="392">
        <v>66.6392694063927</v>
      </c>
      <c r="I862" s="392">
        <v>60.913242009132397</v>
      </c>
      <c r="J862" s="392">
        <v>60.191780821917803</v>
      </c>
      <c r="K862" s="392">
        <v>44.51</v>
      </c>
      <c r="L862" s="392">
        <v>56.19178082191781</v>
      </c>
      <c r="M862" s="393">
        <v>57.673992673992672</v>
      </c>
    </row>
    <row r="863" spans="1:13">
      <c r="A863" s="373">
        <v>12</v>
      </c>
      <c r="B863" s="356" t="s">
        <v>1884</v>
      </c>
      <c r="C863" s="391" t="s">
        <v>887</v>
      </c>
      <c r="D863" s="356" t="s">
        <v>2774</v>
      </c>
      <c r="E863" s="373" t="s">
        <v>939</v>
      </c>
      <c r="F863" s="373" t="s">
        <v>944</v>
      </c>
      <c r="G863" s="373">
        <v>30</v>
      </c>
      <c r="H863" s="392">
        <v>50.748858447488601</v>
      </c>
      <c r="I863" s="392">
        <v>46.513477684489601</v>
      </c>
      <c r="J863" s="392">
        <v>55.669465311533401</v>
      </c>
      <c r="K863" s="392">
        <v>48.45</v>
      </c>
      <c r="L863" s="392">
        <v>58.374429223744293</v>
      </c>
      <c r="M863" s="393">
        <v>55.45787545787546</v>
      </c>
    </row>
    <row r="864" spans="1:13">
      <c r="A864" s="373">
        <v>12</v>
      </c>
      <c r="B864" s="356" t="s">
        <v>1884</v>
      </c>
      <c r="C864" s="391" t="s">
        <v>888</v>
      </c>
      <c r="D864" s="356" t="s">
        <v>2775</v>
      </c>
      <c r="E864" s="373" t="s">
        <v>939</v>
      </c>
      <c r="F864" s="373" t="s">
        <v>944</v>
      </c>
      <c r="G864" s="373">
        <v>30</v>
      </c>
      <c r="H864" s="392">
        <v>77.552511415525103</v>
      </c>
      <c r="I864" s="392">
        <v>69.972602739726</v>
      </c>
      <c r="J864" s="392">
        <v>69.315068493150704</v>
      </c>
      <c r="K864" s="392">
        <v>82.1</v>
      </c>
      <c r="L864" s="392">
        <v>101.8082191780822</v>
      </c>
      <c r="M864" s="393">
        <v>87.490842490842496</v>
      </c>
    </row>
    <row r="865" spans="1:13">
      <c r="A865" s="373">
        <v>12</v>
      </c>
      <c r="B865" s="356" t="s">
        <v>1884</v>
      </c>
      <c r="C865" s="391" t="s">
        <v>889</v>
      </c>
      <c r="D865" s="356" t="s">
        <v>3808</v>
      </c>
      <c r="E865" s="373" t="s">
        <v>939</v>
      </c>
      <c r="F865" s="373" t="s">
        <v>966</v>
      </c>
      <c r="G865" s="373">
        <v>30</v>
      </c>
      <c r="H865" s="392">
        <v>22.904109589041099</v>
      </c>
      <c r="I865" s="392">
        <v>12.6027397260274</v>
      </c>
      <c r="J865" s="392">
        <v>49.671232876712303</v>
      </c>
      <c r="K865" s="392">
        <v>61.63</v>
      </c>
      <c r="L865" s="392">
        <v>53.095890410958901</v>
      </c>
      <c r="M865" s="393">
        <v>67.820512820512818</v>
      </c>
    </row>
    <row r="866" spans="1:13">
      <c r="A866" s="373">
        <v>12</v>
      </c>
      <c r="B866" s="356" t="s">
        <v>1896</v>
      </c>
      <c r="C866" s="391" t="s">
        <v>890</v>
      </c>
      <c r="D866" s="356" t="s">
        <v>2776</v>
      </c>
      <c r="E866" s="373" t="s">
        <v>935</v>
      </c>
      <c r="F866" s="373" t="s">
        <v>936</v>
      </c>
      <c r="G866" s="373">
        <v>479</v>
      </c>
      <c r="H866" s="392">
        <v>106.321388737953</v>
      </c>
      <c r="I866" s="392">
        <v>105.454285469157</v>
      </c>
      <c r="J866" s="392">
        <v>56.015099951382702</v>
      </c>
      <c r="K866" s="392">
        <v>73.239999999999995</v>
      </c>
      <c r="L866" s="392">
        <v>94.982697972373956</v>
      </c>
      <c r="M866" s="393">
        <v>122.93697951317993</v>
      </c>
    </row>
    <row r="867" spans="1:13">
      <c r="A867" s="373">
        <v>12</v>
      </c>
      <c r="B867" s="356" t="s">
        <v>1896</v>
      </c>
      <c r="C867" s="391" t="s">
        <v>891</v>
      </c>
      <c r="D867" s="356" t="s">
        <v>2777</v>
      </c>
      <c r="E867" s="373" t="s">
        <v>972</v>
      </c>
      <c r="F867" s="373" t="s">
        <v>973</v>
      </c>
      <c r="G867" s="373">
        <v>170</v>
      </c>
      <c r="H867" s="392">
        <v>62.0419016921837</v>
      </c>
      <c r="I867" s="392">
        <v>59.580983078162802</v>
      </c>
      <c r="J867" s="392">
        <v>48.335213537469798</v>
      </c>
      <c r="K867" s="392">
        <v>44.28</v>
      </c>
      <c r="L867" s="392">
        <v>59.327961321514906</v>
      </c>
      <c r="M867" s="393">
        <v>51.735617323852615</v>
      </c>
    </row>
    <row r="868" spans="1:13">
      <c r="A868" s="373">
        <v>12</v>
      </c>
      <c r="B868" s="356" t="s">
        <v>1896</v>
      </c>
      <c r="C868" s="391" t="s">
        <v>892</v>
      </c>
      <c r="D868" s="356" t="s">
        <v>2778</v>
      </c>
      <c r="E868" s="373" t="s">
        <v>939</v>
      </c>
      <c r="F868" s="373" t="s">
        <v>944</v>
      </c>
      <c r="G868" s="373">
        <v>60</v>
      </c>
      <c r="H868" s="392">
        <v>50.611872146118699</v>
      </c>
      <c r="I868" s="392">
        <v>69.803652968036502</v>
      </c>
      <c r="J868" s="392">
        <v>46.164383561643803</v>
      </c>
      <c r="K868" s="392">
        <v>65.23</v>
      </c>
      <c r="L868" s="392">
        <v>77.041095890410958</v>
      </c>
      <c r="M868" s="393">
        <v>73.956043956043956</v>
      </c>
    </row>
    <row r="869" spans="1:13">
      <c r="A869" s="373">
        <v>12</v>
      </c>
      <c r="B869" s="356" t="s">
        <v>1896</v>
      </c>
      <c r="C869" s="391" t="s">
        <v>893</v>
      </c>
      <c r="D869" s="356" t="s">
        <v>2779</v>
      </c>
      <c r="E869" s="373" t="s">
        <v>939</v>
      </c>
      <c r="F869" s="373" t="s">
        <v>944</v>
      </c>
      <c r="G869" s="373">
        <v>29</v>
      </c>
      <c r="H869" s="392">
        <v>92.821917808219197</v>
      </c>
      <c r="I869" s="392">
        <v>97.931034482758605</v>
      </c>
      <c r="J869" s="392">
        <v>73.396315540859703</v>
      </c>
      <c r="K869" s="392">
        <v>74.73</v>
      </c>
      <c r="L869" s="392">
        <v>85.422768068020787</v>
      </c>
      <c r="M869" s="393">
        <v>70.91701402046229</v>
      </c>
    </row>
    <row r="870" spans="1:13">
      <c r="A870" s="373">
        <v>12</v>
      </c>
      <c r="B870" s="356" t="s">
        <v>1896</v>
      </c>
      <c r="C870" s="391" t="s">
        <v>894</v>
      </c>
      <c r="D870" s="356" t="s">
        <v>2780</v>
      </c>
      <c r="E870" s="373" t="s">
        <v>939</v>
      </c>
      <c r="F870" s="373" t="s">
        <v>940</v>
      </c>
      <c r="G870" s="373">
        <v>89</v>
      </c>
      <c r="H870" s="392">
        <v>85.584377732439506</v>
      </c>
      <c r="I870" s="392">
        <v>84.014160381714603</v>
      </c>
      <c r="J870" s="392">
        <v>59.175003847929801</v>
      </c>
      <c r="K870" s="392">
        <v>77.39</v>
      </c>
      <c r="L870" s="392">
        <v>71.750038479298141</v>
      </c>
      <c r="M870" s="393">
        <v>58.229411038399803</v>
      </c>
    </row>
    <row r="871" spans="1:13">
      <c r="A871" s="373">
        <v>12</v>
      </c>
      <c r="B871" s="356" t="s">
        <v>1896</v>
      </c>
      <c r="C871" s="391" t="s">
        <v>895</v>
      </c>
      <c r="D871" s="356" t="s">
        <v>3809</v>
      </c>
      <c r="E871" s="373" t="s">
        <v>939</v>
      </c>
      <c r="F871" s="373" t="s">
        <v>940</v>
      </c>
      <c r="G871" s="373">
        <v>72</v>
      </c>
      <c r="H871" s="392">
        <v>73.7366818873668</v>
      </c>
      <c r="I871" s="392">
        <v>76.993911719939106</v>
      </c>
      <c r="J871" s="392">
        <v>28.546423135464199</v>
      </c>
      <c r="K871" s="392">
        <v>48.21</v>
      </c>
      <c r="L871" s="392">
        <v>88.691019786910203</v>
      </c>
      <c r="M871" s="393">
        <v>92.216117216117212</v>
      </c>
    </row>
    <row r="872" spans="1:13">
      <c r="A872" s="373">
        <v>12</v>
      </c>
      <c r="B872" s="356" t="s">
        <v>1896</v>
      </c>
      <c r="C872" s="391" t="s">
        <v>896</v>
      </c>
      <c r="D872" s="356" t="s">
        <v>2781</v>
      </c>
      <c r="E872" s="373" t="s">
        <v>939</v>
      </c>
      <c r="F872" s="373" t="s">
        <v>944</v>
      </c>
      <c r="G872" s="373">
        <v>30</v>
      </c>
      <c r="H872" s="392">
        <v>55.059360730593603</v>
      </c>
      <c r="I872" s="392">
        <v>68.745205479452096</v>
      </c>
      <c r="J872" s="392">
        <v>27.627397260274002</v>
      </c>
      <c r="K872" s="392">
        <v>80.7</v>
      </c>
      <c r="L872" s="392">
        <v>77.004566210045667</v>
      </c>
      <c r="M872" s="393">
        <v>82.912087912087912</v>
      </c>
    </row>
    <row r="873" spans="1:13">
      <c r="A873" s="373">
        <v>12</v>
      </c>
      <c r="B873" s="356" t="s">
        <v>1896</v>
      </c>
      <c r="C873" s="391" t="s">
        <v>897</v>
      </c>
      <c r="D873" s="356" t="s">
        <v>2782</v>
      </c>
      <c r="E873" s="373" t="s">
        <v>939</v>
      </c>
      <c r="F873" s="373" t="s">
        <v>944</v>
      </c>
      <c r="G873" s="373">
        <v>30</v>
      </c>
      <c r="H873" s="392">
        <v>57.771689497716899</v>
      </c>
      <c r="I873" s="392">
        <v>64.173515981735207</v>
      </c>
      <c r="J873" s="392">
        <v>32.246575342465803</v>
      </c>
      <c r="K873" s="392">
        <v>71.5</v>
      </c>
      <c r="L873" s="392">
        <v>142.07305936073058</v>
      </c>
      <c r="M873" s="393">
        <v>138.16849816849816</v>
      </c>
    </row>
    <row r="874" spans="1:13">
      <c r="A874" s="373">
        <v>12</v>
      </c>
      <c r="B874" s="356" t="s">
        <v>1905</v>
      </c>
      <c r="C874" s="391" t="s">
        <v>898</v>
      </c>
      <c r="D874" s="356" t="s">
        <v>2783</v>
      </c>
      <c r="E874" s="373" t="s">
        <v>935</v>
      </c>
      <c r="F874" s="373" t="s">
        <v>936</v>
      </c>
      <c r="G874" s="373">
        <v>685</v>
      </c>
      <c r="H874" s="392">
        <v>142.55885561886299</v>
      </c>
      <c r="I874" s="392">
        <v>131.20393594443399</v>
      </c>
      <c r="J874" s="392">
        <v>63.067721396874397</v>
      </c>
      <c r="K874" s="392">
        <v>109.71</v>
      </c>
      <c r="L874" s="392">
        <v>114.4017598240176</v>
      </c>
      <c r="M874" s="393">
        <v>94.238389347878396</v>
      </c>
    </row>
    <row r="875" spans="1:13">
      <c r="A875" s="373">
        <v>12</v>
      </c>
      <c r="B875" s="356" t="s">
        <v>1905</v>
      </c>
      <c r="C875" s="391" t="s">
        <v>899</v>
      </c>
      <c r="D875" s="356" t="s">
        <v>2784</v>
      </c>
      <c r="E875" s="373" t="s">
        <v>972</v>
      </c>
      <c r="F875" s="373" t="s">
        <v>999</v>
      </c>
      <c r="G875" s="373">
        <v>508</v>
      </c>
      <c r="H875" s="392">
        <v>80.198468342142206</v>
      </c>
      <c r="I875" s="392">
        <v>86.295437385395303</v>
      </c>
      <c r="J875" s="392">
        <v>81.594218530902793</v>
      </c>
      <c r="K875" s="392">
        <v>77.290000000000006</v>
      </c>
      <c r="L875" s="392">
        <v>88.851256606622798</v>
      </c>
      <c r="M875" s="393">
        <v>86.77749415938392</v>
      </c>
    </row>
    <row r="876" spans="1:13">
      <c r="A876" s="373">
        <v>12</v>
      </c>
      <c r="B876" s="356" t="s">
        <v>1905</v>
      </c>
      <c r="C876" s="391" t="s">
        <v>900</v>
      </c>
      <c r="D876" s="356" t="s">
        <v>2785</v>
      </c>
      <c r="E876" s="373" t="s">
        <v>939</v>
      </c>
      <c r="F876" s="373" t="s">
        <v>944</v>
      </c>
      <c r="G876" s="373">
        <v>30</v>
      </c>
      <c r="H876" s="392">
        <v>54.904109589041099</v>
      </c>
      <c r="I876" s="392">
        <v>65.6529680365297</v>
      </c>
      <c r="J876" s="392">
        <v>67.963470319634695</v>
      </c>
      <c r="K876" s="392">
        <v>60.22</v>
      </c>
      <c r="L876" s="392">
        <v>80.246575342465746</v>
      </c>
      <c r="M876" s="393">
        <v>57.527472527472526</v>
      </c>
    </row>
    <row r="877" spans="1:13">
      <c r="A877" s="373">
        <v>12</v>
      </c>
      <c r="B877" s="356" t="s">
        <v>1905</v>
      </c>
      <c r="C877" s="391" t="s">
        <v>901</v>
      </c>
      <c r="D877" s="356" t="s">
        <v>2786</v>
      </c>
      <c r="E877" s="373" t="s">
        <v>939</v>
      </c>
      <c r="F877" s="373" t="s">
        <v>944</v>
      </c>
      <c r="G877" s="373">
        <v>70</v>
      </c>
      <c r="H877" s="392">
        <v>74.186140209508494</v>
      </c>
      <c r="I877" s="392">
        <v>63.468976631748603</v>
      </c>
      <c r="J877" s="392">
        <v>62.925060435132998</v>
      </c>
      <c r="K877" s="392">
        <v>60.39</v>
      </c>
      <c r="L877" s="392">
        <v>77.170254403131111</v>
      </c>
      <c r="M877" s="393">
        <v>146.88383045525902</v>
      </c>
    </row>
    <row r="878" spans="1:13">
      <c r="A878" s="373">
        <v>12</v>
      </c>
      <c r="B878" s="356" t="s">
        <v>1905</v>
      </c>
      <c r="C878" s="391" t="s">
        <v>902</v>
      </c>
      <c r="D878" s="356" t="s">
        <v>3810</v>
      </c>
      <c r="E878" s="373" t="s">
        <v>939</v>
      </c>
      <c r="F878" s="373" t="s">
        <v>947</v>
      </c>
      <c r="G878" s="373">
        <v>121</v>
      </c>
      <c r="H878" s="392">
        <v>70.351281703512797</v>
      </c>
      <c r="I878" s="392">
        <v>82.832112137623398</v>
      </c>
      <c r="J878" s="392">
        <v>81.615164064988804</v>
      </c>
      <c r="K878" s="392">
        <v>82.84</v>
      </c>
      <c r="L878" s="392">
        <v>74.350730216234581</v>
      </c>
      <c r="M878" s="393">
        <v>73.108709472345836</v>
      </c>
    </row>
    <row r="879" spans="1:13">
      <c r="A879" s="373">
        <v>12</v>
      </c>
      <c r="B879" s="356" t="s">
        <v>1905</v>
      </c>
      <c r="C879" s="391" t="s">
        <v>903</v>
      </c>
      <c r="D879" s="356" t="s">
        <v>2787</v>
      </c>
      <c r="E879" s="373" t="s">
        <v>939</v>
      </c>
      <c r="F879" s="373" t="s">
        <v>944</v>
      </c>
      <c r="G879" s="373">
        <v>60</v>
      </c>
      <c r="H879" s="392">
        <v>67.712328767123296</v>
      </c>
      <c r="I879" s="392">
        <v>64.794520547945197</v>
      </c>
      <c r="J879" s="392">
        <v>605.53881278538802</v>
      </c>
      <c r="K879" s="392">
        <v>69.27</v>
      </c>
      <c r="L879" s="392">
        <v>86.55707762557077</v>
      </c>
      <c r="M879" s="393">
        <v>95.18315018315019</v>
      </c>
    </row>
    <row r="880" spans="1:13">
      <c r="A880" s="373">
        <v>12</v>
      </c>
      <c r="B880" s="356" t="s">
        <v>1905</v>
      </c>
      <c r="C880" s="391" t="s">
        <v>904</v>
      </c>
      <c r="D880" s="356" t="s">
        <v>2788</v>
      </c>
      <c r="E880" s="373" t="s">
        <v>939</v>
      </c>
      <c r="F880" s="373" t="s">
        <v>944</v>
      </c>
      <c r="G880" s="373">
        <v>44</v>
      </c>
      <c r="H880" s="392">
        <v>83.107098381070998</v>
      </c>
      <c r="I880" s="392">
        <v>80.485678704856795</v>
      </c>
      <c r="J880" s="392">
        <v>77.247820672478198</v>
      </c>
      <c r="K880" s="392">
        <v>62.24</v>
      </c>
      <c r="L880" s="392">
        <v>76.388542963885428</v>
      </c>
      <c r="M880" s="393">
        <v>147.04045954045955</v>
      </c>
    </row>
    <row r="881" spans="1:13">
      <c r="A881" s="373">
        <v>12</v>
      </c>
      <c r="B881" s="356" t="s">
        <v>1905</v>
      </c>
      <c r="C881" s="391" t="s">
        <v>905</v>
      </c>
      <c r="D881" s="356" t="s">
        <v>2789</v>
      </c>
      <c r="E881" s="373" t="s">
        <v>939</v>
      </c>
      <c r="F881" s="373" t="s">
        <v>940</v>
      </c>
      <c r="G881" s="373">
        <v>60</v>
      </c>
      <c r="H881" s="392">
        <v>63.036529680365298</v>
      </c>
      <c r="I881" s="392">
        <v>60.187214611872101</v>
      </c>
      <c r="J881" s="392">
        <v>63.739726027397303</v>
      </c>
      <c r="K881" s="392">
        <v>70.61</v>
      </c>
      <c r="L881" s="392">
        <v>77.534246575342465</v>
      </c>
      <c r="M881" s="393">
        <v>56.749084249084248</v>
      </c>
    </row>
    <row r="882" spans="1:13">
      <c r="A882" s="373">
        <v>12</v>
      </c>
      <c r="B882" s="356" t="s">
        <v>1905</v>
      </c>
      <c r="C882" s="391" t="s">
        <v>906</v>
      </c>
      <c r="D882" s="356" t="s">
        <v>2790</v>
      </c>
      <c r="E882" s="373" t="s">
        <v>939</v>
      </c>
      <c r="F882" s="373" t="s">
        <v>944</v>
      </c>
      <c r="G882" s="373">
        <v>30</v>
      </c>
      <c r="H882" s="392">
        <v>26.5479452054795</v>
      </c>
      <c r="I882" s="392">
        <v>34.142654700047203</v>
      </c>
      <c r="J882" s="392">
        <v>40.132262635805397</v>
      </c>
      <c r="K882" s="392">
        <v>39.4</v>
      </c>
      <c r="L882" s="392">
        <v>40.812785388127857</v>
      </c>
      <c r="M882" s="393">
        <v>22.509157509157511</v>
      </c>
    </row>
    <row r="883" spans="1:13">
      <c r="A883" s="373">
        <v>12</v>
      </c>
      <c r="B883" s="356" t="s">
        <v>1905</v>
      </c>
      <c r="C883" s="391" t="s">
        <v>907</v>
      </c>
      <c r="D883" s="356" t="s">
        <v>2791</v>
      </c>
      <c r="E883" s="373" t="s">
        <v>939</v>
      </c>
      <c r="F883" s="373" t="s">
        <v>944</v>
      </c>
      <c r="G883" s="373">
        <v>46</v>
      </c>
      <c r="H883" s="392">
        <v>89.020021074815602</v>
      </c>
      <c r="I883" s="392">
        <v>94.436834094368294</v>
      </c>
      <c r="J883" s="392">
        <v>91.613394216133898</v>
      </c>
      <c r="K883" s="392">
        <v>92.17</v>
      </c>
      <c r="L883" s="392">
        <v>89.803454437164973</v>
      </c>
      <c r="M883" s="393">
        <v>78.069756330625893</v>
      </c>
    </row>
    <row r="884" spans="1:13">
      <c r="A884" s="373">
        <v>12</v>
      </c>
      <c r="B884" s="356" t="s">
        <v>1905</v>
      </c>
      <c r="C884" s="391" t="s">
        <v>908</v>
      </c>
      <c r="D884" s="356" t="s">
        <v>2792</v>
      </c>
      <c r="E884" s="373" t="s">
        <v>939</v>
      </c>
      <c r="F884" s="373" t="s">
        <v>944</v>
      </c>
      <c r="G884" s="373">
        <v>43</v>
      </c>
      <c r="H884" s="392">
        <v>90.462791558682</v>
      </c>
      <c r="I884" s="392">
        <v>101.90867579908701</v>
      </c>
      <c r="J884" s="392">
        <v>98.210045662100498</v>
      </c>
      <c r="K884" s="392">
        <v>90.06</v>
      </c>
      <c r="L884" s="392">
        <v>90.621216948072629</v>
      </c>
      <c r="M884" s="393">
        <v>79.529772553028366</v>
      </c>
    </row>
    <row r="885" spans="1:13">
      <c r="A885" s="373">
        <v>12</v>
      </c>
      <c r="B885" s="356" t="s">
        <v>1905</v>
      </c>
      <c r="C885" s="391" t="s">
        <v>909</v>
      </c>
      <c r="D885" s="356" t="s">
        <v>2793</v>
      </c>
      <c r="E885" s="373" t="s">
        <v>939</v>
      </c>
      <c r="F885" s="373" t="s">
        <v>944</v>
      </c>
      <c r="G885" s="373">
        <v>28</v>
      </c>
      <c r="H885" s="392">
        <v>51.3607305936073</v>
      </c>
      <c r="I885" s="392">
        <v>49.755381604696701</v>
      </c>
      <c r="J885" s="392">
        <v>53.522504892367898</v>
      </c>
      <c r="K885" s="392">
        <v>53.17</v>
      </c>
      <c r="L885" s="392">
        <v>58.512720156555773</v>
      </c>
      <c r="M885" s="393">
        <v>168.66169544740973</v>
      </c>
    </row>
    <row r="886" spans="1:13">
      <c r="A886" s="373">
        <v>12</v>
      </c>
      <c r="B886" s="356" t="s">
        <v>1905</v>
      </c>
      <c r="C886" s="391" t="s">
        <v>910</v>
      </c>
      <c r="D886" s="356" t="s">
        <v>2794</v>
      </c>
      <c r="E886" s="373" t="s">
        <v>939</v>
      </c>
      <c r="F886" s="373" t="s">
        <v>944</v>
      </c>
      <c r="G886" s="373">
        <v>30</v>
      </c>
      <c r="H886" s="392">
        <v>59.086757990867603</v>
      </c>
      <c r="I886" s="392">
        <v>54.383561643835598</v>
      </c>
      <c r="J886" s="392">
        <v>48.018264840182603</v>
      </c>
      <c r="K886" s="392">
        <v>41.63</v>
      </c>
      <c r="L886" s="392">
        <v>48.904109589041099</v>
      </c>
      <c r="M886" s="393">
        <v>49.212454212454212</v>
      </c>
    </row>
    <row r="887" spans="1:13">
      <c r="A887" s="373">
        <v>12</v>
      </c>
      <c r="B887" s="356" t="s">
        <v>1905</v>
      </c>
      <c r="C887" s="391" t="s">
        <v>911</v>
      </c>
      <c r="D887" s="356" t="s">
        <v>2795</v>
      </c>
      <c r="E887" s="373" t="s">
        <v>939</v>
      </c>
      <c r="F887" s="373" t="s">
        <v>944</v>
      </c>
      <c r="G887" s="373">
        <v>30</v>
      </c>
      <c r="H887" s="392">
        <v>69.105022831050206</v>
      </c>
      <c r="I887" s="392">
        <v>65.068493150684901</v>
      </c>
      <c r="J887" s="392">
        <v>64.365296803652996</v>
      </c>
      <c r="K887" s="392">
        <v>39.54</v>
      </c>
      <c r="L887" s="392">
        <v>51.415525114155251</v>
      </c>
      <c r="M887" s="393">
        <v>68.80952380952381</v>
      </c>
    </row>
    <row r="888" spans="1:13">
      <c r="A888" s="373">
        <v>12</v>
      </c>
      <c r="B888" s="356" t="s">
        <v>1905</v>
      </c>
      <c r="C888" s="391" t="s">
        <v>912</v>
      </c>
      <c r="D888" s="356" t="s">
        <v>2796</v>
      </c>
      <c r="E888" s="373" t="s">
        <v>939</v>
      </c>
      <c r="F888" s="373" t="s">
        <v>944</v>
      </c>
      <c r="G888" s="373">
        <v>30</v>
      </c>
      <c r="H888" s="392">
        <v>63.511830635118301</v>
      </c>
      <c r="I888" s="392">
        <v>67.808219178082197</v>
      </c>
      <c r="J888" s="392">
        <v>73.630136986301395</v>
      </c>
      <c r="K888" s="392">
        <v>56.44</v>
      </c>
      <c r="L888" s="392">
        <v>53.278538812785385</v>
      </c>
      <c r="M888" s="393">
        <v>60.183150183150182</v>
      </c>
    </row>
    <row r="889" spans="1:13">
      <c r="A889" s="373">
        <v>12</v>
      </c>
      <c r="B889" s="356" t="s">
        <v>1905</v>
      </c>
      <c r="C889" s="391" t="s">
        <v>913</v>
      </c>
      <c r="D889" s="356" t="s">
        <v>2797</v>
      </c>
      <c r="E889" s="373" t="s">
        <v>939</v>
      </c>
      <c r="F889" s="373" t="s">
        <v>944</v>
      </c>
      <c r="G889" s="373">
        <v>30</v>
      </c>
      <c r="H889" s="392">
        <v>61.927592954990203</v>
      </c>
      <c r="I889" s="392">
        <v>54.757990867579899</v>
      </c>
      <c r="J889" s="392">
        <v>45.634703196346997</v>
      </c>
      <c r="K889" s="392">
        <v>49.73</v>
      </c>
      <c r="L889" s="392">
        <v>68.420091324200911</v>
      </c>
      <c r="M889" s="393">
        <v>65.714285714285708</v>
      </c>
    </row>
    <row r="890" spans="1:13">
      <c r="A890" s="373">
        <v>12</v>
      </c>
      <c r="B890" s="356" t="s">
        <v>1905</v>
      </c>
      <c r="C890" s="391" t="s">
        <v>914</v>
      </c>
      <c r="D890" s="356" t="s">
        <v>2798</v>
      </c>
      <c r="E890" s="373" t="s">
        <v>939</v>
      </c>
      <c r="F890" s="373" t="s">
        <v>944</v>
      </c>
      <c r="G890" s="373">
        <v>30</v>
      </c>
      <c r="H890" s="392">
        <v>56.136041568256999</v>
      </c>
      <c r="I890" s="392">
        <v>53.329820864067401</v>
      </c>
      <c r="J890" s="392">
        <v>51.285563751317198</v>
      </c>
      <c r="K890" s="392">
        <v>59.19</v>
      </c>
      <c r="L890" s="392">
        <v>60.639269406392692</v>
      </c>
      <c r="M890" s="393">
        <v>62.197802197802197</v>
      </c>
    </row>
    <row r="891" spans="1:13">
      <c r="A891" s="373">
        <v>12</v>
      </c>
      <c r="B891" s="356" t="s">
        <v>1923</v>
      </c>
      <c r="C891" s="391" t="s">
        <v>915</v>
      </c>
      <c r="D891" s="356" t="s">
        <v>2799</v>
      </c>
      <c r="E891" s="373" t="s">
        <v>972</v>
      </c>
      <c r="F891" s="373" t="s">
        <v>999</v>
      </c>
      <c r="G891" s="373">
        <v>202</v>
      </c>
      <c r="H891" s="392">
        <v>119.20656449206599</v>
      </c>
      <c r="I891" s="392">
        <v>100.349925403499</v>
      </c>
      <c r="J891" s="392">
        <v>110.463854604639</v>
      </c>
      <c r="K891" s="392">
        <v>98.78</v>
      </c>
      <c r="L891" s="392">
        <v>118.70337718703377</v>
      </c>
      <c r="M891" s="393">
        <v>119.51637471439452</v>
      </c>
    </row>
    <row r="892" spans="1:13">
      <c r="A892" s="373">
        <v>12</v>
      </c>
      <c r="B892" s="356" t="s">
        <v>1923</v>
      </c>
      <c r="C892" s="391" t="s">
        <v>916</v>
      </c>
      <c r="D892" s="356" t="s">
        <v>2800</v>
      </c>
      <c r="E892" s="373" t="s">
        <v>939</v>
      </c>
      <c r="F892" s="373" t="s">
        <v>944</v>
      </c>
      <c r="G892" s="373">
        <v>30</v>
      </c>
      <c r="H892" s="392">
        <v>133.251141552511</v>
      </c>
      <c r="I892" s="392">
        <v>52.748858447488601</v>
      </c>
      <c r="J892" s="392">
        <v>0</v>
      </c>
      <c r="K892" s="392">
        <v>44.99</v>
      </c>
      <c r="L892" s="392">
        <v>48.849315068493148</v>
      </c>
      <c r="M892" s="393">
        <v>46.135531135531139</v>
      </c>
    </row>
    <row r="893" spans="1:13">
      <c r="A893" s="373">
        <v>12</v>
      </c>
      <c r="B893" s="356" t="s">
        <v>1923</v>
      </c>
      <c r="C893" s="391" t="s">
        <v>917</v>
      </c>
      <c r="D893" s="356" t="s">
        <v>2801</v>
      </c>
      <c r="E893" s="373" t="s">
        <v>939</v>
      </c>
      <c r="F893" s="373" t="s">
        <v>944</v>
      </c>
      <c r="G893" s="373">
        <v>33</v>
      </c>
      <c r="H893" s="392">
        <v>81.598173515981699</v>
      </c>
      <c r="I893" s="392">
        <v>79.012038190120407</v>
      </c>
      <c r="J893" s="392">
        <v>82.058945620589498</v>
      </c>
      <c r="K893" s="392">
        <v>79.83</v>
      </c>
      <c r="L893" s="392">
        <v>76.612702366127024</v>
      </c>
      <c r="M893" s="393">
        <v>68.697968697968705</v>
      </c>
    </row>
    <row r="894" spans="1:13">
      <c r="A894" s="373">
        <v>12</v>
      </c>
      <c r="B894" s="356" t="s">
        <v>1923</v>
      </c>
      <c r="C894" s="391" t="s">
        <v>918</v>
      </c>
      <c r="D894" s="356" t="s">
        <v>2802</v>
      </c>
      <c r="E894" s="373" t="s">
        <v>939</v>
      </c>
      <c r="F894" s="373" t="s">
        <v>944</v>
      </c>
      <c r="G894" s="373">
        <v>33</v>
      </c>
      <c r="H894" s="392">
        <v>61.3333333333333</v>
      </c>
      <c r="I894" s="392">
        <v>55.101701951016999</v>
      </c>
      <c r="J894" s="392">
        <v>58.812785388127899</v>
      </c>
      <c r="K894" s="392">
        <v>82.11</v>
      </c>
      <c r="L894" s="392">
        <v>73.955998339559983</v>
      </c>
      <c r="M894" s="393">
        <v>43.656343656343658</v>
      </c>
    </row>
    <row r="895" spans="1:13">
      <c r="A895" s="373">
        <v>12</v>
      </c>
      <c r="B895" s="356" t="s">
        <v>1923</v>
      </c>
      <c r="C895" s="391" t="s">
        <v>919</v>
      </c>
      <c r="D895" s="356" t="s">
        <v>2803</v>
      </c>
      <c r="E895" s="373" t="s">
        <v>939</v>
      </c>
      <c r="F895" s="373" t="s">
        <v>940</v>
      </c>
      <c r="G895" s="373">
        <v>63</v>
      </c>
      <c r="H895" s="392">
        <v>78.954337899543404</v>
      </c>
      <c r="I895" s="392">
        <v>84.192215699065002</v>
      </c>
      <c r="J895" s="392">
        <v>0</v>
      </c>
      <c r="K895" s="392">
        <v>101.83</v>
      </c>
      <c r="L895" s="392">
        <v>105.3750815394651</v>
      </c>
      <c r="M895" s="393">
        <v>99.520320948892376</v>
      </c>
    </row>
    <row r="896" spans="1:13">
      <c r="A896" s="373">
        <v>12</v>
      </c>
      <c r="B896" s="356" t="s">
        <v>1923</v>
      </c>
      <c r="C896" s="391" t="s">
        <v>920</v>
      </c>
      <c r="D896" s="356" t="s">
        <v>2804</v>
      </c>
      <c r="E896" s="373" t="s">
        <v>939</v>
      </c>
      <c r="F896" s="373" t="s">
        <v>944</v>
      </c>
      <c r="G896" s="373">
        <v>30</v>
      </c>
      <c r="H896" s="392">
        <v>87.077625570776206</v>
      </c>
      <c r="I896" s="392">
        <v>27.123287671232902</v>
      </c>
      <c r="J896" s="392">
        <v>61.242009132420101</v>
      </c>
      <c r="K896" s="392">
        <v>77.569999999999993</v>
      </c>
      <c r="L896" s="392">
        <v>69.726027397260268</v>
      </c>
      <c r="M896" s="393">
        <v>58.315018315018314</v>
      </c>
    </row>
    <row r="897" spans="1:13">
      <c r="A897" s="373">
        <v>12</v>
      </c>
      <c r="B897" s="356" t="s">
        <v>1923</v>
      </c>
      <c r="C897" s="391" t="s">
        <v>921</v>
      </c>
      <c r="D897" s="356" t="s">
        <v>2805</v>
      </c>
      <c r="E897" s="373" t="s">
        <v>939</v>
      </c>
      <c r="F897" s="373" t="s">
        <v>966</v>
      </c>
      <c r="G897" s="373">
        <v>30</v>
      </c>
      <c r="H897" s="392">
        <v>0</v>
      </c>
      <c r="I897" s="392">
        <v>6.5936073059360698</v>
      </c>
      <c r="J897" s="392">
        <v>31.041095890411</v>
      </c>
      <c r="K897" s="392">
        <v>52.33</v>
      </c>
      <c r="L897" s="392">
        <v>44.630136986301373</v>
      </c>
      <c r="M897" s="393">
        <v>96.739926739926744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HN908"/>
  <sheetViews>
    <sheetView workbookViewId="0">
      <pane xSplit="2" ySplit="5" topLeftCell="C6" activePane="bottomRight" state="frozen"/>
      <selection pane="topRight" activeCell="E1" sqref="E1"/>
      <selection pane="bottomLeft" activeCell="A6" sqref="A6"/>
      <selection pane="bottomRight" activeCell="C26" sqref="C26"/>
    </sheetView>
  </sheetViews>
  <sheetFormatPr defaultRowHeight="14.5"/>
  <cols>
    <col min="1" max="1" width="32.7265625" customWidth="1"/>
    <col min="2" max="2" width="14" bestFit="1" customWidth="1"/>
    <col min="3" max="4" width="12.90625" bestFit="1" customWidth="1"/>
    <col min="5" max="6" width="16.36328125" bestFit="1" customWidth="1"/>
    <col min="7" max="7" width="12.90625" bestFit="1" customWidth="1"/>
    <col min="8" max="8" width="15.1796875" customWidth="1"/>
    <col min="9" max="19" width="12.90625" bestFit="1" customWidth="1"/>
    <col min="20" max="21" width="14" bestFit="1" customWidth="1"/>
    <col min="22" max="26" width="12.90625" bestFit="1" customWidth="1"/>
    <col min="27" max="27" width="14" bestFit="1" customWidth="1"/>
    <col min="28" max="29" width="12.90625" bestFit="1" customWidth="1"/>
    <col min="30" max="30" width="14" bestFit="1" customWidth="1"/>
    <col min="31" max="31" width="12.90625" bestFit="1" customWidth="1"/>
    <col min="32" max="32" width="14" bestFit="1" customWidth="1"/>
    <col min="33" max="43" width="12.90625" bestFit="1" customWidth="1"/>
    <col min="44" max="44" width="14" bestFit="1" customWidth="1"/>
    <col min="45" max="58" width="12.90625" bestFit="1" customWidth="1"/>
    <col min="59" max="60" width="14" bestFit="1" customWidth="1"/>
    <col min="61" max="65" width="12.90625" bestFit="1" customWidth="1"/>
    <col min="66" max="67" width="11.90625" bestFit="1" customWidth="1"/>
    <col min="68" max="68" width="14" bestFit="1" customWidth="1"/>
    <col min="69" max="75" width="12.90625" bestFit="1" customWidth="1"/>
    <col min="76" max="76" width="14" bestFit="1" customWidth="1"/>
    <col min="77" max="82" width="12.90625" bestFit="1" customWidth="1"/>
    <col min="83" max="83" width="14" bestFit="1" customWidth="1"/>
    <col min="84" max="95" width="12.90625" bestFit="1" customWidth="1"/>
    <col min="96" max="96" width="14" bestFit="1" customWidth="1"/>
    <col min="97" max="103" width="12.90625" bestFit="1" customWidth="1"/>
    <col min="104" max="105" width="14" bestFit="1" customWidth="1"/>
    <col min="106" max="112" width="12.90625" bestFit="1" customWidth="1"/>
    <col min="113" max="113" width="14" bestFit="1" customWidth="1"/>
    <col min="114" max="121" width="12.90625" bestFit="1" customWidth="1"/>
    <col min="122" max="122" width="14" bestFit="1" customWidth="1"/>
    <col min="123" max="123" width="12.90625" bestFit="1" customWidth="1"/>
    <col min="124" max="125" width="14" bestFit="1" customWidth="1"/>
    <col min="126" max="132" width="12.90625" bestFit="1" customWidth="1"/>
    <col min="133" max="134" width="14" bestFit="1" customWidth="1"/>
    <col min="135" max="141" width="12.90625" bestFit="1" customWidth="1"/>
    <col min="142" max="142" width="14" bestFit="1" customWidth="1"/>
    <col min="143" max="150" width="12.90625" bestFit="1" customWidth="1"/>
    <col min="151" max="151" width="14" bestFit="1" customWidth="1"/>
    <col min="152" max="162" width="12.90625" bestFit="1" customWidth="1"/>
    <col min="163" max="163" width="14" bestFit="1" customWidth="1"/>
    <col min="164" max="169" width="12.90625" bestFit="1" customWidth="1"/>
    <col min="170" max="170" width="11.90625" bestFit="1" customWidth="1"/>
    <col min="171" max="171" width="14" bestFit="1" customWidth="1"/>
    <col min="172" max="184" width="12.90625" bestFit="1" customWidth="1"/>
    <col min="185" max="185" width="14" bestFit="1" customWidth="1"/>
    <col min="186" max="193" width="12.90625" bestFit="1" customWidth="1"/>
    <col min="194" max="196" width="11.90625" bestFit="1" customWidth="1"/>
    <col min="197" max="197" width="14" bestFit="1" customWidth="1"/>
    <col min="198" max="204" width="12.90625" bestFit="1" customWidth="1"/>
    <col min="205" max="205" width="14" bestFit="1" customWidth="1"/>
    <col min="206" max="208" width="12.90625" bestFit="1" customWidth="1"/>
    <col min="209" max="209" width="14" bestFit="1" customWidth="1"/>
    <col min="210" max="215" width="12.90625" bestFit="1" customWidth="1"/>
    <col min="216" max="216" width="14" bestFit="1" customWidth="1"/>
    <col min="217" max="223" width="12.90625" bestFit="1" customWidth="1"/>
    <col min="224" max="225" width="14" bestFit="1" customWidth="1"/>
    <col min="226" max="239" width="12.90625" bestFit="1" customWidth="1"/>
    <col min="240" max="241" width="14" bestFit="1" customWidth="1"/>
    <col min="242" max="250" width="12.90625" bestFit="1" customWidth="1"/>
    <col min="251" max="252" width="14" bestFit="1" customWidth="1"/>
    <col min="253" max="262" width="12.90625" bestFit="1" customWidth="1"/>
    <col min="263" max="264" width="14" bestFit="1" customWidth="1"/>
    <col min="265" max="268" width="12.90625" bestFit="1" customWidth="1"/>
    <col min="269" max="269" width="14" bestFit="1" customWidth="1"/>
    <col min="270" max="275" width="12.90625" bestFit="1" customWidth="1"/>
    <col min="276" max="277" width="14" bestFit="1" customWidth="1"/>
    <col min="278" max="290" width="12.90625" bestFit="1" customWidth="1"/>
    <col min="291" max="291" width="14" bestFit="1" customWidth="1"/>
    <col min="292" max="299" width="12.90625" bestFit="1" customWidth="1"/>
    <col min="300" max="300" width="14" bestFit="1" customWidth="1"/>
    <col min="301" max="305" width="12.90625" bestFit="1" customWidth="1"/>
    <col min="306" max="306" width="14" bestFit="1" customWidth="1"/>
    <col min="307" max="307" width="12.90625" bestFit="1" customWidth="1"/>
    <col min="308" max="308" width="14" bestFit="1" customWidth="1"/>
    <col min="309" max="315" width="12.90625" bestFit="1" customWidth="1"/>
    <col min="316" max="319" width="14" bestFit="1" customWidth="1"/>
    <col min="320" max="326" width="12.90625" bestFit="1" customWidth="1"/>
    <col min="327" max="327" width="14" bestFit="1" customWidth="1"/>
    <col min="328" max="329" width="12.90625" bestFit="1" customWidth="1"/>
    <col min="330" max="333" width="14" bestFit="1" customWidth="1"/>
    <col min="334" max="341" width="12.90625" bestFit="1" customWidth="1"/>
    <col min="342" max="342" width="14" bestFit="1" customWidth="1"/>
    <col min="343" max="353" width="12.90625" bestFit="1" customWidth="1"/>
    <col min="354" max="354" width="14" bestFit="1" customWidth="1"/>
    <col min="355" max="364" width="12.90625" bestFit="1" customWidth="1"/>
    <col min="365" max="365" width="14" bestFit="1" customWidth="1"/>
    <col min="366" max="367" width="12.90625" bestFit="1" customWidth="1"/>
    <col min="368" max="368" width="14" bestFit="1" customWidth="1"/>
    <col min="369" max="370" width="12.90625" bestFit="1" customWidth="1"/>
    <col min="371" max="372" width="14" bestFit="1" customWidth="1"/>
    <col min="373" max="376" width="12.90625" bestFit="1" customWidth="1"/>
    <col min="377" max="377" width="14" bestFit="1" customWidth="1"/>
    <col min="378" max="383" width="12.90625" bestFit="1" customWidth="1"/>
    <col min="384" max="385" width="14" bestFit="1" customWidth="1"/>
    <col min="386" max="390" width="12.90625" bestFit="1" customWidth="1"/>
    <col min="391" max="392" width="14" bestFit="1" customWidth="1"/>
    <col min="393" max="393" width="12.90625" bestFit="1" customWidth="1"/>
    <col min="394" max="394" width="14" bestFit="1" customWidth="1"/>
    <col min="395" max="399" width="12.90625" bestFit="1" customWidth="1"/>
    <col min="400" max="402" width="14" bestFit="1" customWidth="1"/>
    <col min="403" max="405" width="12.90625" bestFit="1" customWidth="1"/>
    <col min="406" max="406" width="14" bestFit="1" customWidth="1"/>
    <col min="407" max="414" width="12.90625" bestFit="1" customWidth="1"/>
    <col min="415" max="415" width="14" bestFit="1" customWidth="1"/>
    <col min="416" max="432" width="12.90625" bestFit="1" customWidth="1"/>
    <col min="433" max="433" width="14" bestFit="1" customWidth="1"/>
    <col min="434" max="436" width="12.90625" bestFit="1" customWidth="1"/>
    <col min="437" max="437" width="14" bestFit="1" customWidth="1"/>
    <col min="438" max="454" width="12.90625" bestFit="1" customWidth="1"/>
    <col min="455" max="458" width="11.90625" bestFit="1" customWidth="1"/>
    <col min="459" max="459" width="14" bestFit="1" customWidth="1"/>
    <col min="460" max="471" width="12.90625" bestFit="1" customWidth="1"/>
    <col min="472" max="472" width="14" bestFit="1" customWidth="1"/>
    <col min="473" max="488" width="12.90625" bestFit="1" customWidth="1"/>
    <col min="489" max="491" width="11.90625" bestFit="1" customWidth="1"/>
    <col min="492" max="492" width="14" bestFit="1" customWidth="1"/>
    <col min="493" max="502" width="12.90625" bestFit="1" customWidth="1"/>
    <col min="503" max="503" width="11.90625" bestFit="1" customWidth="1"/>
    <col min="504" max="504" width="14" bestFit="1" customWidth="1"/>
    <col min="505" max="511" width="12.90625" bestFit="1" customWidth="1"/>
    <col min="512" max="512" width="14" bestFit="1" customWidth="1"/>
    <col min="513" max="525" width="12.90625" bestFit="1" customWidth="1"/>
    <col min="526" max="526" width="14" bestFit="1" customWidth="1"/>
    <col min="527" max="541" width="12.90625" bestFit="1" customWidth="1"/>
    <col min="542" max="542" width="14" bestFit="1" customWidth="1"/>
    <col min="543" max="543" width="12.90625" bestFit="1" customWidth="1"/>
    <col min="544" max="544" width="14" bestFit="1" customWidth="1"/>
    <col min="545" max="547" width="12.90625" bestFit="1" customWidth="1"/>
    <col min="548" max="548" width="14" bestFit="1" customWidth="1"/>
    <col min="549" max="552" width="12.90625" bestFit="1" customWidth="1"/>
    <col min="553" max="553" width="14" bestFit="1" customWidth="1"/>
    <col min="554" max="558" width="12.90625" bestFit="1" customWidth="1"/>
    <col min="559" max="559" width="14" bestFit="1" customWidth="1"/>
    <col min="560" max="561" width="12.90625" bestFit="1" customWidth="1"/>
    <col min="562" max="562" width="14" bestFit="1" customWidth="1"/>
    <col min="563" max="563" width="11.90625" bestFit="1" customWidth="1"/>
    <col min="564" max="580" width="12.90625" bestFit="1" customWidth="1"/>
    <col min="581" max="581" width="14" bestFit="1" customWidth="1"/>
    <col min="582" max="589" width="12.90625" bestFit="1" customWidth="1"/>
    <col min="590" max="590" width="14" bestFit="1" customWidth="1"/>
    <col min="591" max="595" width="12.90625" bestFit="1" customWidth="1"/>
    <col min="596" max="596" width="15.36328125" bestFit="1" customWidth="1"/>
    <col min="597" max="615" width="12.90625" bestFit="1" customWidth="1"/>
    <col min="616" max="616" width="14" bestFit="1" customWidth="1"/>
    <col min="617" max="623" width="12.90625" bestFit="1" customWidth="1"/>
    <col min="624" max="624" width="14" bestFit="1" customWidth="1"/>
    <col min="625" max="628" width="12.90625" bestFit="1" customWidth="1"/>
    <col min="629" max="629" width="14" bestFit="1" customWidth="1"/>
    <col min="630" max="631" width="12.90625" bestFit="1" customWidth="1"/>
    <col min="632" max="632" width="14" bestFit="1" customWidth="1"/>
    <col min="633" max="651" width="12.90625" bestFit="1" customWidth="1"/>
    <col min="652" max="652" width="14" bestFit="1" customWidth="1"/>
    <col min="653" max="655" width="12.90625" bestFit="1" customWidth="1"/>
    <col min="656" max="656" width="14" bestFit="1" customWidth="1"/>
    <col min="657" max="668" width="12.90625" bestFit="1" customWidth="1"/>
    <col min="669" max="669" width="14" bestFit="1" customWidth="1"/>
    <col min="670" max="675" width="12.90625" bestFit="1" customWidth="1"/>
    <col min="676" max="676" width="14" bestFit="1" customWidth="1"/>
    <col min="677" max="684" width="12.90625" bestFit="1" customWidth="1"/>
    <col min="685" max="685" width="14" bestFit="1" customWidth="1"/>
    <col min="686" max="687" width="12.90625" bestFit="1" customWidth="1"/>
    <col min="688" max="688" width="14" bestFit="1" customWidth="1"/>
    <col min="689" max="706" width="12.90625" bestFit="1" customWidth="1"/>
    <col min="707" max="707" width="14" bestFit="1" customWidth="1"/>
    <col min="708" max="713" width="12.90625" bestFit="1" customWidth="1"/>
    <col min="714" max="714" width="14" bestFit="1" customWidth="1"/>
    <col min="715" max="724" width="12.90625" bestFit="1" customWidth="1"/>
    <col min="725" max="725" width="14" bestFit="1" customWidth="1"/>
    <col min="726" max="732" width="12.90625" bestFit="1" customWidth="1"/>
    <col min="733" max="734" width="14" bestFit="1" customWidth="1"/>
    <col min="735" max="739" width="12.90625" bestFit="1" customWidth="1"/>
    <col min="740" max="740" width="14" bestFit="1" customWidth="1"/>
    <col min="741" max="748" width="12.90625" bestFit="1" customWidth="1"/>
    <col min="749" max="749" width="14" bestFit="1" customWidth="1"/>
    <col min="750" max="759" width="12.90625" bestFit="1" customWidth="1"/>
    <col min="760" max="760" width="14" bestFit="1" customWidth="1"/>
    <col min="761" max="766" width="12.90625" bestFit="1" customWidth="1"/>
    <col min="767" max="768" width="14" bestFit="1" customWidth="1"/>
    <col min="769" max="772" width="12.90625" bestFit="1" customWidth="1"/>
    <col min="773" max="773" width="14" bestFit="1" customWidth="1"/>
    <col min="774" max="782" width="12.90625" bestFit="1" customWidth="1"/>
    <col min="783" max="784" width="14" bestFit="1" customWidth="1"/>
    <col min="785" max="791" width="12.90625" bestFit="1" customWidth="1"/>
    <col min="792" max="792" width="14" bestFit="1" customWidth="1"/>
    <col min="793" max="794" width="12.90625" bestFit="1" customWidth="1"/>
    <col min="795" max="795" width="14" bestFit="1" customWidth="1"/>
    <col min="796" max="799" width="12.90625" bestFit="1" customWidth="1"/>
    <col min="800" max="801" width="14" bestFit="1" customWidth="1"/>
    <col min="802" max="819" width="12.90625" bestFit="1" customWidth="1"/>
    <col min="820" max="820" width="14" bestFit="1" customWidth="1"/>
    <col min="821" max="829" width="12.90625" bestFit="1" customWidth="1"/>
    <col min="830" max="831" width="14" bestFit="1" customWidth="1"/>
    <col min="832" max="842" width="12.90625" bestFit="1" customWidth="1"/>
    <col min="843" max="843" width="14" bestFit="1" customWidth="1"/>
    <col min="844" max="854" width="12.90625" bestFit="1" customWidth="1"/>
    <col min="855" max="855" width="14" bestFit="1" customWidth="1"/>
    <col min="856" max="865" width="12.90625" bestFit="1" customWidth="1"/>
    <col min="866" max="867" width="14" bestFit="1" customWidth="1"/>
    <col min="868" max="873" width="12.90625" bestFit="1" customWidth="1"/>
    <col min="874" max="875" width="14" bestFit="1" customWidth="1"/>
    <col min="876" max="877" width="12.90625" bestFit="1" customWidth="1"/>
    <col min="878" max="878" width="14" bestFit="1" customWidth="1"/>
    <col min="879" max="890" width="12.90625" bestFit="1" customWidth="1"/>
    <col min="891" max="891" width="14" bestFit="1" customWidth="1"/>
    <col min="892" max="897" width="12.90625" bestFit="1" customWidth="1"/>
    <col min="898" max="898" width="16.36328125" bestFit="1" customWidth="1"/>
  </cols>
  <sheetData>
    <row r="1" spans="1:898">
      <c r="B1">
        <v>1</v>
      </c>
      <c r="CZ1">
        <v>2</v>
      </c>
      <c r="EU1">
        <v>3</v>
      </c>
      <c r="GW1">
        <v>4</v>
      </c>
      <c r="JP1">
        <v>5</v>
      </c>
      <c r="MD1">
        <v>6</v>
      </c>
      <c r="OY1">
        <v>7</v>
      </c>
      <c r="RX1">
        <v>8</v>
      </c>
      <c r="VH1">
        <v>9</v>
      </c>
      <c r="YS1">
        <v>10</v>
      </c>
      <c r="ABL1">
        <v>11</v>
      </c>
      <c r="AEN1">
        <v>12</v>
      </c>
      <c r="AHN1" t="s">
        <v>2936</v>
      </c>
    </row>
    <row r="2" spans="1:898">
      <c r="B2" t="s">
        <v>933</v>
      </c>
      <c r="T2" t="s">
        <v>968</v>
      </c>
      <c r="AR2" t="s">
        <v>997</v>
      </c>
      <c r="BG2" t="s">
        <v>1016</v>
      </c>
      <c r="BP2" t="s">
        <v>1027</v>
      </c>
      <c r="BX2" t="s">
        <v>1036</v>
      </c>
      <c r="CE2" t="s">
        <v>1045</v>
      </c>
      <c r="CR2" t="s">
        <v>1059</v>
      </c>
      <c r="CZ2" t="s">
        <v>1068</v>
      </c>
      <c r="DI2" t="s">
        <v>1079</v>
      </c>
      <c r="DR2" t="s">
        <v>1090</v>
      </c>
      <c r="EC2" t="s">
        <v>1102</v>
      </c>
      <c r="EL2" t="s">
        <v>1112</v>
      </c>
      <c r="EU2" t="s">
        <v>1122</v>
      </c>
      <c r="FG2" t="s">
        <v>1135</v>
      </c>
      <c r="FO2" t="s">
        <v>1144</v>
      </c>
      <c r="GC2" t="s">
        <v>1159</v>
      </c>
      <c r="GO2" t="s">
        <v>1172</v>
      </c>
      <c r="GW2" t="s">
        <v>1181</v>
      </c>
      <c r="HA2" t="s">
        <v>1186</v>
      </c>
      <c r="HH2" t="s">
        <v>1194</v>
      </c>
      <c r="HP2" t="s">
        <v>1203</v>
      </c>
      <c r="IF2" t="s">
        <v>1221</v>
      </c>
      <c r="IQ2" t="s">
        <v>1233</v>
      </c>
      <c r="JC2" t="s">
        <v>1246</v>
      </c>
      <c r="JI2" t="s">
        <v>1253</v>
      </c>
      <c r="JP2" t="s">
        <v>1261</v>
      </c>
      <c r="KE2" t="s">
        <v>1277</v>
      </c>
      <c r="KN2" t="s">
        <v>1287</v>
      </c>
      <c r="KV2" t="s">
        <v>1296</v>
      </c>
      <c r="LD2" t="s">
        <v>1305</v>
      </c>
      <c r="LO2" t="s">
        <v>1317</v>
      </c>
      <c r="LR2" t="s">
        <v>1321</v>
      </c>
      <c r="LT2" t="s">
        <v>1324</v>
      </c>
      <c r="MD2" t="s">
        <v>1335</v>
      </c>
      <c r="MP2" t="s">
        <v>1348</v>
      </c>
      <c r="NA2" t="s">
        <v>1360</v>
      </c>
      <c r="NM2" t="s">
        <v>1373</v>
      </c>
      <c r="NT2" t="s">
        <v>1381</v>
      </c>
      <c r="OA2" t="s">
        <v>1389</v>
      </c>
      <c r="OJ2" t="s">
        <v>1399</v>
      </c>
      <c r="OP2" t="s">
        <v>1406</v>
      </c>
      <c r="OY2" t="s">
        <v>1416</v>
      </c>
      <c r="PQ2" t="s">
        <v>1435</v>
      </c>
      <c r="QQ2" t="s">
        <v>1462</v>
      </c>
      <c r="RD2" t="s">
        <v>1476</v>
      </c>
      <c r="RX2" t="s">
        <v>1497</v>
      </c>
      <c r="SJ2" t="s">
        <v>1510</v>
      </c>
      <c r="SR2" t="s">
        <v>1519</v>
      </c>
      <c r="TF2" t="s">
        <v>1534</v>
      </c>
      <c r="TX2" t="s">
        <v>1553</v>
      </c>
      <c r="UG2" t="s">
        <v>1563</v>
      </c>
      <c r="UM2" t="s">
        <v>1570</v>
      </c>
      <c r="VH2" t="s">
        <v>1592</v>
      </c>
      <c r="VX2" t="s">
        <v>1609</v>
      </c>
      <c r="XE2" t="s">
        <v>1643</v>
      </c>
      <c r="YB2" t="s">
        <v>1667</v>
      </c>
      <c r="YS2" t="s">
        <v>1685</v>
      </c>
      <c r="YZ2" t="s">
        <v>1693</v>
      </c>
      <c r="ZI2" t="s">
        <v>1703</v>
      </c>
      <c r="AAE2" t="s">
        <v>1726</v>
      </c>
      <c r="AAL2" t="s">
        <v>1734</v>
      </c>
      <c r="ABL2" t="s">
        <v>1761</v>
      </c>
      <c r="ABU2" t="s">
        <v>1771</v>
      </c>
      <c r="ACF2" t="s">
        <v>1783</v>
      </c>
      <c r="ADC2" t="s">
        <v>1806</v>
      </c>
      <c r="ADL2" t="s">
        <v>1815</v>
      </c>
      <c r="ADO2" t="s">
        <v>1819</v>
      </c>
      <c r="ADT2" t="s">
        <v>1825</v>
      </c>
      <c r="AEN2" t="s">
        <v>1846</v>
      </c>
      <c r="AEX2" t="s">
        <v>1857</v>
      </c>
      <c r="AFK2" t="s">
        <v>1871</v>
      </c>
      <c r="AFW2" t="s">
        <v>1884</v>
      </c>
      <c r="AGH2" t="s">
        <v>1896</v>
      </c>
      <c r="AGP2" t="s">
        <v>1905</v>
      </c>
      <c r="AHG2" t="s">
        <v>1923</v>
      </c>
    </row>
    <row r="3" spans="1:898">
      <c r="B3" t="s">
        <v>26</v>
      </c>
      <c r="C3" t="s">
        <v>27</v>
      </c>
      <c r="D3" t="s">
        <v>28</v>
      </c>
      <c r="E3" t="s">
        <v>29</v>
      </c>
      <c r="F3" t="s">
        <v>30</v>
      </c>
      <c r="G3" t="s">
        <v>31</v>
      </c>
      <c r="H3" t="s">
        <v>32</v>
      </c>
      <c r="I3" t="s">
        <v>33</v>
      </c>
      <c r="J3" t="s">
        <v>34</v>
      </c>
      <c r="K3" t="s">
        <v>35</v>
      </c>
      <c r="L3" t="s">
        <v>36</v>
      </c>
      <c r="M3" t="s">
        <v>37</v>
      </c>
      <c r="N3" t="s">
        <v>38</v>
      </c>
      <c r="O3" t="s">
        <v>39</v>
      </c>
      <c r="P3" t="s">
        <v>40</v>
      </c>
      <c r="Q3" t="s">
        <v>41</v>
      </c>
      <c r="R3" t="s">
        <v>42</v>
      </c>
      <c r="S3" t="s">
        <v>43</v>
      </c>
      <c r="T3" t="s">
        <v>44</v>
      </c>
      <c r="U3" t="s">
        <v>45</v>
      </c>
      <c r="V3" t="s">
        <v>46</v>
      </c>
      <c r="W3" t="s">
        <v>47</v>
      </c>
      <c r="X3" t="s">
        <v>48</v>
      </c>
      <c r="Y3" t="s">
        <v>49</v>
      </c>
      <c r="Z3" t="s">
        <v>50</v>
      </c>
      <c r="AA3" t="s">
        <v>51</v>
      </c>
      <c r="AB3" t="s">
        <v>52</v>
      </c>
      <c r="AC3" t="s">
        <v>53</v>
      </c>
      <c r="AD3" t="s">
        <v>54</v>
      </c>
      <c r="AE3" t="s">
        <v>55</v>
      </c>
      <c r="AF3" t="s">
        <v>56</v>
      </c>
      <c r="AG3" t="s">
        <v>57</v>
      </c>
      <c r="AH3" t="s">
        <v>58</v>
      </c>
      <c r="AI3" t="s">
        <v>59</v>
      </c>
      <c r="AJ3" t="s">
        <v>60</v>
      </c>
      <c r="AK3" t="s">
        <v>61</v>
      </c>
      <c r="AL3" t="s">
        <v>62</v>
      </c>
      <c r="AM3" t="s">
        <v>63</v>
      </c>
      <c r="AN3" t="s">
        <v>64</v>
      </c>
      <c r="AO3" t="s">
        <v>65</v>
      </c>
      <c r="AP3" t="s">
        <v>66</v>
      </c>
      <c r="AQ3" t="s">
        <v>67</v>
      </c>
      <c r="AR3" t="s">
        <v>68</v>
      </c>
      <c r="AS3" t="s">
        <v>69</v>
      </c>
      <c r="AT3" t="s">
        <v>70</v>
      </c>
      <c r="AU3" t="s">
        <v>71</v>
      </c>
      <c r="AV3" t="s">
        <v>72</v>
      </c>
      <c r="AW3" t="s">
        <v>73</v>
      </c>
      <c r="AX3" t="s">
        <v>74</v>
      </c>
      <c r="AY3" t="s">
        <v>75</v>
      </c>
      <c r="AZ3" t="s">
        <v>76</v>
      </c>
      <c r="BA3" t="s">
        <v>77</v>
      </c>
      <c r="BB3" t="s">
        <v>78</v>
      </c>
      <c r="BC3" t="s">
        <v>79</v>
      </c>
      <c r="BD3" t="s">
        <v>80</v>
      </c>
      <c r="BE3" t="s">
        <v>81</v>
      </c>
      <c r="BF3" t="s">
        <v>82</v>
      </c>
      <c r="BG3" t="s">
        <v>83</v>
      </c>
      <c r="BH3" t="s">
        <v>84</v>
      </c>
      <c r="BI3" t="s">
        <v>85</v>
      </c>
      <c r="BJ3" t="s">
        <v>86</v>
      </c>
      <c r="BK3" t="s">
        <v>87</v>
      </c>
      <c r="BL3" t="s">
        <v>88</v>
      </c>
      <c r="BM3" t="s">
        <v>89</v>
      </c>
      <c r="BN3" t="s">
        <v>90</v>
      </c>
      <c r="BO3" t="s">
        <v>91</v>
      </c>
      <c r="BP3" t="s">
        <v>92</v>
      </c>
      <c r="BQ3" t="s">
        <v>93</v>
      </c>
      <c r="BR3" t="s">
        <v>94</v>
      </c>
      <c r="BS3" t="s">
        <v>95</v>
      </c>
      <c r="BT3" t="s">
        <v>96</v>
      </c>
      <c r="BU3" t="s">
        <v>97</v>
      </c>
      <c r="BV3" t="s">
        <v>98</v>
      </c>
      <c r="BW3" t="s">
        <v>99</v>
      </c>
      <c r="BX3" t="s">
        <v>100</v>
      </c>
      <c r="BY3" t="s">
        <v>101</v>
      </c>
      <c r="BZ3" t="s">
        <v>102</v>
      </c>
      <c r="CA3" t="s">
        <v>103</v>
      </c>
      <c r="CB3" t="s">
        <v>104</v>
      </c>
      <c r="CC3" t="s">
        <v>105</v>
      </c>
      <c r="CD3" t="s">
        <v>106</v>
      </c>
      <c r="CE3" t="s">
        <v>107</v>
      </c>
      <c r="CF3" t="s">
        <v>108</v>
      </c>
      <c r="CG3" t="s">
        <v>109</v>
      </c>
      <c r="CH3" t="s">
        <v>110</v>
      </c>
      <c r="CI3" t="s">
        <v>111</v>
      </c>
      <c r="CJ3" t="s">
        <v>112</v>
      </c>
      <c r="CK3" t="s">
        <v>113</v>
      </c>
      <c r="CL3" t="s">
        <v>114</v>
      </c>
      <c r="CM3" t="s">
        <v>115</v>
      </c>
      <c r="CN3" t="s">
        <v>116</v>
      </c>
      <c r="CO3" t="s">
        <v>117</v>
      </c>
      <c r="CP3" t="s">
        <v>118</v>
      </c>
      <c r="CQ3" t="s">
        <v>119</v>
      </c>
      <c r="CR3" t="s">
        <v>120</v>
      </c>
      <c r="CS3" t="s">
        <v>121</v>
      </c>
      <c r="CT3" t="s">
        <v>122</v>
      </c>
      <c r="CU3" t="s">
        <v>123</v>
      </c>
      <c r="CV3" t="s">
        <v>124</v>
      </c>
      <c r="CW3" t="s">
        <v>125</v>
      </c>
      <c r="CX3" t="s">
        <v>126</v>
      </c>
      <c r="CY3" t="s">
        <v>127</v>
      </c>
      <c r="CZ3" t="s">
        <v>128</v>
      </c>
      <c r="DA3" t="s">
        <v>129</v>
      </c>
      <c r="DB3" t="s">
        <v>130</v>
      </c>
      <c r="DC3" t="s">
        <v>131</v>
      </c>
      <c r="DD3" t="s">
        <v>132</v>
      </c>
      <c r="DE3" t="s">
        <v>133</v>
      </c>
      <c r="DF3" t="s">
        <v>134</v>
      </c>
      <c r="DG3" t="s">
        <v>135</v>
      </c>
      <c r="DH3" t="s">
        <v>136</v>
      </c>
      <c r="DI3" t="s">
        <v>137</v>
      </c>
      <c r="DJ3" t="s">
        <v>138</v>
      </c>
      <c r="DK3" t="s">
        <v>139</v>
      </c>
      <c r="DL3" t="s">
        <v>140</v>
      </c>
      <c r="DM3" t="s">
        <v>141</v>
      </c>
      <c r="DN3" t="s">
        <v>142</v>
      </c>
      <c r="DO3" t="s">
        <v>143</v>
      </c>
      <c r="DP3" t="s">
        <v>144</v>
      </c>
      <c r="DQ3" t="s">
        <v>145</v>
      </c>
      <c r="DR3" t="s">
        <v>146</v>
      </c>
      <c r="DS3" t="s">
        <v>147</v>
      </c>
      <c r="DT3" t="s">
        <v>148</v>
      </c>
      <c r="DU3" t="s">
        <v>149</v>
      </c>
      <c r="DV3" t="s">
        <v>150</v>
      </c>
      <c r="DW3" t="s">
        <v>151</v>
      </c>
      <c r="DX3" t="s">
        <v>152</v>
      </c>
      <c r="DY3" t="s">
        <v>153</v>
      </c>
      <c r="DZ3" t="s">
        <v>154</v>
      </c>
      <c r="EA3" t="s">
        <v>155</v>
      </c>
      <c r="EB3" t="s">
        <v>156</v>
      </c>
      <c r="EC3" t="s">
        <v>157</v>
      </c>
      <c r="ED3" t="s">
        <v>158</v>
      </c>
      <c r="EE3" t="s">
        <v>159</v>
      </c>
      <c r="EF3" t="s">
        <v>160</v>
      </c>
      <c r="EG3" t="s">
        <v>161</v>
      </c>
      <c r="EH3" t="s">
        <v>162</v>
      </c>
      <c r="EI3" t="s">
        <v>163</v>
      </c>
      <c r="EJ3" t="s">
        <v>164</v>
      </c>
      <c r="EK3" t="s">
        <v>165</v>
      </c>
      <c r="EL3" t="s">
        <v>166</v>
      </c>
      <c r="EM3" t="s">
        <v>167</v>
      </c>
      <c r="EN3" t="s">
        <v>168</v>
      </c>
      <c r="EO3" t="s">
        <v>169</v>
      </c>
      <c r="EP3" t="s">
        <v>170</v>
      </c>
      <c r="EQ3" t="s">
        <v>171</v>
      </c>
      <c r="ER3" t="s">
        <v>172</v>
      </c>
      <c r="ES3" t="s">
        <v>173</v>
      </c>
      <c r="ET3" t="s">
        <v>174</v>
      </c>
      <c r="EU3" t="s">
        <v>175</v>
      </c>
      <c r="EV3" t="s">
        <v>176</v>
      </c>
      <c r="EW3" t="s">
        <v>177</v>
      </c>
      <c r="EX3" t="s">
        <v>178</v>
      </c>
      <c r="EY3" t="s">
        <v>179</v>
      </c>
      <c r="EZ3" t="s">
        <v>180</v>
      </c>
      <c r="FA3" t="s">
        <v>181</v>
      </c>
      <c r="FB3" t="s">
        <v>182</v>
      </c>
      <c r="FC3" t="s">
        <v>183</v>
      </c>
      <c r="FD3" t="s">
        <v>184</v>
      </c>
      <c r="FE3" t="s">
        <v>185</v>
      </c>
      <c r="FF3" t="s">
        <v>186</v>
      </c>
      <c r="FG3" t="s">
        <v>187</v>
      </c>
      <c r="FH3" t="s">
        <v>188</v>
      </c>
      <c r="FI3" t="s">
        <v>189</v>
      </c>
      <c r="FJ3" t="s">
        <v>190</v>
      </c>
      <c r="FK3" t="s">
        <v>191</v>
      </c>
      <c r="FL3" t="s">
        <v>192</v>
      </c>
      <c r="FM3" t="s">
        <v>193</v>
      </c>
      <c r="FN3" t="s">
        <v>194</v>
      </c>
      <c r="FO3" t="s">
        <v>195</v>
      </c>
      <c r="FP3" t="s">
        <v>196</v>
      </c>
      <c r="FQ3" t="s">
        <v>197</v>
      </c>
      <c r="FR3" t="s">
        <v>198</v>
      </c>
      <c r="FS3" t="s">
        <v>199</v>
      </c>
      <c r="FT3" t="s">
        <v>200</v>
      </c>
      <c r="FU3" t="s">
        <v>201</v>
      </c>
      <c r="FV3" t="s">
        <v>202</v>
      </c>
      <c r="FW3" t="s">
        <v>203</v>
      </c>
      <c r="FX3" t="s">
        <v>204</v>
      </c>
      <c r="FY3" t="s">
        <v>205</v>
      </c>
      <c r="FZ3" t="s">
        <v>206</v>
      </c>
      <c r="GA3" t="s">
        <v>207</v>
      </c>
      <c r="GB3" t="s">
        <v>208</v>
      </c>
      <c r="GC3" t="s">
        <v>209</v>
      </c>
      <c r="GD3" t="s">
        <v>210</v>
      </c>
      <c r="GE3" t="s">
        <v>211</v>
      </c>
      <c r="GF3" t="s">
        <v>212</v>
      </c>
      <c r="GG3" t="s">
        <v>213</v>
      </c>
      <c r="GH3" t="s">
        <v>214</v>
      </c>
      <c r="GI3" t="s">
        <v>215</v>
      </c>
      <c r="GJ3" t="s">
        <v>216</v>
      </c>
      <c r="GK3" t="s">
        <v>217</v>
      </c>
      <c r="GL3" t="s">
        <v>218</v>
      </c>
      <c r="GM3" t="s">
        <v>219</v>
      </c>
      <c r="GN3" t="s">
        <v>220</v>
      </c>
      <c r="GO3" t="s">
        <v>221</v>
      </c>
      <c r="GP3" t="s">
        <v>222</v>
      </c>
      <c r="GQ3" t="s">
        <v>223</v>
      </c>
      <c r="GR3" t="s">
        <v>224</v>
      </c>
      <c r="GS3" t="s">
        <v>225</v>
      </c>
      <c r="GT3" t="s">
        <v>226</v>
      </c>
      <c r="GU3" t="s">
        <v>227</v>
      </c>
      <c r="GV3" t="s">
        <v>228</v>
      </c>
      <c r="GW3" t="s">
        <v>229</v>
      </c>
      <c r="GX3" t="s">
        <v>230</v>
      </c>
      <c r="GY3" t="s">
        <v>231</v>
      </c>
      <c r="GZ3" t="s">
        <v>232</v>
      </c>
      <c r="HA3" t="s">
        <v>233</v>
      </c>
      <c r="HB3" t="s">
        <v>234</v>
      </c>
      <c r="HC3" t="s">
        <v>235</v>
      </c>
      <c r="HD3" t="s">
        <v>236</v>
      </c>
      <c r="HE3" t="s">
        <v>237</v>
      </c>
      <c r="HF3" t="s">
        <v>238</v>
      </c>
      <c r="HG3" t="s">
        <v>239</v>
      </c>
      <c r="HH3" t="s">
        <v>240</v>
      </c>
      <c r="HI3" t="s">
        <v>241</v>
      </c>
      <c r="HJ3" t="s">
        <v>242</v>
      </c>
      <c r="HK3" t="s">
        <v>243</v>
      </c>
      <c r="HL3" t="s">
        <v>244</v>
      </c>
      <c r="HM3" t="s">
        <v>245</v>
      </c>
      <c r="HN3" t="s">
        <v>246</v>
      </c>
      <c r="HO3" t="s">
        <v>247</v>
      </c>
      <c r="HP3" t="s">
        <v>248</v>
      </c>
      <c r="HQ3" t="s">
        <v>249</v>
      </c>
      <c r="HR3" t="s">
        <v>250</v>
      </c>
      <c r="HS3" t="s">
        <v>251</v>
      </c>
      <c r="HT3" t="s">
        <v>252</v>
      </c>
      <c r="HU3" t="s">
        <v>253</v>
      </c>
      <c r="HV3" t="s">
        <v>254</v>
      </c>
      <c r="HW3" t="s">
        <v>255</v>
      </c>
      <c r="HX3" t="s">
        <v>256</v>
      </c>
      <c r="HY3" t="s">
        <v>257</v>
      </c>
      <c r="HZ3" t="s">
        <v>258</v>
      </c>
      <c r="IA3" t="s">
        <v>259</v>
      </c>
      <c r="IB3" t="s">
        <v>260</v>
      </c>
      <c r="IC3" t="s">
        <v>261</v>
      </c>
      <c r="ID3" t="s">
        <v>262</v>
      </c>
      <c r="IE3" t="s">
        <v>263</v>
      </c>
      <c r="IF3" t="s">
        <v>264</v>
      </c>
      <c r="IG3" t="s">
        <v>265</v>
      </c>
      <c r="IH3" t="s">
        <v>266</v>
      </c>
      <c r="II3" t="s">
        <v>267</v>
      </c>
      <c r="IJ3" t="s">
        <v>268</v>
      </c>
      <c r="IK3" t="s">
        <v>269</v>
      </c>
      <c r="IL3" t="s">
        <v>270</v>
      </c>
      <c r="IM3" t="s">
        <v>271</v>
      </c>
      <c r="IN3" t="s">
        <v>272</v>
      </c>
      <c r="IO3" t="s">
        <v>273</v>
      </c>
      <c r="IP3" t="s">
        <v>274</v>
      </c>
      <c r="IQ3" t="s">
        <v>275</v>
      </c>
      <c r="IR3" t="s">
        <v>276</v>
      </c>
      <c r="IS3" t="s">
        <v>277</v>
      </c>
      <c r="IT3" t="s">
        <v>278</v>
      </c>
      <c r="IU3" t="s">
        <v>279</v>
      </c>
      <c r="IV3" t="s">
        <v>280</v>
      </c>
      <c r="IW3" t="s">
        <v>281</v>
      </c>
      <c r="IX3" t="s">
        <v>282</v>
      </c>
      <c r="IY3" t="s">
        <v>283</v>
      </c>
      <c r="IZ3" t="s">
        <v>284</v>
      </c>
      <c r="JA3" t="s">
        <v>285</v>
      </c>
      <c r="JB3" t="s">
        <v>286</v>
      </c>
      <c r="JC3" t="s">
        <v>287</v>
      </c>
      <c r="JD3" t="s">
        <v>288</v>
      </c>
      <c r="JE3" t="s">
        <v>289</v>
      </c>
      <c r="JF3" t="s">
        <v>290</v>
      </c>
      <c r="JG3" t="s">
        <v>291</v>
      </c>
      <c r="JH3" t="s">
        <v>292</v>
      </c>
      <c r="JI3" t="s">
        <v>293</v>
      </c>
      <c r="JJ3" t="s">
        <v>294</v>
      </c>
      <c r="JK3" t="s">
        <v>295</v>
      </c>
      <c r="JL3" t="s">
        <v>296</v>
      </c>
      <c r="JM3" t="s">
        <v>297</v>
      </c>
      <c r="JN3" t="s">
        <v>298</v>
      </c>
      <c r="JO3" t="s">
        <v>299</v>
      </c>
      <c r="JP3" t="s">
        <v>300</v>
      </c>
      <c r="JQ3" t="s">
        <v>301</v>
      </c>
      <c r="JR3" t="s">
        <v>302</v>
      </c>
      <c r="JS3" t="s">
        <v>303</v>
      </c>
      <c r="JT3" t="s">
        <v>304</v>
      </c>
      <c r="JU3" t="s">
        <v>305</v>
      </c>
      <c r="JV3" t="s">
        <v>306</v>
      </c>
      <c r="JW3" t="s">
        <v>307</v>
      </c>
      <c r="JX3" t="s">
        <v>308</v>
      </c>
      <c r="JY3" t="s">
        <v>309</v>
      </c>
      <c r="JZ3" t="s">
        <v>310</v>
      </c>
      <c r="KA3" t="s">
        <v>311</v>
      </c>
      <c r="KB3" t="s">
        <v>312</v>
      </c>
      <c r="KC3" t="s">
        <v>313</v>
      </c>
      <c r="KD3" t="s">
        <v>314</v>
      </c>
      <c r="KE3" t="s">
        <v>315</v>
      </c>
      <c r="KF3" t="s">
        <v>316</v>
      </c>
      <c r="KG3" t="s">
        <v>317</v>
      </c>
      <c r="KH3" t="s">
        <v>318</v>
      </c>
      <c r="KI3" t="s">
        <v>319</v>
      </c>
      <c r="KJ3" t="s">
        <v>320</v>
      </c>
      <c r="KK3" t="s">
        <v>321</v>
      </c>
      <c r="KL3" t="s">
        <v>322</v>
      </c>
      <c r="KM3" t="s">
        <v>323</v>
      </c>
      <c r="KN3" t="s">
        <v>324</v>
      </c>
      <c r="KO3" t="s">
        <v>325</v>
      </c>
      <c r="KP3" t="s">
        <v>326</v>
      </c>
      <c r="KQ3" t="s">
        <v>327</v>
      </c>
      <c r="KR3" t="s">
        <v>328</v>
      </c>
      <c r="KS3" t="s">
        <v>329</v>
      </c>
      <c r="KT3" t="s">
        <v>330</v>
      </c>
      <c r="KU3" t="s">
        <v>331</v>
      </c>
      <c r="KV3" t="s">
        <v>332</v>
      </c>
      <c r="KW3" t="s">
        <v>333</v>
      </c>
      <c r="KX3" t="s">
        <v>334</v>
      </c>
      <c r="KY3" t="s">
        <v>335</v>
      </c>
      <c r="KZ3" t="s">
        <v>336</v>
      </c>
      <c r="LA3" t="s">
        <v>337</v>
      </c>
      <c r="LB3" t="s">
        <v>338</v>
      </c>
      <c r="LC3" t="s">
        <v>339</v>
      </c>
      <c r="LD3" t="s">
        <v>340</v>
      </c>
      <c r="LE3" t="s">
        <v>341</v>
      </c>
      <c r="LF3" t="s">
        <v>342</v>
      </c>
      <c r="LG3" t="s">
        <v>343</v>
      </c>
      <c r="LH3" t="s">
        <v>344</v>
      </c>
      <c r="LI3" t="s">
        <v>345</v>
      </c>
      <c r="LJ3" t="s">
        <v>346</v>
      </c>
      <c r="LK3" t="s">
        <v>347</v>
      </c>
      <c r="LL3" t="s">
        <v>348</v>
      </c>
      <c r="LM3" t="s">
        <v>349</v>
      </c>
      <c r="LN3" t="s">
        <v>350</v>
      </c>
      <c r="LO3" t="s">
        <v>351</v>
      </c>
      <c r="LP3" t="s">
        <v>352</v>
      </c>
      <c r="LQ3" t="s">
        <v>353</v>
      </c>
      <c r="LR3" t="s">
        <v>354</v>
      </c>
      <c r="LS3" t="s">
        <v>355</v>
      </c>
      <c r="LT3" t="s">
        <v>356</v>
      </c>
      <c r="LU3" t="s">
        <v>357</v>
      </c>
      <c r="LV3" t="s">
        <v>358</v>
      </c>
      <c r="LW3" t="s">
        <v>359</v>
      </c>
      <c r="LX3" t="s">
        <v>360</v>
      </c>
      <c r="LY3" t="s">
        <v>361</v>
      </c>
      <c r="LZ3" t="s">
        <v>362</v>
      </c>
      <c r="MA3" t="s">
        <v>363</v>
      </c>
      <c r="MB3" t="s">
        <v>364</v>
      </c>
      <c r="MC3" t="s">
        <v>365</v>
      </c>
      <c r="MD3" t="s">
        <v>366</v>
      </c>
      <c r="ME3" t="s">
        <v>367</v>
      </c>
      <c r="MF3" t="s">
        <v>368</v>
      </c>
      <c r="MG3" t="s">
        <v>369</v>
      </c>
      <c r="MH3" t="s">
        <v>370</v>
      </c>
      <c r="MI3" t="s">
        <v>371</v>
      </c>
      <c r="MJ3" t="s">
        <v>372</v>
      </c>
      <c r="MK3" t="s">
        <v>373</v>
      </c>
      <c r="ML3" t="s">
        <v>374</v>
      </c>
      <c r="MM3" t="s">
        <v>375</v>
      </c>
      <c r="MN3" t="s">
        <v>376</v>
      </c>
      <c r="MO3" t="s">
        <v>377</v>
      </c>
      <c r="MP3" t="s">
        <v>378</v>
      </c>
      <c r="MQ3" t="s">
        <v>379</v>
      </c>
      <c r="MR3" t="s">
        <v>380</v>
      </c>
      <c r="MS3" t="s">
        <v>381</v>
      </c>
      <c r="MT3" t="s">
        <v>382</v>
      </c>
      <c r="MU3" t="s">
        <v>383</v>
      </c>
      <c r="MV3" t="s">
        <v>384</v>
      </c>
      <c r="MW3" t="s">
        <v>385</v>
      </c>
      <c r="MX3" t="s">
        <v>386</v>
      </c>
      <c r="MY3" t="s">
        <v>387</v>
      </c>
      <c r="MZ3" t="s">
        <v>388</v>
      </c>
      <c r="NA3" t="s">
        <v>389</v>
      </c>
      <c r="NB3" t="s">
        <v>390</v>
      </c>
      <c r="NC3" t="s">
        <v>391</v>
      </c>
      <c r="ND3" t="s">
        <v>392</v>
      </c>
      <c r="NE3" t="s">
        <v>393</v>
      </c>
      <c r="NF3" t="s">
        <v>394</v>
      </c>
      <c r="NG3" t="s">
        <v>395</v>
      </c>
      <c r="NH3" t="s">
        <v>396</v>
      </c>
      <c r="NI3" t="s">
        <v>397</v>
      </c>
      <c r="NJ3" t="s">
        <v>398</v>
      </c>
      <c r="NK3" t="s">
        <v>399</v>
      </c>
      <c r="NL3" t="s">
        <v>400</v>
      </c>
      <c r="NM3" t="s">
        <v>401</v>
      </c>
      <c r="NN3" t="s">
        <v>402</v>
      </c>
      <c r="NO3" t="s">
        <v>403</v>
      </c>
      <c r="NP3" t="s">
        <v>404</v>
      </c>
      <c r="NQ3" t="s">
        <v>405</v>
      </c>
      <c r="NR3" t="s">
        <v>406</v>
      </c>
      <c r="NS3" t="s">
        <v>407</v>
      </c>
      <c r="NT3" t="s">
        <v>408</v>
      </c>
      <c r="NU3" t="s">
        <v>409</v>
      </c>
      <c r="NV3" t="s">
        <v>410</v>
      </c>
      <c r="NW3" t="s">
        <v>411</v>
      </c>
      <c r="NX3" t="s">
        <v>412</v>
      </c>
      <c r="NY3" t="s">
        <v>413</v>
      </c>
      <c r="NZ3" t="s">
        <v>414</v>
      </c>
      <c r="OA3" t="s">
        <v>415</v>
      </c>
      <c r="OB3" t="s">
        <v>416</v>
      </c>
      <c r="OC3" t="s">
        <v>417</v>
      </c>
      <c r="OD3" t="s">
        <v>418</v>
      </c>
      <c r="OE3" t="s">
        <v>419</v>
      </c>
      <c r="OF3" t="s">
        <v>420</v>
      </c>
      <c r="OG3" t="s">
        <v>421</v>
      </c>
      <c r="OH3" t="s">
        <v>422</v>
      </c>
      <c r="OI3" t="s">
        <v>423</v>
      </c>
      <c r="OJ3" t="s">
        <v>424</v>
      </c>
      <c r="OK3" t="s">
        <v>425</v>
      </c>
      <c r="OL3" t="s">
        <v>426</v>
      </c>
      <c r="OM3" t="s">
        <v>427</v>
      </c>
      <c r="ON3" t="s">
        <v>428</v>
      </c>
      <c r="OO3" t="s">
        <v>429</v>
      </c>
      <c r="OP3" t="s">
        <v>430</v>
      </c>
      <c r="OQ3" t="s">
        <v>431</v>
      </c>
      <c r="OR3" t="s">
        <v>432</v>
      </c>
      <c r="OS3" t="s">
        <v>433</v>
      </c>
      <c r="OT3" t="s">
        <v>434</v>
      </c>
      <c r="OU3" t="s">
        <v>435</v>
      </c>
      <c r="OV3" t="s">
        <v>436</v>
      </c>
      <c r="OW3" t="s">
        <v>437</v>
      </c>
      <c r="OX3" t="s">
        <v>438</v>
      </c>
      <c r="OY3" t="s">
        <v>439</v>
      </c>
      <c r="OZ3" t="s">
        <v>440</v>
      </c>
      <c r="PA3" t="s">
        <v>441</v>
      </c>
      <c r="PB3" t="s">
        <v>442</v>
      </c>
      <c r="PC3" t="s">
        <v>443</v>
      </c>
      <c r="PD3" t="s">
        <v>444</v>
      </c>
      <c r="PE3" t="s">
        <v>445</v>
      </c>
      <c r="PF3" t="s">
        <v>446</v>
      </c>
      <c r="PG3" t="s">
        <v>447</v>
      </c>
      <c r="PH3" t="s">
        <v>448</v>
      </c>
      <c r="PI3" t="s">
        <v>449</v>
      </c>
      <c r="PJ3" t="s">
        <v>450</v>
      </c>
      <c r="PK3" t="s">
        <v>451</v>
      </c>
      <c r="PL3" t="s">
        <v>452</v>
      </c>
      <c r="PM3" t="s">
        <v>453</v>
      </c>
      <c r="PN3" t="s">
        <v>454</v>
      </c>
      <c r="PO3" t="s">
        <v>455</v>
      </c>
      <c r="PP3" t="s">
        <v>456</v>
      </c>
      <c r="PQ3" t="s">
        <v>457</v>
      </c>
      <c r="PR3" t="s">
        <v>458</v>
      </c>
      <c r="PS3" t="s">
        <v>459</v>
      </c>
      <c r="PT3" t="s">
        <v>460</v>
      </c>
      <c r="PU3" t="s">
        <v>461</v>
      </c>
      <c r="PV3" t="s">
        <v>462</v>
      </c>
      <c r="PW3" t="s">
        <v>463</v>
      </c>
      <c r="PX3" t="s">
        <v>464</v>
      </c>
      <c r="PY3" t="s">
        <v>465</v>
      </c>
      <c r="PZ3" t="s">
        <v>466</v>
      </c>
      <c r="QA3" t="s">
        <v>467</v>
      </c>
      <c r="QB3" t="s">
        <v>468</v>
      </c>
      <c r="QC3" t="s">
        <v>469</v>
      </c>
      <c r="QD3" t="s">
        <v>470</v>
      </c>
      <c r="QE3" t="s">
        <v>471</v>
      </c>
      <c r="QF3" t="s">
        <v>472</v>
      </c>
      <c r="QG3" t="s">
        <v>473</v>
      </c>
      <c r="QH3" t="s">
        <v>474</v>
      </c>
      <c r="QI3" t="s">
        <v>475</v>
      </c>
      <c r="QJ3" t="s">
        <v>476</v>
      </c>
      <c r="QK3" t="s">
        <v>477</v>
      </c>
      <c r="QL3" t="s">
        <v>478</v>
      </c>
      <c r="QM3" t="s">
        <v>479</v>
      </c>
      <c r="QN3" t="s">
        <v>480</v>
      </c>
      <c r="QO3" t="s">
        <v>481</v>
      </c>
      <c r="QP3" t="s">
        <v>482</v>
      </c>
      <c r="QQ3" t="s">
        <v>483</v>
      </c>
      <c r="QR3" t="s">
        <v>484</v>
      </c>
      <c r="QS3" t="s">
        <v>485</v>
      </c>
      <c r="QT3" t="s">
        <v>486</v>
      </c>
      <c r="QU3" t="s">
        <v>487</v>
      </c>
      <c r="QV3" t="s">
        <v>488</v>
      </c>
      <c r="QW3" t="s">
        <v>489</v>
      </c>
      <c r="QX3" t="s">
        <v>490</v>
      </c>
      <c r="QY3" t="s">
        <v>491</v>
      </c>
      <c r="QZ3" t="s">
        <v>492</v>
      </c>
      <c r="RA3" t="s">
        <v>493</v>
      </c>
      <c r="RB3" t="s">
        <v>494</v>
      </c>
      <c r="RC3" t="s">
        <v>495</v>
      </c>
      <c r="RD3" t="s">
        <v>496</v>
      </c>
      <c r="RE3" t="s">
        <v>497</v>
      </c>
      <c r="RF3" t="s">
        <v>498</v>
      </c>
      <c r="RG3" t="s">
        <v>499</v>
      </c>
      <c r="RH3" t="s">
        <v>500</v>
      </c>
      <c r="RI3" t="s">
        <v>501</v>
      </c>
      <c r="RJ3" t="s">
        <v>502</v>
      </c>
      <c r="RK3" t="s">
        <v>503</v>
      </c>
      <c r="RL3" t="s">
        <v>504</v>
      </c>
      <c r="RM3" t="s">
        <v>505</v>
      </c>
      <c r="RN3" t="s">
        <v>506</v>
      </c>
      <c r="RO3" t="s">
        <v>507</v>
      </c>
      <c r="RP3" t="s">
        <v>508</v>
      </c>
      <c r="RQ3" t="s">
        <v>509</v>
      </c>
      <c r="RR3" t="s">
        <v>510</v>
      </c>
      <c r="RS3" t="s">
        <v>511</v>
      </c>
      <c r="RT3" t="s">
        <v>512</v>
      </c>
      <c r="RU3" t="s">
        <v>513</v>
      </c>
      <c r="RV3" t="s">
        <v>514</v>
      </c>
      <c r="RW3" t="s">
        <v>515</v>
      </c>
      <c r="RX3" t="s">
        <v>516</v>
      </c>
      <c r="RY3" t="s">
        <v>517</v>
      </c>
      <c r="RZ3" t="s">
        <v>518</v>
      </c>
      <c r="SA3" t="s">
        <v>519</v>
      </c>
      <c r="SB3" t="s">
        <v>520</v>
      </c>
      <c r="SC3" t="s">
        <v>521</v>
      </c>
      <c r="SD3" t="s">
        <v>522</v>
      </c>
      <c r="SE3" t="s">
        <v>523</v>
      </c>
      <c r="SF3" t="s">
        <v>524</v>
      </c>
      <c r="SG3" t="s">
        <v>525</v>
      </c>
      <c r="SH3" t="s">
        <v>526</v>
      </c>
      <c r="SI3" t="s">
        <v>527</v>
      </c>
      <c r="SJ3" t="s">
        <v>528</v>
      </c>
      <c r="SK3" t="s">
        <v>529</v>
      </c>
      <c r="SL3" t="s">
        <v>530</v>
      </c>
      <c r="SM3" t="s">
        <v>531</v>
      </c>
      <c r="SN3" t="s">
        <v>532</v>
      </c>
      <c r="SO3" t="s">
        <v>533</v>
      </c>
      <c r="SP3" t="s">
        <v>534</v>
      </c>
      <c r="SQ3" t="s">
        <v>535</v>
      </c>
      <c r="SR3" t="s">
        <v>536</v>
      </c>
      <c r="SS3" t="s">
        <v>537</v>
      </c>
      <c r="ST3" t="s">
        <v>538</v>
      </c>
      <c r="SU3" t="s">
        <v>539</v>
      </c>
      <c r="SV3" t="s">
        <v>540</v>
      </c>
      <c r="SW3" t="s">
        <v>541</v>
      </c>
      <c r="SX3" t="s">
        <v>542</v>
      </c>
      <c r="SY3" t="s">
        <v>543</v>
      </c>
      <c r="SZ3" t="s">
        <v>544</v>
      </c>
      <c r="TA3" t="s">
        <v>545</v>
      </c>
      <c r="TB3" t="s">
        <v>546</v>
      </c>
      <c r="TC3" t="s">
        <v>547</v>
      </c>
      <c r="TD3" t="s">
        <v>548</v>
      </c>
      <c r="TE3" t="s">
        <v>549</v>
      </c>
      <c r="TF3" t="s">
        <v>550</v>
      </c>
      <c r="TG3" t="s">
        <v>551</v>
      </c>
      <c r="TH3" t="s">
        <v>552</v>
      </c>
      <c r="TI3" t="s">
        <v>553</v>
      </c>
      <c r="TJ3" t="s">
        <v>554</v>
      </c>
      <c r="TK3" t="s">
        <v>555</v>
      </c>
      <c r="TL3" t="s">
        <v>556</v>
      </c>
      <c r="TM3" t="s">
        <v>557</v>
      </c>
      <c r="TN3" t="s">
        <v>558</v>
      </c>
      <c r="TO3" t="s">
        <v>559</v>
      </c>
      <c r="TP3" t="s">
        <v>560</v>
      </c>
      <c r="TQ3" t="s">
        <v>561</v>
      </c>
      <c r="TR3" t="s">
        <v>562</v>
      </c>
      <c r="TS3" t="s">
        <v>563</v>
      </c>
      <c r="TT3" t="s">
        <v>564</v>
      </c>
      <c r="TU3" t="s">
        <v>565</v>
      </c>
      <c r="TV3" t="s">
        <v>566</v>
      </c>
      <c r="TW3" t="s">
        <v>567</v>
      </c>
      <c r="TX3" t="s">
        <v>568</v>
      </c>
      <c r="TY3" t="s">
        <v>569</v>
      </c>
      <c r="TZ3" t="s">
        <v>570</v>
      </c>
      <c r="UA3" t="s">
        <v>571</v>
      </c>
      <c r="UB3" t="s">
        <v>572</v>
      </c>
      <c r="UC3" t="s">
        <v>573</v>
      </c>
      <c r="UD3" t="s">
        <v>574</v>
      </c>
      <c r="UE3" t="s">
        <v>575</v>
      </c>
      <c r="UF3" t="s">
        <v>576</v>
      </c>
      <c r="UG3" t="s">
        <v>577</v>
      </c>
      <c r="UH3" t="s">
        <v>578</v>
      </c>
      <c r="UI3" t="s">
        <v>579</v>
      </c>
      <c r="UJ3" t="s">
        <v>580</v>
      </c>
      <c r="UK3" t="s">
        <v>581</v>
      </c>
      <c r="UL3" t="s">
        <v>582</v>
      </c>
      <c r="UM3" t="s">
        <v>583</v>
      </c>
      <c r="UN3" t="s">
        <v>584</v>
      </c>
      <c r="UO3" t="s">
        <v>585</v>
      </c>
      <c r="UP3" t="s">
        <v>586</v>
      </c>
      <c r="UQ3" t="s">
        <v>587</v>
      </c>
      <c r="UR3" t="s">
        <v>588</v>
      </c>
      <c r="US3" t="s">
        <v>589</v>
      </c>
      <c r="UT3" t="s">
        <v>590</v>
      </c>
      <c r="UU3" t="s">
        <v>591</v>
      </c>
      <c r="UV3" t="s">
        <v>592</v>
      </c>
      <c r="UW3" t="s">
        <v>593</v>
      </c>
      <c r="UX3" t="s">
        <v>594</v>
      </c>
      <c r="UY3" t="s">
        <v>595</v>
      </c>
      <c r="UZ3" t="s">
        <v>596</v>
      </c>
      <c r="VA3" t="s">
        <v>597</v>
      </c>
      <c r="VB3" t="s">
        <v>598</v>
      </c>
      <c r="VC3" t="s">
        <v>599</v>
      </c>
      <c r="VD3" t="s">
        <v>600</v>
      </c>
      <c r="VE3" t="s">
        <v>601</v>
      </c>
      <c r="VF3" t="s">
        <v>602</v>
      </c>
      <c r="VG3" t="s">
        <v>603</v>
      </c>
      <c r="VH3" t="s">
        <v>604</v>
      </c>
      <c r="VI3" t="s">
        <v>605</v>
      </c>
      <c r="VJ3" t="s">
        <v>606</v>
      </c>
      <c r="VK3" t="s">
        <v>607</v>
      </c>
      <c r="VL3" t="s">
        <v>608</v>
      </c>
      <c r="VM3" t="s">
        <v>609</v>
      </c>
      <c r="VN3" t="s">
        <v>610</v>
      </c>
      <c r="VO3" t="s">
        <v>611</v>
      </c>
      <c r="VP3" t="s">
        <v>612</v>
      </c>
      <c r="VQ3" t="s">
        <v>613</v>
      </c>
      <c r="VR3" t="s">
        <v>614</v>
      </c>
      <c r="VS3" t="s">
        <v>615</v>
      </c>
      <c r="VT3" t="s">
        <v>616</v>
      </c>
      <c r="VU3" t="s">
        <v>617</v>
      </c>
      <c r="VV3" t="s">
        <v>618</v>
      </c>
      <c r="VW3" t="s">
        <v>619</v>
      </c>
      <c r="VX3" t="s">
        <v>620</v>
      </c>
      <c r="VY3" t="s">
        <v>621</v>
      </c>
      <c r="VZ3" t="s">
        <v>622</v>
      </c>
      <c r="WA3" t="s">
        <v>623</v>
      </c>
      <c r="WB3" t="s">
        <v>624</v>
      </c>
      <c r="WC3" t="s">
        <v>625</v>
      </c>
      <c r="WD3" t="s">
        <v>626</v>
      </c>
      <c r="WE3" t="s">
        <v>627</v>
      </c>
      <c r="WF3" t="s">
        <v>628</v>
      </c>
      <c r="WG3" t="s">
        <v>629</v>
      </c>
      <c r="WH3" t="s">
        <v>630</v>
      </c>
      <c r="WI3" t="s">
        <v>631</v>
      </c>
      <c r="WJ3" t="s">
        <v>632</v>
      </c>
      <c r="WK3" t="s">
        <v>633</v>
      </c>
      <c r="WL3" t="s">
        <v>634</v>
      </c>
      <c r="WM3" t="s">
        <v>635</v>
      </c>
      <c r="WN3" t="s">
        <v>636</v>
      </c>
      <c r="WO3" t="s">
        <v>637</v>
      </c>
      <c r="WP3" t="s">
        <v>638</v>
      </c>
      <c r="WQ3" t="s">
        <v>639</v>
      </c>
      <c r="WR3" t="s">
        <v>640</v>
      </c>
      <c r="WS3" t="s">
        <v>641</v>
      </c>
      <c r="WT3" t="s">
        <v>642</v>
      </c>
      <c r="WU3" t="s">
        <v>643</v>
      </c>
      <c r="WV3" t="s">
        <v>644</v>
      </c>
      <c r="WW3" t="s">
        <v>645</v>
      </c>
      <c r="WX3" t="s">
        <v>646</v>
      </c>
      <c r="WY3" t="s">
        <v>647</v>
      </c>
      <c r="WZ3" t="s">
        <v>648</v>
      </c>
      <c r="XA3" t="s">
        <v>649</v>
      </c>
      <c r="XB3" t="s">
        <v>650</v>
      </c>
      <c r="XC3" t="s">
        <v>651</v>
      </c>
      <c r="XD3" t="s">
        <v>652</v>
      </c>
      <c r="XE3" t="s">
        <v>653</v>
      </c>
      <c r="XF3" t="s">
        <v>654</v>
      </c>
      <c r="XG3" t="s">
        <v>655</v>
      </c>
      <c r="XH3" t="s">
        <v>656</v>
      </c>
      <c r="XI3" t="s">
        <v>657</v>
      </c>
      <c r="XJ3" t="s">
        <v>658</v>
      </c>
      <c r="XK3" t="s">
        <v>659</v>
      </c>
      <c r="XL3" t="s">
        <v>660</v>
      </c>
      <c r="XM3" t="s">
        <v>661</v>
      </c>
      <c r="XN3" t="s">
        <v>662</v>
      </c>
      <c r="XO3" t="s">
        <v>663</v>
      </c>
      <c r="XP3" t="s">
        <v>664</v>
      </c>
      <c r="XQ3" t="s">
        <v>665</v>
      </c>
      <c r="XR3" t="s">
        <v>666</v>
      </c>
      <c r="XS3" t="s">
        <v>667</v>
      </c>
      <c r="XT3" t="s">
        <v>668</v>
      </c>
      <c r="XU3" t="s">
        <v>669</v>
      </c>
      <c r="XV3" t="s">
        <v>670</v>
      </c>
      <c r="XW3" t="s">
        <v>671</v>
      </c>
      <c r="XX3" t="s">
        <v>672</v>
      </c>
      <c r="XY3" t="s">
        <v>673</v>
      </c>
      <c r="XZ3" t="s">
        <v>674</v>
      </c>
      <c r="YA3" t="s">
        <v>675</v>
      </c>
      <c r="YB3" t="s">
        <v>676</v>
      </c>
      <c r="YC3" t="s">
        <v>677</v>
      </c>
      <c r="YD3" t="s">
        <v>678</v>
      </c>
      <c r="YE3" t="s">
        <v>679</v>
      </c>
      <c r="YF3" t="s">
        <v>680</v>
      </c>
      <c r="YG3" t="s">
        <v>681</v>
      </c>
      <c r="YH3" t="s">
        <v>682</v>
      </c>
      <c r="YI3" t="s">
        <v>683</v>
      </c>
      <c r="YJ3" t="s">
        <v>684</v>
      </c>
      <c r="YK3" t="s">
        <v>685</v>
      </c>
      <c r="YL3" t="s">
        <v>686</v>
      </c>
      <c r="YM3" t="s">
        <v>687</v>
      </c>
      <c r="YN3" t="s">
        <v>688</v>
      </c>
      <c r="YO3" t="s">
        <v>689</v>
      </c>
      <c r="YP3" t="s">
        <v>690</v>
      </c>
      <c r="YQ3" t="s">
        <v>691</v>
      </c>
      <c r="YR3" t="s">
        <v>692</v>
      </c>
      <c r="YS3" t="s">
        <v>693</v>
      </c>
      <c r="YT3" t="s">
        <v>694</v>
      </c>
      <c r="YU3" t="s">
        <v>695</v>
      </c>
      <c r="YV3" t="s">
        <v>696</v>
      </c>
      <c r="YW3" t="s">
        <v>697</v>
      </c>
      <c r="YX3" t="s">
        <v>698</v>
      </c>
      <c r="YY3" t="s">
        <v>699</v>
      </c>
      <c r="YZ3" t="s">
        <v>700</v>
      </c>
      <c r="ZA3" t="s">
        <v>701</v>
      </c>
      <c r="ZB3" t="s">
        <v>702</v>
      </c>
      <c r="ZC3" t="s">
        <v>703</v>
      </c>
      <c r="ZD3" t="s">
        <v>704</v>
      </c>
      <c r="ZE3" t="s">
        <v>705</v>
      </c>
      <c r="ZF3" t="s">
        <v>706</v>
      </c>
      <c r="ZG3" t="s">
        <v>707</v>
      </c>
      <c r="ZH3" t="s">
        <v>708</v>
      </c>
      <c r="ZI3" t="s">
        <v>709</v>
      </c>
      <c r="ZJ3" t="s">
        <v>710</v>
      </c>
      <c r="ZK3" t="s">
        <v>711</v>
      </c>
      <c r="ZL3" t="s">
        <v>712</v>
      </c>
      <c r="ZM3" t="s">
        <v>713</v>
      </c>
      <c r="ZN3" t="s">
        <v>714</v>
      </c>
      <c r="ZO3" t="s">
        <v>715</v>
      </c>
      <c r="ZP3" t="s">
        <v>716</v>
      </c>
      <c r="ZQ3" t="s">
        <v>717</v>
      </c>
      <c r="ZR3" t="s">
        <v>718</v>
      </c>
      <c r="ZS3" t="s">
        <v>719</v>
      </c>
      <c r="ZT3" t="s">
        <v>720</v>
      </c>
      <c r="ZU3" t="s">
        <v>721</v>
      </c>
      <c r="ZV3" t="s">
        <v>722</v>
      </c>
      <c r="ZW3" t="s">
        <v>723</v>
      </c>
      <c r="ZX3" t="s">
        <v>724</v>
      </c>
      <c r="ZY3" t="s">
        <v>725</v>
      </c>
      <c r="ZZ3" t="s">
        <v>726</v>
      </c>
      <c r="AAA3" t="s">
        <v>727</v>
      </c>
      <c r="AAB3" t="s">
        <v>728</v>
      </c>
      <c r="AAC3" t="s">
        <v>729</v>
      </c>
      <c r="AAD3" t="s">
        <v>730</v>
      </c>
      <c r="AAE3" t="s">
        <v>731</v>
      </c>
      <c r="AAF3" t="s">
        <v>732</v>
      </c>
      <c r="AAG3" t="s">
        <v>733</v>
      </c>
      <c r="AAH3" t="s">
        <v>734</v>
      </c>
      <c r="AAI3" t="s">
        <v>735</v>
      </c>
      <c r="AAJ3" t="s">
        <v>736</v>
      </c>
      <c r="AAK3" t="s">
        <v>737</v>
      </c>
      <c r="AAL3" t="s">
        <v>738</v>
      </c>
      <c r="AAM3" t="s">
        <v>739</v>
      </c>
      <c r="AAN3" t="s">
        <v>740</v>
      </c>
      <c r="AAO3" t="s">
        <v>741</v>
      </c>
      <c r="AAP3" t="s">
        <v>742</v>
      </c>
      <c r="AAQ3" t="s">
        <v>743</v>
      </c>
      <c r="AAR3" t="s">
        <v>744</v>
      </c>
      <c r="AAS3" t="s">
        <v>745</v>
      </c>
      <c r="AAT3" t="s">
        <v>746</v>
      </c>
      <c r="AAU3" t="s">
        <v>747</v>
      </c>
      <c r="AAV3" t="s">
        <v>748</v>
      </c>
      <c r="AAW3" t="s">
        <v>749</v>
      </c>
      <c r="AAX3" t="s">
        <v>750</v>
      </c>
      <c r="AAY3" t="s">
        <v>751</v>
      </c>
      <c r="AAZ3" t="s">
        <v>752</v>
      </c>
      <c r="ABA3" t="s">
        <v>753</v>
      </c>
      <c r="ABB3" t="s">
        <v>754</v>
      </c>
      <c r="ABC3" t="s">
        <v>755</v>
      </c>
      <c r="ABD3" t="s">
        <v>756</v>
      </c>
      <c r="ABE3" t="s">
        <v>757</v>
      </c>
      <c r="ABF3" t="s">
        <v>758</v>
      </c>
      <c r="ABG3" t="s">
        <v>759</v>
      </c>
      <c r="ABH3" t="s">
        <v>760</v>
      </c>
      <c r="ABI3" t="s">
        <v>761</v>
      </c>
      <c r="ABJ3" t="s">
        <v>762</v>
      </c>
      <c r="ABK3" t="s">
        <v>763</v>
      </c>
      <c r="ABL3" t="s">
        <v>764</v>
      </c>
      <c r="ABM3" t="s">
        <v>765</v>
      </c>
      <c r="ABN3" t="s">
        <v>766</v>
      </c>
      <c r="ABO3" t="s">
        <v>767</v>
      </c>
      <c r="ABP3" t="s">
        <v>768</v>
      </c>
      <c r="ABQ3" t="s">
        <v>769</v>
      </c>
      <c r="ABR3" t="s">
        <v>770</v>
      </c>
      <c r="ABS3" t="s">
        <v>771</v>
      </c>
      <c r="ABT3" t="s">
        <v>772</v>
      </c>
      <c r="ABU3" t="s">
        <v>773</v>
      </c>
      <c r="ABV3" t="s">
        <v>774</v>
      </c>
      <c r="ABW3" t="s">
        <v>775</v>
      </c>
      <c r="ABX3" t="s">
        <v>776</v>
      </c>
      <c r="ABY3" t="s">
        <v>777</v>
      </c>
      <c r="ABZ3" t="s">
        <v>778</v>
      </c>
      <c r="ACA3" t="s">
        <v>779</v>
      </c>
      <c r="ACB3" t="s">
        <v>780</v>
      </c>
      <c r="ACC3" t="s">
        <v>781</v>
      </c>
      <c r="ACD3" t="s">
        <v>782</v>
      </c>
      <c r="ACE3" t="s">
        <v>783</v>
      </c>
      <c r="ACF3" t="s">
        <v>784</v>
      </c>
      <c r="ACG3" t="s">
        <v>785</v>
      </c>
      <c r="ACH3" t="s">
        <v>786</v>
      </c>
      <c r="ACI3" t="s">
        <v>787</v>
      </c>
      <c r="ACJ3" t="s">
        <v>788</v>
      </c>
      <c r="ACK3" t="s">
        <v>789</v>
      </c>
      <c r="ACL3" t="s">
        <v>790</v>
      </c>
      <c r="ACM3" t="s">
        <v>791</v>
      </c>
      <c r="ACN3" t="s">
        <v>792</v>
      </c>
      <c r="ACO3" t="s">
        <v>793</v>
      </c>
      <c r="ACP3" t="s">
        <v>794</v>
      </c>
      <c r="ACQ3" t="s">
        <v>795</v>
      </c>
      <c r="ACR3" t="s">
        <v>796</v>
      </c>
      <c r="ACS3" t="s">
        <v>797</v>
      </c>
      <c r="ACT3" t="s">
        <v>798</v>
      </c>
      <c r="ACU3" t="s">
        <v>799</v>
      </c>
      <c r="ACV3" t="s">
        <v>800</v>
      </c>
      <c r="ACW3" t="s">
        <v>801</v>
      </c>
      <c r="ACX3" t="s">
        <v>802</v>
      </c>
      <c r="ACY3" t="s">
        <v>803</v>
      </c>
      <c r="ACZ3" t="s">
        <v>804</v>
      </c>
      <c r="ADA3" t="s">
        <v>805</v>
      </c>
      <c r="ADB3" t="s">
        <v>806</v>
      </c>
      <c r="ADC3" t="s">
        <v>807</v>
      </c>
      <c r="ADD3" t="s">
        <v>808</v>
      </c>
      <c r="ADE3" t="s">
        <v>809</v>
      </c>
      <c r="ADF3" t="s">
        <v>810</v>
      </c>
      <c r="ADG3" t="s">
        <v>811</v>
      </c>
      <c r="ADH3" t="s">
        <v>812</v>
      </c>
      <c r="ADI3" t="s">
        <v>813</v>
      </c>
      <c r="ADJ3" t="s">
        <v>814</v>
      </c>
      <c r="ADK3" t="s">
        <v>815</v>
      </c>
      <c r="ADL3" t="s">
        <v>816</v>
      </c>
      <c r="ADM3" t="s">
        <v>817</v>
      </c>
      <c r="ADN3" t="s">
        <v>818</v>
      </c>
      <c r="ADO3" t="s">
        <v>819</v>
      </c>
      <c r="ADP3" t="s">
        <v>820</v>
      </c>
      <c r="ADQ3" t="s">
        <v>821</v>
      </c>
      <c r="ADR3" t="s">
        <v>822</v>
      </c>
      <c r="ADS3" t="s">
        <v>823</v>
      </c>
      <c r="ADT3" t="s">
        <v>824</v>
      </c>
      <c r="ADU3" t="s">
        <v>825</v>
      </c>
      <c r="ADV3" t="s">
        <v>826</v>
      </c>
      <c r="ADW3" t="s">
        <v>827</v>
      </c>
      <c r="ADX3" t="s">
        <v>828</v>
      </c>
      <c r="ADY3" t="s">
        <v>829</v>
      </c>
      <c r="ADZ3" t="s">
        <v>830</v>
      </c>
      <c r="AEA3" t="s">
        <v>831</v>
      </c>
      <c r="AEB3" t="s">
        <v>832</v>
      </c>
      <c r="AEC3" t="s">
        <v>833</v>
      </c>
      <c r="AED3" t="s">
        <v>834</v>
      </c>
      <c r="AEE3" t="s">
        <v>835</v>
      </c>
      <c r="AEF3" t="s">
        <v>836</v>
      </c>
      <c r="AEG3" t="s">
        <v>837</v>
      </c>
      <c r="AEH3" t="s">
        <v>838</v>
      </c>
      <c r="AEI3" t="s">
        <v>839</v>
      </c>
      <c r="AEJ3" t="s">
        <v>840</v>
      </c>
      <c r="AEK3" t="s">
        <v>841</v>
      </c>
      <c r="AEL3" t="s">
        <v>842</v>
      </c>
      <c r="AEM3" t="s">
        <v>843</v>
      </c>
      <c r="AEN3" t="s">
        <v>844</v>
      </c>
      <c r="AEO3" t="s">
        <v>845</v>
      </c>
      <c r="AEP3" t="s">
        <v>846</v>
      </c>
      <c r="AEQ3" t="s">
        <v>847</v>
      </c>
      <c r="AER3" t="s">
        <v>848</v>
      </c>
      <c r="AES3" t="s">
        <v>849</v>
      </c>
      <c r="AET3" t="s">
        <v>850</v>
      </c>
      <c r="AEU3" t="s">
        <v>851</v>
      </c>
      <c r="AEV3" t="s">
        <v>852</v>
      </c>
      <c r="AEW3" t="s">
        <v>853</v>
      </c>
      <c r="AEX3" t="s">
        <v>854</v>
      </c>
      <c r="AEY3" t="s">
        <v>855</v>
      </c>
      <c r="AEZ3" t="s">
        <v>856</v>
      </c>
      <c r="AFA3" t="s">
        <v>857</v>
      </c>
      <c r="AFB3" t="s">
        <v>858</v>
      </c>
      <c r="AFC3" t="s">
        <v>859</v>
      </c>
      <c r="AFD3" t="s">
        <v>860</v>
      </c>
      <c r="AFE3" t="s">
        <v>861</v>
      </c>
      <c r="AFF3" t="s">
        <v>862</v>
      </c>
      <c r="AFG3" t="s">
        <v>863</v>
      </c>
      <c r="AFH3" t="s">
        <v>864</v>
      </c>
      <c r="AFI3" t="s">
        <v>865</v>
      </c>
      <c r="AFJ3" t="s">
        <v>866</v>
      </c>
      <c r="AFK3" t="s">
        <v>867</v>
      </c>
      <c r="AFL3" t="s">
        <v>868</v>
      </c>
      <c r="AFM3" t="s">
        <v>869</v>
      </c>
      <c r="AFN3" t="s">
        <v>870</v>
      </c>
      <c r="AFO3" t="s">
        <v>871</v>
      </c>
      <c r="AFP3" t="s">
        <v>872</v>
      </c>
      <c r="AFQ3" t="s">
        <v>873</v>
      </c>
      <c r="AFR3" t="s">
        <v>874</v>
      </c>
      <c r="AFS3" t="s">
        <v>875</v>
      </c>
      <c r="AFT3" t="s">
        <v>876</v>
      </c>
      <c r="AFU3" t="s">
        <v>877</v>
      </c>
      <c r="AFV3" t="s">
        <v>878</v>
      </c>
      <c r="AFW3" t="s">
        <v>879</v>
      </c>
      <c r="AFX3" t="s">
        <v>880</v>
      </c>
      <c r="AFY3" t="s">
        <v>881</v>
      </c>
      <c r="AFZ3" t="s">
        <v>882</v>
      </c>
      <c r="AGA3" t="s">
        <v>883</v>
      </c>
      <c r="AGB3" t="s">
        <v>884</v>
      </c>
      <c r="AGC3" t="s">
        <v>885</v>
      </c>
      <c r="AGD3" t="s">
        <v>886</v>
      </c>
      <c r="AGE3" t="s">
        <v>887</v>
      </c>
      <c r="AGF3" t="s">
        <v>888</v>
      </c>
      <c r="AGG3" t="s">
        <v>889</v>
      </c>
      <c r="AGH3" t="s">
        <v>890</v>
      </c>
      <c r="AGI3" t="s">
        <v>891</v>
      </c>
      <c r="AGJ3" t="s">
        <v>892</v>
      </c>
      <c r="AGK3" t="s">
        <v>893</v>
      </c>
      <c r="AGL3" t="s">
        <v>894</v>
      </c>
      <c r="AGM3" t="s">
        <v>895</v>
      </c>
      <c r="AGN3" t="s">
        <v>896</v>
      </c>
      <c r="AGO3" t="s">
        <v>897</v>
      </c>
      <c r="AGP3" t="s">
        <v>898</v>
      </c>
      <c r="AGQ3" t="s">
        <v>899</v>
      </c>
      <c r="AGR3" t="s">
        <v>900</v>
      </c>
      <c r="AGS3" t="s">
        <v>901</v>
      </c>
      <c r="AGT3" t="s">
        <v>902</v>
      </c>
      <c r="AGU3" t="s">
        <v>903</v>
      </c>
      <c r="AGV3" t="s">
        <v>904</v>
      </c>
      <c r="AGW3" t="s">
        <v>905</v>
      </c>
      <c r="AGX3" t="s">
        <v>906</v>
      </c>
      <c r="AGY3" t="s">
        <v>907</v>
      </c>
      <c r="AGZ3" t="s">
        <v>908</v>
      </c>
      <c r="AHA3" t="s">
        <v>909</v>
      </c>
      <c r="AHB3" t="s">
        <v>910</v>
      </c>
      <c r="AHC3" t="s">
        <v>911</v>
      </c>
      <c r="AHD3" t="s">
        <v>912</v>
      </c>
      <c r="AHE3" t="s">
        <v>913</v>
      </c>
      <c r="AHF3" t="s">
        <v>914</v>
      </c>
      <c r="AHG3" t="s">
        <v>915</v>
      </c>
      <c r="AHH3" t="s">
        <v>916</v>
      </c>
      <c r="AHI3" t="s">
        <v>917</v>
      </c>
      <c r="AHJ3" t="s">
        <v>918</v>
      </c>
      <c r="AHK3" t="s">
        <v>919</v>
      </c>
      <c r="AHL3" t="s">
        <v>920</v>
      </c>
      <c r="AHM3" t="s">
        <v>921</v>
      </c>
    </row>
    <row r="4" spans="1:898">
      <c r="A4" t="s">
        <v>2937</v>
      </c>
      <c r="B4" t="s">
        <v>934</v>
      </c>
      <c r="C4" t="s">
        <v>938</v>
      </c>
      <c r="D4" t="s">
        <v>942</v>
      </c>
      <c r="E4" t="s">
        <v>943</v>
      </c>
      <c r="F4" t="s">
        <v>946</v>
      </c>
      <c r="G4" t="s">
        <v>949</v>
      </c>
      <c r="H4" t="s">
        <v>951</v>
      </c>
      <c r="I4" t="s">
        <v>953</v>
      </c>
      <c r="J4" t="s">
        <v>955</v>
      </c>
      <c r="K4" t="s">
        <v>956</v>
      </c>
      <c r="L4" t="s">
        <v>957</v>
      </c>
      <c r="M4" t="s">
        <v>958</v>
      </c>
      <c r="N4" t="s">
        <v>959</v>
      </c>
      <c r="O4" t="s">
        <v>960</v>
      </c>
      <c r="P4" t="s">
        <v>961</v>
      </c>
      <c r="Q4" t="s">
        <v>962</v>
      </c>
      <c r="R4" t="s">
        <v>964</v>
      </c>
      <c r="S4" t="s">
        <v>965</v>
      </c>
      <c r="T4" t="s">
        <v>969</v>
      </c>
      <c r="U4" t="s">
        <v>971</v>
      </c>
      <c r="V4" t="s">
        <v>975</v>
      </c>
      <c r="W4" t="s">
        <v>976</v>
      </c>
      <c r="X4" t="s">
        <v>977</v>
      </c>
      <c r="Y4" t="s">
        <v>978</v>
      </c>
      <c r="Z4" t="s">
        <v>979</v>
      </c>
      <c r="AA4" t="s">
        <v>980</v>
      </c>
      <c r="AB4" t="s">
        <v>981</v>
      </c>
      <c r="AC4" t="s">
        <v>982</v>
      </c>
      <c r="AD4" t="s">
        <v>983</v>
      </c>
      <c r="AE4" t="s">
        <v>984</v>
      </c>
      <c r="AF4" t="s">
        <v>985</v>
      </c>
      <c r="AG4" t="s">
        <v>986</v>
      </c>
      <c r="AH4" t="s">
        <v>987</v>
      </c>
      <c r="AI4" t="s">
        <v>988</v>
      </c>
      <c r="AJ4" t="s">
        <v>989</v>
      </c>
      <c r="AK4" t="s">
        <v>990</v>
      </c>
      <c r="AL4" t="s">
        <v>991</v>
      </c>
      <c r="AM4" t="s">
        <v>992</v>
      </c>
      <c r="AN4" t="s">
        <v>993</v>
      </c>
      <c r="AO4" t="s">
        <v>994</v>
      </c>
      <c r="AP4" t="s">
        <v>995</v>
      </c>
      <c r="AQ4" t="s">
        <v>996</v>
      </c>
      <c r="AR4" t="s">
        <v>998</v>
      </c>
      <c r="AS4" t="s">
        <v>1001</v>
      </c>
      <c r="AT4" t="s">
        <v>1002</v>
      </c>
      <c r="AU4" t="s">
        <v>1003</v>
      </c>
      <c r="AV4" t="s">
        <v>1004</v>
      </c>
      <c r="AW4" t="s">
        <v>1005</v>
      </c>
      <c r="AX4" t="s">
        <v>1006</v>
      </c>
      <c r="AY4" t="s">
        <v>1007</v>
      </c>
      <c r="AZ4" t="s">
        <v>1008</v>
      </c>
      <c r="BA4" t="s">
        <v>1009</v>
      </c>
      <c r="BB4" t="s">
        <v>1010</v>
      </c>
      <c r="BC4" t="s">
        <v>1011</v>
      </c>
      <c r="BD4" t="s">
        <v>1012</v>
      </c>
      <c r="BE4" t="s">
        <v>1013</v>
      </c>
      <c r="BF4" t="s">
        <v>1014</v>
      </c>
      <c r="BG4" t="s">
        <v>1017</v>
      </c>
      <c r="BH4" t="s">
        <v>1018</v>
      </c>
      <c r="BI4" t="s">
        <v>1019</v>
      </c>
      <c r="BJ4" t="s">
        <v>1020</v>
      </c>
      <c r="BK4" t="s">
        <v>1021</v>
      </c>
      <c r="BL4" t="s">
        <v>1022</v>
      </c>
      <c r="BM4" t="s">
        <v>1023</v>
      </c>
      <c r="BN4" t="s">
        <v>1024</v>
      </c>
      <c r="BO4" t="s">
        <v>1026</v>
      </c>
      <c r="BP4" t="s">
        <v>1028</v>
      </c>
      <c r="BQ4" t="s">
        <v>1029</v>
      </c>
      <c r="BR4" t="s">
        <v>1030</v>
      </c>
      <c r="BS4" t="s">
        <v>1031</v>
      </c>
      <c r="BT4" t="s">
        <v>1032</v>
      </c>
      <c r="BU4" t="s">
        <v>1033</v>
      </c>
      <c r="BV4" t="s">
        <v>1034</v>
      </c>
      <c r="BW4" t="s">
        <v>1035</v>
      </c>
      <c r="BX4" t="s">
        <v>1037</v>
      </c>
      <c r="BY4" t="s">
        <v>1039</v>
      </c>
      <c r="BZ4" t="s">
        <v>1040</v>
      </c>
      <c r="CA4" t="s">
        <v>1041</v>
      </c>
      <c r="CB4" t="s">
        <v>1042</v>
      </c>
      <c r="CC4" t="s">
        <v>1043</v>
      </c>
      <c r="CD4" t="s">
        <v>1044</v>
      </c>
      <c r="CE4" t="s">
        <v>1046</v>
      </c>
      <c r="CF4" t="s">
        <v>1047</v>
      </c>
      <c r="CG4" t="s">
        <v>1048</v>
      </c>
      <c r="CH4" t="s">
        <v>1049</v>
      </c>
      <c r="CI4" t="s">
        <v>1050</v>
      </c>
      <c r="CJ4" t="s">
        <v>1051</v>
      </c>
      <c r="CK4" t="s">
        <v>1052</v>
      </c>
      <c r="CL4" t="s">
        <v>1053</v>
      </c>
      <c r="CM4" t="s">
        <v>1054</v>
      </c>
      <c r="CN4" t="s">
        <v>1055</v>
      </c>
      <c r="CO4" t="s">
        <v>1056</v>
      </c>
      <c r="CP4" t="s">
        <v>1057</v>
      </c>
      <c r="CQ4" t="s">
        <v>1058</v>
      </c>
      <c r="CR4" t="s">
        <v>1060</v>
      </c>
      <c r="CS4" t="s">
        <v>1061</v>
      </c>
      <c r="CT4" t="s">
        <v>1062</v>
      </c>
      <c r="CU4" t="s">
        <v>1063</v>
      </c>
      <c r="CV4" t="s">
        <v>1064</v>
      </c>
      <c r="CW4" t="s">
        <v>1065</v>
      </c>
      <c r="CX4" t="s">
        <v>1066</v>
      </c>
      <c r="CY4" t="s">
        <v>1067</v>
      </c>
      <c r="CZ4" t="s">
        <v>1069</v>
      </c>
      <c r="DA4" t="s">
        <v>1070</v>
      </c>
      <c r="DB4" t="s">
        <v>1071</v>
      </c>
      <c r="DC4" t="s">
        <v>1072</v>
      </c>
      <c r="DD4" t="s">
        <v>1073</v>
      </c>
      <c r="DE4" t="s">
        <v>1074</v>
      </c>
      <c r="DF4" t="s">
        <v>1075</v>
      </c>
      <c r="DG4" t="s">
        <v>1076</v>
      </c>
      <c r="DH4" t="s">
        <v>1077</v>
      </c>
      <c r="DI4" t="s">
        <v>1080</v>
      </c>
      <c r="DJ4" t="s">
        <v>1082</v>
      </c>
      <c r="DK4" t="s">
        <v>1083</v>
      </c>
      <c r="DL4" t="s">
        <v>1084</v>
      </c>
      <c r="DM4" t="s">
        <v>1085</v>
      </c>
      <c r="DN4" t="s">
        <v>1086</v>
      </c>
      <c r="DO4" t="s">
        <v>1087</v>
      </c>
      <c r="DP4" t="s">
        <v>1088</v>
      </c>
      <c r="DQ4" t="s">
        <v>1089</v>
      </c>
      <c r="DR4" t="s">
        <v>1091</v>
      </c>
      <c r="DS4" t="s">
        <v>1092</v>
      </c>
      <c r="DT4" t="s">
        <v>1093</v>
      </c>
      <c r="DU4" t="s">
        <v>1094</v>
      </c>
      <c r="DV4" t="s">
        <v>1095</v>
      </c>
      <c r="DW4" t="s">
        <v>1096</v>
      </c>
      <c r="DX4" t="s">
        <v>1097</v>
      </c>
      <c r="DY4" t="s">
        <v>1098</v>
      </c>
      <c r="DZ4" t="s">
        <v>1099</v>
      </c>
      <c r="EA4" t="s">
        <v>1100</v>
      </c>
      <c r="EB4" t="s">
        <v>1101</v>
      </c>
      <c r="EC4" t="s">
        <v>1103</v>
      </c>
      <c r="ED4" t="s">
        <v>1104</v>
      </c>
      <c r="EE4" t="s">
        <v>1105</v>
      </c>
      <c r="EF4" t="s">
        <v>1106</v>
      </c>
      <c r="EG4" t="s">
        <v>1107</v>
      </c>
      <c r="EH4" t="s">
        <v>1108</v>
      </c>
      <c r="EI4" t="s">
        <v>1109</v>
      </c>
      <c r="EJ4" t="s">
        <v>1110</v>
      </c>
      <c r="EK4" t="s">
        <v>1111</v>
      </c>
      <c r="EL4" t="s">
        <v>1113</v>
      </c>
      <c r="EM4" t="s">
        <v>1114</v>
      </c>
      <c r="EN4" t="s">
        <v>1115</v>
      </c>
      <c r="EO4" t="s">
        <v>1116</v>
      </c>
      <c r="EP4" t="s">
        <v>1117</v>
      </c>
      <c r="EQ4" t="s">
        <v>1118</v>
      </c>
      <c r="ER4" t="s">
        <v>1119</v>
      </c>
      <c r="ES4" t="s">
        <v>1120</v>
      </c>
      <c r="ET4" t="s">
        <v>1121</v>
      </c>
      <c r="EU4" t="s">
        <v>1123</v>
      </c>
      <c r="EV4" t="s">
        <v>1124</v>
      </c>
      <c r="EW4" t="s">
        <v>1125</v>
      </c>
      <c r="EX4" t="s">
        <v>1126</v>
      </c>
      <c r="EY4" t="s">
        <v>1127</v>
      </c>
      <c r="EZ4" t="s">
        <v>1128</v>
      </c>
      <c r="FA4" t="s">
        <v>1129</v>
      </c>
      <c r="FB4" t="s">
        <v>1130</v>
      </c>
      <c r="FC4" t="s">
        <v>1131</v>
      </c>
      <c r="FD4" t="s">
        <v>1132</v>
      </c>
      <c r="FE4" t="s">
        <v>1133</v>
      </c>
      <c r="FF4" t="s">
        <v>1134</v>
      </c>
      <c r="FG4" t="s">
        <v>1136</v>
      </c>
      <c r="FH4" t="s">
        <v>1137</v>
      </c>
      <c r="FI4" t="s">
        <v>1138</v>
      </c>
      <c r="FJ4" t="s">
        <v>1139</v>
      </c>
      <c r="FK4" t="s">
        <v>1140</v>
      </c>
      <c r="FL4" t="s">
        <v>1141</v>
      </c>
      <c r="FM4" t="s">
        <v>1142</v>
      </c>
      <c r="FN4" t="s">
        <v>1143</v>
      </c>
      <c r="FO4" t="s">
        <v>1145</v>
      </c>
      <c r="FP4" t="s">
        <v>1146</v>
      </c>
      <c r="FQ4" t="s">
        <v>1147</v>
      </c>
      <c r="FR4" t="s">
        <v>1148</v>
      </c>
      <c r="FS4" t="s">
        <v>1149</v>
      </c>
      <c r="FT4" t="s">
        <v>1150</v>
      </c>
      <c r="FU4" t="s">
        <v>1151</v>
      </c>
      <c r="FV4" t="s">
        <v>1152</v>
      </c>
      <c r="FW4" t="s">
        <v>1153</v>
      </c>
      <c r="FX4" t="s">
        <v>1154</v>
      </c>
      <c r="FY4" t="s">
        <v>1155</v>
      </c>
      <c r="FZ4" t="s">
        <v>1156</v>
      </c>
      <c r="GA4" t="s">
        <v>1157</v>
      </c>
      <c r="GB4" t="s">
        <v>1158</v>
      </c>
      <c r="GC4" t="s">
        <v>1160</v>
      </c>
      <c r="GD4" t="s">
        <v>1161</v>
      </c>
      <c r="GE4" t="s">
        <v>1162</v>
      </c>
      <c r="GF4" t="s">
        <v>1163</v>
      </c>
      <c r="GG4" t="s">
        <v>1164</v>
      </c>
      <c r="GH4" t="s">
        <v>1165</v>
      </c>
      <c r="GI4" t="s">
        <v>1166</v>
      </c>
      <c r="GJ4" t="s">
        <v>1167</v>
      </c>
      <c r="GK4" t="s">
        <v>1168</v>
      </c>
      <c r="GL4" t="s">
        <v>1169</v>
      </c>
      <c r="GM4" t="s">
        <v>1170</v>
      </c>
      <c r="GN4" t="s">
        <v>1171</v>
      </c>
      <c r="GO4" t="s">
        <v>1173</v>
      </c>
      <c r="GP4" t="s">
        <v>1174</v>
      </c>
      <c r="GQ4" t="s">
        <v>1175</v>
      </c>
      <c r="GR4" t="s">
        <v>1176</v>
      </c>
      <c r="GS4" t="s">
        <v>1177</v>
      </c>
      <c r="GT4" t="s">
        <v>1178</v>
      </c>
      <c r="GU4" t="s">
        <v>1179</v>
      </c>
      <c r="GV4" t="s">
        <v>1180</v>
      </c>
      <c r="GW4" t="s">
        <v>1182</v>
      </c>
      <c r="GX4" t="s">
        <v>1183</v>
      </c>
      <c r="GY4" t="s">
        <v>1184</v>
      </c>
      <c r="GZ4" t="s">
        <v>1185</v>
      </c>
      <c r="HA4" t="s">
        <v>1187</v>
      </c>
      <c r="HB4" t="s">
        <v>1188</v>
      </c>
      <c r="HC4" t="s">
        <v>1189</v>
      </c>
      <c r="HD4" t="s">
        <v>1190</v>
      </c>
      <c r="HE4" t="s">
        <v>1191</v>
      </c>
      <c r="HF4" t="s">
        <v>1192</v>
      </c>
      <c r="HG4" t="s">
        <v>1193</v>
      </c>
      <c r="HH4" t="s">
        <v>1195</v>
      </c>
      <c r="HI4" t="s">
        <v>1196</v>
      </c>
      <c r="HJ4" t="s">
        <v>1197</v>
      </c>
      <c r="HK4" t="s">
        <v>1198</v>
      </c>
      <c r="HL4" t="s">
        <v>1199</v>
      </c>
      <c r="HM4" t="s">
        <v>1200</v>
      </c>
      <c r="HN4" t="s">
        <v>1201</v>
      </c>
      <c r="HO4" t="s">
        <v>1202</v>
      </c>
      <c r="HP4" t="s">
        <v>1204</v>
      </c>
      <c r="HQ4" t="s">
        <v>1205</v>
      </c>
      <c r="HR4" t="s">
        <v>1207</v>
      </c>
      <c r="HS4" t="s">
        <v>1208</v>
      </c>
      <c r="HT4" t="s">
        <v>1209</v>
      </c>
      <c r="HU4" t="s">
        <v>1210</v>
      </c>
      <c r="HV4" t="s">
        <v>1211</v>
      </c>
      <c r="HW4" t="s">
        <v>1212</v>
      </c>
      <c r="HX4" t="s">
        <v>1213</v>
      </c>
      <c r="HY4" t="s">
        <v>1214</v>
      </c>
      <c r="HZ4" t="s">
        <v>1215</v>
      </c>
      <c r="IA4" t="s">
        <v>1216</v>
      </c>
      <c r="IB4" t="s">
        <v>1217</v>
      </c>
      <c r="IC4" t="s">
        <v>1218</v>
      </c>
      <c r="ID4" t="s">
        <v>1219</v>
      </c>
      <c r="IE4" t="s">
        <v>1220</v>
      </c>
      <c r="IF4" t="s">
        <v>1222</v>
      </c>
      <c r="IG4" t="s">
        <v>1223</v>
      </c>
      <c r="IH4" t="s">
        <v>1224</v>
      </c>
      <c r="II4" t="s">
        <v>1225</v>
      </c>
      <c r="IJ4" t="s">
        <v>1226</v>
      </c>
      <c r="IK4" t="s">
        <v>1227</v>
      </c>
      <c r="IL4" t="s">
        <v>1228</v>
      </c>
      <c r="IM4" t="s">
        <v>1229</v>
      </c>
      <c r="IN4" t="s">
        <v>1230</v>
      </c>
      <c r="IO4" t="s">
        <v>1231</v>
      </c>
      <c r="IP4" t="s">
        <v>1232</v>
      </c>
      <c r="IQ4" t="s">
        <v>1234</v>
      </c>
      <c r="IR4" t="s">
        <v>1235</v>
      </c>
      <c r="IS4" t="s">
        <v>1236</v>
      </c>
      <c r="IT4" t="s">
        <v>1237</v>
      </c>
      <c r="IU4" t="s">
        <v>1238</v>
      </c>
      <c r="IV4" t="s">
        <v>1239</v>
      </c>
      <c r="IW4" t="s">
        <v>1240</v>
      </c>
      <c r="IX4" t="s">
        <v>1241</v>
      </c>
      <c r="IY4" t="s">
        <v>1242</v>
      </c>
      <c r="IZ4" t="s">
        <v>1243</v>
      </c>
      <c r="JA4" t="s">
        <v>1244</v>
      </c>
      <c r="JB4" t="s">
        <v>1245</v>
      </c>
      <c r="JC4" t="s">
        <v>1247</v>
      </c>
      <c r="JD4" t="s">
        <v>1248</v>
      </c>
      <c r="JE4" t="s">
        <v>1249</v>
      </c>
      <c r="JF4" t="s">
        <v>1250</v>
      </c>
      <c r="JG4" t="s">
        <v>1251</v>
      </c>
      <c r="JH4" t="s">
        <v>1252</v>
      </c>
      <c r="JI4" t="s">
        <v>1254</v>
      </c>
      <c r="JJ4" t="s">
        <v>1255</v>
      </c>
      <c r="JK4" t="s">
        <v>1256</v>
      </c>
      <c r="JL4" t="s">
        <v>1257</v>
      </c>
      <c r="JM4" t="s">
        <v>1258</v>
      </c>
      <c r="JN4" t="s">
        <v>1259</v>
      </c>
      <c r="JO4" t="s">
        <v>1260</v>
      </c>
      <c r="JP4" t="s">
        <v>1262</v>
      </c>
      <c r="JQ4" t="s">
        <v>1263</v>
      </c>
      <c r="JR4" t="s">
        <v>1264</v>
      </c>
      <c r="JS4" t="s">
        <v>1265</v>
      </c>
      <c r="JT4" t="s">
        <v>1266</v>
      </c>
      <c r="JU4" t="s">
        <v>1267</v>
      </c>
      <c r="JV4" t="s">
        <v>1268</v>
      </c>
      <c r="JW4" t="s">
        <v>1269</v>
      </c>
      <c r="JX4" t="s">
        <v>1270</v>
      </c>
      <c r="JY4" t="s">
        <v>1271</v>
      </c>
      <c r="JZ4" t="s">
        <v>1272</v>
      </c>
      <c r="KA4" t="s">
        <v>1273</v>
      </c>
      <c r="KB4" t="s">
        <v>1274</v>
      </c>
      <c r="KC4" t="s">
        <v>1275</v>
      </c>
      <c r="KD4" t="s">
        <v>1276</v>
      </c>
      <c r="KE4" t="s">
        <v>1278</v>
      </c>
      <c r="KF4" t="s">
        <v>1279</v>
      </c>
      <c r="KG4" t="s">
        <v>1280</v>
      </c>
      <c r="KH4" t="s">
        <v>1281</v>
      </c>
      <c r="KI4" t="s">
        <v>1282</v>
      </c>
      <c r="KJ4" t="s">
        <v>1283</v>
      </c>
      <c r="KK4" t="s">
        <v>1284</v>
      </c>
      <c r="KL4" t="s">
        <v>1285</v>
      </c>
      <c r="KM4" t="s">
        <v>1286</v>
      </c>
      <c r="KN4" t="s">
        <v>1288</v>
      </c>
      <c r="KO4" t="s">
        <v>1289</v>
      </c>
      <c r="KP4" t="s">
        <v>1290</v>
      </c>
      <c r="KQ4" t="s">
        <v>1291</v>
      </c>
      <c r="KR4" t="s">
        <v>1292</v>
      </c>
      <c r="KS4" t="s">
        <v>1293</v>
      </c>
      <c r="KT4" t="s">
        <v>1294</v>
      </c>
      <c r="KU4" t="s">
        <v>1295</v>
      </c>
      <c r="KV4" t="s">
        <v>1297</v>
      </c>
      <c r="KW4" t="s">
        <v>1298</v>
      </c>
      <c r="KX4" t="s">
        <v>1299</v>
      </c>
      <c r="KY4" t="s">
        <v>1300</v>
      </c>
      <c r="KZ4" t="s">
        <v>1301</v>
      </c>
      <c r="LA4" t="s">
        <v>1302</v>
      </c>
      <c r="LB4" t="s">
        <v>1303</v>
      </c>
      <c r="LC4" t="s">
        <v>1304</v>
      </c>
      <c r="LD4" t="s">
        <v>1306</v>
      </c>
      <c r="LE4" t="s">
        <v>1307</v>
      </c>
      <c r="LF4" t="s">
        <v>1308</v>
      </c>
      <c r="LG4" t="s">
        <v>1309</v>
      </c>
      <c r="LH4" t="s">
        <v>1310</v>
      </c>
      <c r="LI4" t="s">
        <v>1311</v>
      </c>
      <c r="LJ4" t="s">
        <v>1312</v>
      </c>
      <c r="LK4" t="s">
        <v>1313</v>
      </c>
      <c r="LL4" t="s">
        <v>1314</v>
      </c>
      <c r="LM4" t="s">
        <v>1315</v>
      </c>
      <c r="LN4" t="s">
        <v>1316</v>
      </c>
      <c r="LO4" t="s">
        <v>1318</v>
      </c>
      <c r="LP4" t="s">
        <v>1319</v>
      </c>
      <c r="LQ4" t="s">
        <v>1320</v>
      </c>
      <c r="LR4" t="s">
        <v>1322</v>
      </c>
      <c r="LS4" t="s">
        <v>1323</v>
      </c>
      <c r="LT4" t="s">
        <v>1325</v>
      </c>
      <c r="LU4" t="s">
        <v>1326</v>
      </c>
      <c r="LV4" t="s">
        <v>1327</v>
      </c>
      <c r="LW4" t="s">
        <v>1328</v>
      </c>
      <c r="LX4" t="s">
        <v>1329</v>
      </c>
      <c r="LY4" t="s">
        <v>1330</v>
      </c>
      <c r="LZ4" t="s">
        <v>1331</v>
      </c>
      <c r="MA4" t="s">
        <v>1332</v>
      </c>
      <c r="MB4" t="s">
        <v>1333</v>
      </c>
      <c r="MC4" t="s">
        <v>1334</v>
      </c>
      <c r="MD4" t="s">
        <v>1336</v>
      </c>
      <c r="ME4" t="s">
        <v>1337</v>
      </c>
      <c r="MF4" t="s">
        <v>1338</v>
      </c>
      <c r="MG4" t="s">
        <v>1339</v>
      </c>
      <c r="MH4" t="s">
        <v>1340</v>
      </c>
      <c r="MI4" t="s">
        <v>1341</v>
      </c>
      <c r="MJ4" t="s">
        <v>1342</v>
      </c>
      <c r="MK4" t="s">
        <v>1343</v>
      </c>
      <c r="ML4" t="s">
        <v>1344</v>
      </c>
      <c r="MM4" t="s">
        <v>1345</v>
      </c>
      <c r="MN4" t="s">
        <v>1346</v>
      </c>
      <c r="MO4" t="s">
        <v>1347</v>
      </c>
      <c r="MP4" t="s">
        <v>1349</v>
      </c>
      <c r="MQ4" t="s">
        <v>1350</v>
      </c>
      <c r="MR4" t="s">
        <v>1351</v>
      </c>
      <c r="MS4" t="s">
        <v>1352</v>
      </c>
      <c r="MT4" t="s">
        <v>1353</v>
      </c>
      <c r="MU4" t="s">
        <v>1354</v>
      </c>
      <c r="MV4" t="s">
        <v>1355</v>
      </c>
      <c r="MW4" t="s">
        <v>1356</v>
      </c>
      <c r="MX4" t="s">
        <v>1357</v>
      </c>
      <c r="MY4" t="s">
        <v>1358</v>
      </c>
      <c r="MZ4" t="s">
        <v>1359</v>
      </c>
      <c r="NA4" t="s">
        <v>1361</v>
      </c>
      <c r="NB4" t="s">
        <v>1362</v>
      </c>
      <c r="NC4" t="s">
        <v>1363</v>
      </c>
      <c r="ND4" t="s">
        <v>1364</v>
      </c>
      <c r="NE4" t="s">
        <v>1365</v>
      </c>
      <c r="NF4" t="s">
        <v>1366</v>
      </c>
      <c r="NG4" t="s">
        <v>1367</v>
      </c>
      <c r="NH4" t="s">
        <v>1368</v>
      </c>
      <c r="NI4" t="s">
        <v>1369</v>
      </c>
      <c r="NJ4" t="s">
        <v>1370</v>
      </c>
      <c r="NK4" t="s">
        <v>1371</v>
      </c>
      <c r="NL4" t="s">
        <v>1372</v>
      </c>
      <c r="NM4" t="s">
        <v>1374</v>
      </c>
      <c r="NN4" t="s">
        <v>1375</v>
      </c>
      <c r="NO4" t="s">
        <v>1376</v>
      </c>
      <c r="NP4" t="s">
        <v>1377</v>
      </c>
      <c r="NQ4" t="s">
        <v>1378</v>
      </c>
      <c r="NR4" t="s">
        <v>1379</v>
      </c>
      <c r="NS4" t="s">
        <v>1380</v>
      </c>
      <c r="NT4" t="s">
        <v>1382</v>
      </c>
      <c r="NU4" t="s">
        <v>1383</v>
      </c>
      <c r="NV4" t="s">
        <v>1384</v>
      </c>
      <c r="NW4" t="s">
        <v>1385</v>
      </c>
      <c r="NX4" t="s">
        <v>1386</v>
      </c>
      <c r="NY4" t="s">
        <v>1387</v>
      </c>
      <c r="NZ4" t="s">
        <v>1388</v>
      </c>
      <c r="OA4" t="s">
        <v>1390</v>
      </c>
      <c r="OB4" t="s">
        <v>1391</v>
      </c>
      <c r="OC4" t="s">
        <v>1392</v>
      </c>
      <c r="OD4" t="s">
        <v>1393</v>
      </c>
      <c r="OE4" t="s">
        <v>1394</v>
      </c>
      <c r="OF4" t="s">
        <v>1395</v>
      </c>
      <c r="OG4" t="s">
        <v>1396</v>
      </c>
      <c r="OH4" t="s">
        <v>1397</v>
      </c>
      <c r="OI4" t="s">
        <v>1398</v>
      </c>
      <c r="OJ4" t="s">
        <v>1400</v>
      </c>
      <c r="OK4" t="s">
        <v>1401</v>
      </c>
      <c r="OL4" t="s">
        <v>1402</v>
      </c>
      <c r="OM4" t="s">
        <v>1403</v>
      </c>
      <c r="ON4" t="s">
        <v>1404</v>
      </c>
      <c r="OO4" t="s">
        <v>1405</v>
      </c>
      <c r="OP4" t="s">
        <v>1407</v>
      </c>
      <c r="OQ4" t="s">
        <v>1408</v>
      </c>
      <c r="OR4" t="s">
        <v>1409</v>
      </c>
      <c r="OS4" t="s">
        <v>1410</v>
      </c>
      <c r="OT4" t="s">
        <v>1411</v>
      </c>
      <c r="OU4" t="s">
        <v>1412</v>
      </c>
      <c r="OV4" t="s">
        <v>1413</v>
      </c>
      <c r="OW4" t="s">
        <v>1414</v>
      </c>
      <c r="OX4" t="s">
        <v>1415</v>
      </c>
      <c r="OY4" t="s">
        <v>1417</v>
      </c>
      <c r="OZ4" t="s">
        <v>1418</v>
      </c>
      <c r="PA4" t="s">
        <v>1419</v>
      </c>
      <c r="PB4" t="s">
        <v>1420</v>
      </c>
      <c r="PC4" t="s">
        <v>1421</v>
      </c>
      <c r="PD4" t="s">
        <v>1422</v>
      </c>
      <c r="PE4" t="s">
        <v>1423</v>
      </c>
      <c r="PF4" t="s">
        <v>1424</v>
      </c>
      <c r="PG4" t="s">
        <v>1425</v>
      </c>
      <c r="PH4" t="s">
        <v>1426</v>
      </c>
      <c r="PI4" t="s">
        <v>1427</v>
      </c>
      <c r="PJ4" t="s">
        <v>1428</v>
      </c>
      <c r="PK4" t="s">
        <v>1429</v>
      </c>
      <c r="PL4" t="s">
        <v>1430</v>
      </c>
      <c r="PM4" t="s">
        <v>1431</v>
      </c>
      <c r="PN4" t="s">
        <v>1432</v>
      </c>
      <c r="PO4" t="s">
        <v>1433</v>
      </c>
      <c r="PP4" t="s">
        <v>1434</v>
      </c>
      <c r="PQ4" t="s">
        <v>1436</v>
      </c>
      <c r="PR4" t="s">
        <v>1437</v>
      </c>
      <c r="PS4" t="s">
        <v>1438</v>
      </c>
      <c r="PT4" t="s">
        <v>1439</v>
      </c>
      <c r="PU4" t="s">
        <v>1440</v>
      </c>
      <c r="PV4" t="s">
        <v>1441</v>
      </c>
      <c r="PW4" t="s">
        <v>1442</v>
      </c>
      <c r="PX4" t="s">
        <v>1443</v>
      </c>
      <c r="PY4" t="s">
        <v>1444</v>
      </c>
      <c r="PZ4" t="s">
        <v>1445</v>
      </c>
      <c r="QA4" t="s">
        <v>1446</v>
      </c>
      <c r="QB4" t="s">
        <v>1447</v>
      </c>
      <c r="QC4" t="s">
        <v>1448</v>
      </c>
      <c r="QD4" t="s">
        <v>1449</v>
      </c>
      <c r="QE4" t="s">
        <v>1450</v>
      </c>
      <c r="QF4" t="s">
        <v>1451</v>
      </c>
      <c r="QG4" t="s">
        <v>1452</v>
      </c>
      <c r="QH4" t="s">
        <v>1453</v>
      </c>
      <c r="QI4" t="s">
        <v>1454</v>
      </c>
      <c r="QJ4" t="s">
        <v>1455</v>
      </c>
      <c r="QK4" t="s">
        <v>1456</v>
      </c>
      <c r="QL4" t="s">
        <v>1457</v>
      </c>
      <c r="QM4" t="s">
        <v>1458</v>
      </c>
      <c r="QN4" t="s">
        <v>1459</v>
      </c>
      <c r="QO4" t="s">
        <v>1460</v>
      </c>
      <c r="QP4" t="s">
        <v>1461</v>
      </c>
      <c r="QQ4" t="s">
        <v>1463</v>
      </c>
      <c r="QR4" t="s">
        <v>1464</v>
      </c>
      <c r="QS4" t="s">
        <v>1465</v>
      </c>
      <c r="QT4" t="s">
        <v>1466</v>
      </c>
      <c r="QU4" t="s">
        <v>1467</v>
      </c>
      <c r="QV4" t="s">
        <v>1468</v>
      </c>
      <c r="QW4" t="s">
        <v>1469</v>
      </c>
      <c r="QX4" t="s">
        <v>1470</v>
      </c>
      <c r="QY4" t="s">
        <v>1471</v>
      </c>
      <c r="QZ4" t="s">
        <v>1472</v>
      </c>
      <c r="RA4" t="s">
        <v>1473</v>
      </c>
      <c r="RB4" t="s">
        <v>1474</v>
      </c>
      <c r="RC4" t="s">
        <v>1475</v>
      </c>
      <c r="RD4" t="s">
        <v>1477</v>
      </c>
      <c r="RE4" t="s">
        <v>1478</v>
      </c>
      <c r="RF4" t="s">
        <v>1479</v>
      </c>
      <c r="RG4" t="s">
        <v>1480</v>
      </c>
      <c r="RH4" t="s">
        <v>1481</v>
      </c>
      <c r="RI4" t="s">
        <v>1482</v>
      </c>
      <c r="RJ4" t="s">
        <v>1483</v>
      </c>
      <c r="RK4" t="s">
        <v>1484</v>
      </c>
      <c r="RL4" t="s">
        <v>1485</v>
      </c>
      <c r="RM4" t="s">
        <v>1486</v>
      </c>
      <c r="RN4" t="s">
        <v>1487</v>
      </c>
      <c r="RO4" t="s">
        <v>1488</v>
      </c>
      <c r="RP4" t="s">
        <v>1489</v>
      </c>
      <c r="RQ4" t="s">
        <v>1490</v>
      </c>
      <c r="RR4" t="s">
        <v>1491</v>
      </c>
      <c r="RS4" t="s">
        <v>1492</v>
      </c>
      <c r="RT4" t="s">
        <v>1493</v>
      </c>
      <c r="RU4" t="s">
        <v>1494</v>
      </c>
      <c r="RV4" t="s">
        <v>1495</v>
      </c>
      <c r="RW4" t="s">
        <v>1496</v>
      </c>
      <c r="RX4" t="s">
        <v>1498</v>
      </c>
      <c r="RY4" t="s">
        <v>1499</v>
      </c>
      <c r="RZ4" t="s">
        <v>1500</v>
      </c>
      <c r="SA4" t="s">
        <v>1501</v>
      </c>
      <c r="SB4" t="s">
        <v>1502</v>
      </c>
      <c r="SC4" t="s">
        <v>1503</v>
      </c>
      <c r="SD4" t="s">
        <v>1504</v>
      </c>
      <c r="SE4" t="s">
        <v>1505</v>
      </c>
      <c r="SF4" t="s">
        <v>1506</v>
      </c>
      <c r="SG4" t="s">
        <v>1507</v>
      </c>
      <c r="SH4" t="s">
        <v>1508</v>
      </c>
      <c r="SI4" t="s">
        <v>1509</v>
      </c>
      <c r="SJ4" t="s">
        <v>1511</v>
      </c>
      <c r="SK4" t="s">
        <v>1512</v>
      </c>
      <c r="SL4" t="s">
        <v>1513</v>
      </c>
      <c r="SM4" t="s">
        <v>1514</v>
      </c>
      <c r="SN4" t="s">
        <v>1515</v>
      </c>
      <c r="SO4" t="s">
        <v>1516</v>
      </c>
      <c r="SP4" t="s">
        <v>1517</v>
      </c>
      <c r="SQ4" t="s">
        <v>1518</v>
      </c>
      <c r="SR4" t="s">
        <v>1520</v>
      </c>
      <c r="SS4" t="s">
        <v>1521</v>
      </c>
      <c r="ST4" t="s">
        <v>1522</v>
      </c>
      <c r="SU4" t="s">
        <v>1523</v>
      </c>
      <c r="SV4" t="s">
        <v>1524</v>
      </c>
      <c r="SW4" t="s">
        <v>1525</v>
      </c>
      <c r="SX4" t="s">
        <v>1526</v>
      </c>
      <c r="SY4" t="s">
        <v>1527</v>
      </c>
      <c r="SZ4" t="s">
        <v>1528</v>
      </c>
      <c r="TA4" t="s">
        <v>1529</v>
      </c>
      <c r="TB4" t="s">
        <v>1530</v>
      </c>
      <c r="TC4" t="s">
        <v>1531</v>
      </c>
      <c r="TD4" t="s">
        <v>1532</v>
      </c>
      <c r="TE4" t="s">
        <v>1533</v>
      </c>
      <c r="TF4" t="s">
        <v>1535</v>
      </c>
      <c r="TG4" t="s">
        <v>1536</v>
      </c>
      <c r="TH4" t="s">
        <v>1537</v>
      </c>
      <c r="TI4" t="s">
        <v>1538</v>
      </c>
      <c r="TJ4" t="s">
        <v>1539</v>
      </c>
      <c r="TK4" t="s">
        <v>1540</v>
      </c>
      <c r="TL4" t="s">
        <v>1541</v>
      </c>
      <c r="TM4" t="s">
        <v>1542</v>
      </c>
      <c r="TN4" t="s">
        <v>1543</v>
      </c>
      <c r="TO4" t="s">
        <v>1544</v>
      </c>
      <c r="TP4" t="s">
        <v>1545</v>
      </c>
      <c r="TQ4" t="s">
        <v>1546</v>
      </c>
      <c r="TR4" t="s">
        <v>1547</v>
      </c>
      <c r="TS4" t="s">
        <v>1548</v>
      </c>
      <c r="TT4" t="s">
        <v>1549</v>
      </c>
      <c r="TU4" t="s">
        <v>1550</v>
      </c>
      <c r="TV4" t="s">
        <v>1551</v>
      </c>
      <c r="TW4" t="s">
        <v>1552</v>
      </c>
      <c r="TX4" t="s">
        <v>1554</v>
      </c>
      <c r="TY4" t="s">
        <v>1555</v>
      </c>
      <c r="TZ4" t="s">
        <v>1556</v>
      </c>
      <c r="UA4" t="s">
        <v>1557</v>
      </c>
      <c r="UB4" t="s">
        <v>1558</v>
      </c>
      <c r="UC4" t="s">
        <v>1559</v>
      </c>
      <c r="UD4" t="s">
        <v>1560</v>
      </c>
      <c r="UE4" t="s">
        <v>1561</v>
      </c>
      <c r="UF4" t="s">
        <v>1562</v>
      </c>
      <c r="UG4" t="s">
        <v>1564</v>
      </c>
      <c r="UH4" t="s">
        <v>1565</v>
      </c>
      <c r="UI4" t="s">
        <v>1566</v>
      </c>
      <c r="UJ4" t="s">
        <v>1567</v>
      </c>
      <c r="UK4" t="s">
        <v>1568</v>
      </c>
      <c r="UL4" t="s">
        <v>1569</v>
      </c>
      <c r="UM4" t="s">
        <v>1571</v>
      </c>
      <c r="UN4" t="s">
        <v>1572</v>
      </c>
      <c r="UO4" t="s">
        <v>1573</v>
      </c>
      <c r="UP4" t="s">
        <v>1574</v>
      </c>
      <c r="UQ4" t="s">
        <v>1575</v>
      </c>
      <c r="UR4" t="s">
        <v>1576</v>
      </c>
      <c r="US4" t="s">
        <v>1577</v>
      </c>
      <c r="UT4" t="s">
        <v>1578</v>
      </c>
      <c r="UU4" t="s">
        <v>1579</v>
      </c>
      <c r="UV4" t="s">
        <v>1580</v>
      </c>
      <c r="UW4" t="s">
        <v>1581</v>
      </c>
      <c r="UX4" t="s">
        <v>1582</v>
      </c>
      <c r="UY4" t="s">
        <v>1583</v>
      </c>
      <c r="UZ4" t="s">
        <v>1584</v>
      </c>
      <c r="VA4" t="s">
        <v>1585</v>
      </c>
      <c r="VB4" t="s">
        <v>1586</v>
      </c>
      <c r="VC4" t="s">
        <v>1587</v>
      </c>
      <c r="VD4" t="s">
        <v>1588</v>
      </c>
      <c r="VE4" t="s">
        <v>1589</v>
      </c>
      <c r="VF4" t="s">
        <v>1590</v>
      </c>
      <c r="VG4" t="s">
        <v>1591</v>
      </c>
      <c r="VH4" t="s">
        <v>1593</v>
      </c>
      <c r="VI4" t="s">
        <v>1594</v>
      </c>
      <c r="VJ4" t="s">
        <v>1595</v>
      </c>
      <c r="VK4" t="s">
        <v>1596</v>
      </c>
      <c r="VL4" t="s">
        <v>1597</v>
      </c>
      <c r="VM4" t="s">
        <v>1598</v>
      </c>
      <c r="VN4" t="s">
        <v>1599</v>
      </c>
      <c r="VO4" t="s">
        <v>1600</v>
      </c>
      <c r="VP4" t="s">
        <v>1601</v>
      </c>
      <c r="VQ4" t="s">
        <v>1602</v>
      </c>
      <c r="VR4" t="s">
        <v>1603</v>
      </c>
      <c r="VS4" t="s">
        <v>1604</v>
      </c>
      <c r="VT4" t="s">
        <v>1605</v>
      </c>
      <c r="VU4" t="s">
        <v>1606</v>
      </c>
      <c r="VV4" t="s">
        <v>1607</v>
      </c>
      <c r="VW4" t="s">
        <v>1608</v>
      </c>
      <c r="VX4" t="s">
        <v>1610</v>
      </c>
      <c r="VY4" t="s">
        <v>1611</v>
      </c>
      <c r="VZ4" t="s">
        <v>1612</v>
      </c>
      <c r="WA4" t="s">
        <v>1613</v>
      </c>
      <c r="WB4" t="s">
        <v>1614</v>
      </c>
      <c r="WC4" t="s">
        <v>1615</v>
      </c>
      <c r="WD4" t="s">
        <v>1616</v>
      </c>
      <c r="WE4" t="s">
        <v>1617</v>
      </c>
      <c r="WF4" t="s">
        <v>1618</v>
      </c>
      <c r="WG4" t="s">
        <v>1619</v>
      </c>
      <c r="WH4" t="s">
        <v>1620</v>
      </c>
      <c r="WI4" t="s">
        <v>1621</v>
      </c>
      <c r="WJ4" t="s">
        <v>1622</v>
      </c>
      <c r="WK4" t="s">
        <v>1623</v>
      </c>
      <c r="WL4" t="s">
        <v>1624</v>
      </c>
      <c r="WM4" t="s">
        <v>1625</v>
      </c>
      <c r="WN4" t="s">
        <v>1626</v>
      </c>
      <c r="WO4" t="s">
        <v>1627</v>
      </c>
      <c r="WP4" t="s">
        <v>1628</v>
      </c>
      <c r="WQ4" t="s">
        <v>1629</v>
      </c>
      <c r="WR4" t="s">
        <v>1630</v>
      </c>
      <c r="WS4" t="s">
        <v>1631</v>
      </c>
      <c r="WT4" t="s">
        <v>1632</v>
      </c>
      <c r="WU4" t="s">
        <v>1633</v>
      </c>
      <c r="WV4" t="s">
        <v>1634</v>
      </c>
      <c r="WW4" t="s">
        <v>1635</v>
      </c>
      <c r="WX4" t="s">
        <v>1636</v>
      </c>
      <c r="WY4" t="s">
        <v>1637</v>
      </c>
      <c r="WZ4" t="s">
        <v>1638</v>
      </c>
      <c r="XA4" t="s">
        <v>1639</v>
      </c>
      <c r="XB4" t="s">
        <v>1640</v>
      </c>
      <c r="XC4" t="s">
        <v>1641</v>
      </c>
      <c r="XD4" t="s">
        <v>1642</v>
      </c>
      <c r="XE4" t="s">
        <v>1644</v>
      </c>
      <c r="XF4" t="s">
        <v>1645</v>
      </c>
      <c r="XG4" t="s">
        <v>1646</v>
      </c>
      <c r="XH4" t="s">
        <v>1647</v>
      </c>
      <c r="XI4" t="s">
        <v>1648</v>
      </c>
      <c r="XJ4" t="s">
        <v>1649</v>
      </c>
      <c r="XK4" t="s">
        <v>1650</v>
      </c>
      <c r="XL4" t="s">
        <v>1651</v>
      </c>
      <c r="XM4" t="s">
        <v>1652</v>
      </c>
      <c r="XN4" t="s">
        <v>1653</v>
      </c>
      <c r="XO4" t="s">
        <v>1654</v>
      </c>
      <c r="XP4" t="s">
        <v>1655</v>
      </c>
      <c r="XQ4" t="s">
        <v>1656</v>
      </c>
      <c r="XR4" t="s">
        <v>1657</v>
      </c>
      <c r="XS4" t="s">
        <v>1658</v>
      </c>
      <c r="XT4" t="s">
        <v>1659</v>
      </c>
      <c r="XU4" t="s">
        <v>1660</v>
      </c>
      <c r="XV4" t="s">
        <v>1661</v>
      </c>
      <c r="XW4" t="s">
        <v>1662</v>
      </c>
      <c r="XX4" t="s">
        <v>1663</v>
      </c>
      <c r="XY4" t="s">
        <v>1664</v>
      </c>
      <c r="XZ4" t="s">
        <v>1665</v>
      </c>
      <c r="YA4" t="s">
        <v>1666</v>
      </c>
      <c r="YB4" t="s">
        <v>1668</v>
      </c>
      <c r="YC4" t="s">
        <v>1669</v>
      </c>
      <c r="YD4" t="s">
        <v>1670</v>
      </c>
      <c r="YE4" t="s">
        <v>1671</v>
      </c>
      <c r="YF4" t="s">
        <v>1672</v>
      </c>
      <c r="YG4" t="s">
        <v>1673</v>
      </c>
      <c r="YH4" t="s">
        <v>1674</v>
      </c>
      <c r="YI4" t="s">
        <v>1675</v>
      </c>
      <c r="YJ4" t="s">
        <v>1676</v>
      </c>
      <c r="YK4" t="s">
        <v>1677</v>
      </c>
      <c r="YL4" t="s">
        <v>1678</v>
      </c>
      <c r="YM4" t="s">
        <v>1679</v>
      </c>
      <c r="YN4" t="s">
        <v>1680</v>
      </c>
      <c r="YO4" t="s">
        <v>1681</v>
      </c>
      <c r="YP4" t="s">
        <v>1682</v>
      </c>
      <c r="YQ4" t="s">
        <v>1683</v>
      </c>
      <c r="YR4" t="s">
        <v>1684</v>
      </c>
      <c r="YS4" t="s">
        <v>1686</v>
      </c>
      <c r="YT4" t="s">
        <v>1687</v>
      </c>
      <c r="YU4" t="s">
        <v>1688</v>
      </c>
      <c r="YV4" t="s">
        <v>1689</v>
      </c>
      <c r="YW4" t="s">
        <v>1690</v>
      </c>
      <c r="YX4" t="s">
        <v>1691</v>
      </c>
      <c r="YY4" t="s">
        <v>1692</v>
      </c>
      <c r="YZ4" t="s">
        <v>1694</v>
      </c>
      <c r="ZA4" t="s">
        <v>1695</v>
      </c>
      <c r="ZB4" t="s">
        <v>1696</v>
      </c>
      <c r="ZC4" t="s">
        <v>1697</v>
      </c>
      <c r="ZD4" t="s">
        <v>1698</v>
      </c>
      <c r="ZE4" t="s">
        <v>1699</v>
      </c>
      <c r="ZF4" t="s">
        <v>1700</v>
      </c>
      <c r="ZG4" t="s">
        <v>1701</v>
      </c>
      <c r="ZH4" t="s">
        <v>1702</v>
      </c>
      <c r="ZI4" t="s">
        <v>1704</v>
      </c>
      <c r="ZJ4" t="s">
        <v>1705</v>
      </c>
      <c r="ZK4" t="s">
        <v>1706</v>
      </c>
      <c r="ZL4" t="s">
        <v>1707</v>
      </c>
      <c r="ZM4" t="s">
        <v>1708</v>
      </c>
      <c r="ZN4" t="s">
        <v>1709</v>
      </c>
      <c r="ZO4" t="s">
        <v>1710</v>
      </c>
      <c r="ZP4" t="s">
        <v>1711</v>
      </c>
      <c r="ZQ4" t="s">
        <v>1712</v>
      </c>
      <c r="ZR4" t="s">
        <v>1713</v>
      </c>
      <c r="ZS4" t="s">
        <v>1714</v>
      </c>
      <c r="ZT4" t="s">
        <v>1715</v>
      </c>
      <c r="ZU4" t="s">
        <v>1716</v>
      </c>
      <c r="ZV4" t="s">
        <v>1717</v>
      </c>
      <c r="ZW4" t="s">
        <v>1718</v>
      </c>
      <c r="ZX4" t="s">
        <v>1719</v>
      </c>
      <c r="ZY4" t="s">
        <v>1720</v>
      </c>
      <c r="ZZ4" t="s">
        <v>1721</v>
      </c>
      <c r="AAA4" t="s">
        <v>1722</v>
      </c>
      <c r="AAB4" t="s">
        <v>1723</v>
      </c>
      <c r="AAC4" t="s">
        <v>1724</v>
      </c>
      <c r="AAD4" t="s">
        <v>1725</v>
      </c>
      <c r="AAE4" t="s">
        <v>1727</v>
      </c>
      <c r="AAF4" t="s">
        <v>1728</v>
      </c>
      <c r="AAG4" t="s">
        <v>1729</v>
      </c>
      <c r="AAH4" t="s">
        <v>1730</v>
      </c>
      <c r="AAI4" t="s">
        <v>1731</v>
      </c>
      <c r="AAJ4" t="s">
        <v>1732</v>
      </c>
      <c r="AAK4" t="s">
        <v>1733</v>
      </c>
      <c r="AAL4" t="s">
        <v>1735</v>
      </c>
      <c r="AAM4" t="s">
        <v>1736</v>
      </c>
      <c r="AAN4" t="s">
        <v>1737</v>
      </c>
      <c r="AAO4" t="s">
        <v>1738</v>
      </c>
      <c r="AAP4" t="s">
        <v>1739</v>
      </c>
      <c r="AAQ4" t="s">
        <v>1740</v>
      </c>
      <c r="AAR4" t="s">
        <v>1741</v>
      </c>
      <c r="AAS4" t="s">
        <v>1742</v>
      </c>
      <c r="AAT4" t="s">
        <v>1743</v>
      </c>
      <c r="AAU4" t="s">
        <v>1744</v>
      </c>
      <c r="AAV4" t="s">
        <v>1745</v>
      </c>
      <c r="AAW4" t="s">
        <v>1746</v>
      </c>
      <c r="AAX4" t="s">
        <v>1747</v>
      </c>
      <c r="AAY4" t="s">
        <v>1748</v>
      </c>
      <c r="AAZ4" t="s">
        <v>1749</v>
      </c>
      <c r="ABA4" t="s">
        <v>1750</v>
      </c>
      <c r="ABB4" t="s">
        <v>1751</v>
      </c>
      <c r="ABC4" t="s">
        <v>1752</v>
      </c>
      <c r="ABD4" t="s">
        <v>1753</v>
      </c>
      <c r="ABE4" t="s">
        <v>1754</v>
      </c>
      <c r="ABF4" t="s">
        <v>1755</v>
      </c>
      <c r="ABG4" t="s">
        <v>1756</v>
      </c>
      <c r="ABH4" t="s">
        <v>1757</v>
      </c>
      <c r="ABI4" t="s">
        <v>1758</v>
      </c>
      <c r="ABJ4" t="s">
        <v>1759</v>
      </c>
      <c r="ABK4" t="s">
        <v>1760</v>
      </c>
      <c r="ABL4" t="s">
        <v>1762</v>
      </c>
      <c r="ABM4" t="s">
        <v>1763</v>
      </c>
      <c r="ABN4" t="s">
        <v>1764</v>
      </c>
      <c r="ABO4" t="s">
        <v>1765</v>
      </c>
      <c r="ABP4" t="s">
        <v>1766</v>
      </c>
      <c r="ABQ4" t="s">
        <v>1767</v>
      </c>
      <c r="ABR4" t="s">
        <v>1768</v>
      </c>
      <c r="ABS4" t="s">
        <v>1769</v>
      </c>
      <c r="ABT4" t="s">
        <v>1770</v>
      </c>
      <c r="ABU4" t="s">
        <v>1772</v>
      </c>
      <c r="ABV4" t="s">
        <v>1773</v>
      </c>
      <c r="ABW4" t="s">
        <v>1774</v>
      </c>
      <c r="ABX4" t="s">
        <v>1775</v>
      </c>
      <c r="ABY4" t="s">
        <v>1776</v>
      </c>
      <c r="ABZ4" t="s">
        <v>1777</v>
      </c>
      <c r="ACA4" t="s">
        <v>1778</v>
      </c>
      <c r="ACB4" t="s">
        <v>1779</v>
      </c>
      <c r="ACC4" t="s">
        <v>1780</v>
      </c>
      <c r="ACD4" t="s">
        <v>1781</v>
      </c>
      <c r="ACE4" t="s">
        <v>1782</v>
      </c>
      <c r="ACF4" t="s">
        <v>1784</v>
      </c>
      <c r="ACG4" t="s">
        <v>1785</v>
      </c>
      <c r="ACH4" t="s">
        <v>1786</v>
      </c>
      <c r="ACI4" t="s">
        <v>1787</v>
      </c>
      <c r="ACJ4" t="s">
        <v>1788</v>
      </c>
      <c r="ACK4" t="s">
        <v>1789</v>
      </c>
      <c r="ACL4" t="s">
        <v>1790</v>
      </c>
      <c r="ACM4" t="s">
        <v>1791</v>
      </c>
      <c r="ACN4" t="s">
        <v>1792</v>
      </c>
      <c r="ACO4" t="s">
        <v>1793</v>
      </c>
      <c r="ACP4" t="s">
        <v>1794</v>
      </c>
      <c r="ACQ4" t="s">
        <v>1795</v>
      </c>
      <c r="ACR4" t="s">
        <v>1796</v>
      </c>
      <c r="ACS4" t="s">
        <v>1797</v>
      </c>
      <c r="ACT4" t="s">
        <v>1798</v>
      </c>
      <c r="ACU4" t="s">
        <v>1799</v>
      </c>
      <c r="ACV4" t="s">
        <v>1800</v>
      </c>
      <c r="ACW4" t="s">
        <v>1801</v>
      </c>
      <c r="ACX4" t="s">
        <v>1802</v>
      </c>
      <c r="ACY4" t="s">
        <v>1639</v>
      </c>
      <c r="ACZ4" t="s">
        <v>1803</v>
      </c>
      <c r="ADA4" t="s">
        <v>1804</v>
      </c>
      <c r="ADB4" t="s">
        <v>1805</v>
      </c>
      <c r="ADC4" t="s">
        <v>1807</v>
      </c>
      <c r="ADD4" t="s">
        <v>1808</v>
      </c>
      <c r="ADE4" t="s">
        <v>1809</v>
      </c>
      <c r="ADF4" t="s">
        <v>1810</v>
      </c>
      <c r="ADG4" t="s">
        <v>1811</v>
      </c>
      <c r="ADH4" t="s">
        <v>1209</v>
      </c>
      <c r="ADI4" t="s">
        <v>1812</v>
      </c>
      <c r="ADJ4" t="s">
        <v>1813</v>
      </c>
      <c r="ADK4" t="s">
        <v>1814</v>
      </c>
      <c r="ADL4" t="s">
        <v>1816</v>
      </c>
      <c r="ADM4" t="s">
        <v>1817</v>
      </c>
      <c r="ADN4" t="s">
        <v>1818</v>
      </c>
      <c r="ADO4" t="s">
        <v>1820</v>
      </c>
      <c r="ADP4" t="s">
        <v>1821</v>
      </c>
      <c r="ADQ4" t="s">
        <v>1822</v>
      </c>
      <c r="ADR4" t="s">
        <v>1823</v>
      </c>
      <c r="ADS4" t="s">
        <v>1824</v>
      </c>
      <c r="ADT4" t="s">
        <v>1826</v>
      </c>
      <c r="ADU4" t="s">
        <v>1827</v>
      </c>
      <c r="ADV4" t="s">
        <v>1828</v>
      </c>
      <c r="ADW4" t="s">
        <v>1829</v>
      </c>
      <c r="ADX4" t="s">
        <v>1830</v>
      </c>
      <c r="ADY4" t="s">
        <v>1831</v>
      </c>
      <c r="ADZ4" t="s">
        <v>1832</v>
      </c>
      <c r="AEA4" t="s">
        <v>1833</v>
      </c>
      <c r="AEB4" t="s">
        <v>1834</v>
      </c>
      <c r="AEC4" t="s">
        <v>1835</v>
      </c>
      <c r="AED4" t="s">
        <v>1836</v>
      </c>
      <c r="AEE4" t="s">
        <v>1837</v>
      </c>
      <c r="AEF4" t="s">
        <v>1838</v>
      </c>
      <c r="AEG4" t="s">
        <v>1839</v>
      </c>
      <c r="AEH4" t="s">
        <v>1840</v>
      </c>
      <c r="AEI4" t="s">
        <v>1841</v>
      </c>
      <c r="AEJ4" t="s">
        <v>1842</v>
      </c>
      <c r="AEK4" t="s">
        <v>1843</v>
      </c>
      <c r="AEL4" t="s">
        <v>1844</v>
      </c>
      <c r="AEM4" t="s">
        <v>1845</v>
      </c>
      <c r="AEN4" t="s">
        <v>1847</v>
      </c>
      <c r="AEO4" t="s">
        <v>1848</v>
      </c>
      <c r="AEP4" t="s">
        <v>1849</v>
      </c>
      <c r="AEQ4" t="s">
        <v>1850</v>
      </c>
      <c r="AER4" t="s">
        <v>1851</v>
      </c>
      <c r="AES4" t="s">
        <v>1852</v>
      </c>
      <c r="AET4" t="s">
        <v>1853</v>
      </c>
      <c r="AEU4" t="s">
        <v>1854</v>
      </c>
      <c r="AEV4" t="s">
        <v>1855</v>
      </c>
      <c r="AEW4" t="s">
        <v>1856</v>
      </c>
      <c r="AEX4" t="s">
        <v>1858</v>
      </c>
      <c r="AEY4" t="s">
        <v>1859</v>
      </c>
      <c r="AEZ4" t="s">
        <v>1860</v>
      </c>
      <c r="AFA4" t="s">
        <v>1861</v>
      </c>
      <c r="AFB4" t="s">
        <v>1862</v>
      </c>
      <c r="AFC4" t="s">
        <v>1863</v>
      </c>
      <c r="AFD4" t="s">
        <v>1864</v>
      </c>
      <c r="AFE4" t="s">
        <v>1865</v>
      </c>
      <c r="AFF4" t="s">
        <v>1866</v>
      </c>
      <c r="AFG4" t="s">
        <v>1867</v>
      </c>
      <c r="AFH4" t="s">
        <v>1868</v>
      </c>
      <c r="AFI4" t="s">
        <v>1869</v>
      </c>
      <c r="AFJ4" t="s">
        <v>1870</v>
      </c>
      <c r="AFK4" t="s">
        <v>1872</v>
      </c>
      <c r="AFL4" t="s">
        <v>1873</v>
      </c>
      <c r="AFM4" t="s">
        <v>1874</v>
      </c>
      <c r="AFN4" t="s">
        <v>1875</v>
      </c>
      <c r="AFO4" t="s">
        <v>1876</v>
      </c>
      <c r="AFP4" t="s">
        <v>1877</v>
      </c>
      <c r="AFQ4" t="s">
        <v>1878</v>
      </c>
      <c r="AFR4" t="s">
        <v>1879</v>
      </c>
      <c r="AFS4" t="s">
        <v>1880</v>
      </c>
      <c r="AFT4" t="s">
        <v>1881</v>
      </c>
      <c r="AFU4" t="s">
        <v>1882</v>
      </c>
      <c r="AFV4" t="s">
        <v>1883</v>
      </c>
      <c r="AFW4" t="s">
        <v>1885</v>
      </c>
      <c r="AFX4" t="s">
        <v>1886</v>
      </c>
      <c r="AFY4" t="s">
        <v>1887</v>
      </c>
      <c r="AFZ4" t="s">
        <v>1888</v>
      </c>
      <c r="AGA4" t="s">
        <v>1889</v>
      </c>
      <c r="AGB4" t="s">
        <v>1890</v>
      </c>
      <c r="AGC4" t="s">
        <v>1891</v>
      </c>
      <c r="AGD4" t="s">
        <v>1892</v>
      </c>
      <c r="AGE4" t="s">
        <v>1893</v>
      </c>
      <c r="AGF4" t="s">
        <v>1894</v>
      </c>
      <c r="AGG4" t="s">
        <v>1895</v>
      </c>
      <c r="AGH4" t="s">
        <v>1897</v>
      </c>
      <c r="AGI4" t="s">
        <v>1898</v>
      </c>
      <c r="AGJ4" t="s">
        <v>1899</v>
      </c>
      <c r="AGK4" t="s">
        <v>1900</v>
      </c>
      <c r="AGL4" t="s">
        <v>1901</v>
      </c>
      <c r="AGM4" t="s">
        <v>1902</v>
      </c>
      <c r="AGN4" t="s">
        <v>1903</v>
      </c>
      <c r="AGO4" t="s">
        <v>1904</v>
      </c>
      <c r="AGP4" t="s">
        <v>1906</v>
      </c>
      <c r="AGQ4" t="s">
        <v>1907</v>
      </c>
      <c r="AGR4" t="s">
        <v>1908</v>
      </c>
      <c r="AGS4" t="s">
        <v>1909</v>
      </c>
      <c r="AGT4" t="s">
        <v>1910</v>
      </c>
      <c r="AGU4" t="s">
        <v>1911</v>
      </c>
      <c r="AGV4" t="s">
        <v>1912</v>
      </c>
      <c r="AGW4" t="s">
        <v>1913</v>
      </c>
      <c r="AGX4" t="s">
        <v>1914</v>
      </c>
      <c r="AGY4" t="s">
        <v>1915</v>
      </c>
      <c r="AGZ4" t="s">
        <v>1916</v>
      </c>
      <c r="AHA4" t="s">
        <v>1917</v>
      </c>
      <c r="AHB4" t="s">
        <v>1918</v>
      </c>
      <c r="AHC4" t="s">
        <v>1919</v>
      </c>
      <c r="AHD4" t="s">
        <v>1920</v>
      </c>
      <c r="AHE4" t="s">
        <v>1921</v>
      </c>
      <c r="AHF4" t="s">
        <v>1922</v>
      </c>
      <c r="AHG4" t="s">
        <v>1924</v>
      </c>
      <c r="AHH4" t="s">
        <v>1925</v>
      </c>
      <c r="AHI4" t="s">
        <v>1926</v>
      </c>
      <c r="AHJ4" t="s">
        <v>1927</v>
      </c>
      <c r="AHK4" t="s">
        <v>1928</v>
      </c>
      <c r="AHL4" t="s">
        <v>1929</v>
      </c>
      <c r="AHM4" t="s">
        <v>1930</v>
      </c>
    </row>
    <row r="5" spans="1:898">
      <c r="A5" t="s">
        <v>1959</v>
      </c>
      <c r="B5" s="232">
        <v>956129000.93000007</v>
      </c>
      <c r="C5" s="232">
        <v>71067868.270000011</v>
      </c>
      <c r="D5" s="232">
        <v>113122740.48999999</v>
      </c>
      <c r="E5" s="232">
        <v>44385275.719999999</v>
      </c>
      <c r="F5" s="232">
        <v>140775018.04000002</v>
      </c>
      <c r="G5" s="232">
        <v>68659683.859999999</v>
      </c>
      <c r="H5" s="232">
        <v>118623213.87</v>
      </c>
      <c r="I5" s="232">
        <v>72542057.719999999</v>
      </c>
      <c r="J5" s="232">
        <v>76397541.599999994</v>
      </c>
      <c r="K5" s="232">
        <v>61364729.940000005</v>
      </c>
      <c r="L5" s="232">
        <v>45938716.159999989</v>
      </c>
      <c r="M5" s="232">
        <v>43629340.969999999</v>
      </c>
      <c r="N5" s="232">
        <v>43459841.140000001</v>
      </c>
      <c r="O5" s="232">
        <v>48973210.389999993</v>
      </c>
      <c r="P5" s="232">
        <v>44285687.049999997</v>
      </c>
      <c r="Q5" s="232">
        <v>80590754.920000002</v>
      </c>
      <c r="R5" s="232">
        <v>57017616.950000003</v>
      </c>
      <c r="S5" s="232">
        <v>17619509.979999997</v>
      </c>
      <c r="T5" s="232">
        <v>788763714.60000002</v>
      </c>
      <c r="U5" s="232">
        <v>204526095.64999998</v>
      </c>
      <c r="V5" s="232">
        <v>48921623.969999999</v>
      </c>
      <c r="W5" s="232">
        <v>83859115.620000005</v>
      </c>
      <c r="X5" s="232">
        <v>73964658.879999995</v>
      </c>
      <c r="Y5" s="232">
        <v>66788929.579999991</v>
      </c>
      <c r="Z5" s="232">
        <v>36692236.329999998</v>
      </c>
      <c r="AA5" s="232">
        <v>197379981.56000003</v>
      </c>
      <c r="AB5" s="232">
        <v>86398473.699999988</v>
      </c>
      <c r="AC5" s="232">
        <v>51865410.399999999</v>
      </c>
      <c r="AD5" s="232">
        <v>153537239.05000001</v>
      </c>
      <c r="AE5" s="232">
        <v>61260033.359999985</v>
      </c>
      <c r="AF5" s="232">
        <v>159168297.39000002</v>
      </c>
      <c r="AG5" s="232">
        <v>93312951.960000008</v>
      </c>
      <c r="AH5" s="232">
        <v>57770540.57</v>
      </c>
      <c r="AI5" s="232">
        <v>36946077.280000009</v>
      </c>
      <c r="AJ5" s="232">
        <v>63522213.850000009</v>
      </c>
      <c r="AK5" s="232">
        <v>74745128.479999989</v>
      </c>
      <c r="AL5" s="232">
        <v>39563460.339999996</v>
      </c>
      <c r="AM5" s="232">
        <v>47171533.459999986</v>
      </c>
      <c r="AN5" s="232">
        <v>47436592.289999992</v>
      </c>
      <c r="AO5" s="232">
        <v>41071608.979999997</v>
      </c>
      <c r="AP5" s="232">
        <v>36001256.50999999</v>
      </c>
      <c r="AQ5" s="232">
        <v>28204819.93</v>
      </c>
      <c r="AR5" s="232">
        <v>462770987.88999999</v>
      </c>
      <c r="AS5" s="232">
        <v>29071255.050000001</v>
      </c>
      <c r="AT5" s="232">
        <v>26033816.75</v>
      </c>
      <c r="AU5" s="232">
        <v>38722085.700000003</v>
      </c>
      <c r="AV5" s="232">
        <v>57972928.219999999</v>
      </c>
      <c r="AW5" s="232">
        <v>80034261.950000003</v>
      </c>
      <c r="AX5" s="232">
        <v>33065810.989999998</v>
      </c>
      <c r="AY5" s="232">
        <v>39148230.100000009</v>
      </c>
      <c r="AZ5" s="232">
        <v>28766095.41</v>
      </c>
      <c r="BA5" s="232">
        <v>32401200.16</v>
      </c>
      <c r="BB5" s="232">
        <v>21035961.599999998</v>
      </c>
      <c r="BC5" s="232">
        <v>24770452.329999998</v>
      </c>
      <c r="BD5" s="232">
        <v>125734037.42999999</v>
      </c>
      <c r="BE5" s="232">
        <v>23480702.030000001</v>
      </c>
      <c r="BF5" s="232">
        <v>21935256.759999998</v>
      </c>
      <c r="BG5" s="232">
        <v>383182179.16999996</v>
      </c>
      <c r="BH5" s="232">
        <v>231776504.66</v>
      </c>
      <c r="BI5" s="232">
        <v>59051402.710000008</v>
      </c>
      <c r="BJ5" s="232">
        <v>44291701.579999998</v>
      </c>
      <c r="BK5" s="232">
        <v>76487364.629999995</v>
      </c>
      <c r="BL5" s="232">
        <v>59455477.139999993</v>
      </c>
      <c r="BM5" s="232">
        <v>52281353.340000011</v>
      </c>
      <c r="BN5" s="232">
        <v>7851858.5</v>
      </c>
      <c r="BO5" s="232">
        <v>8077342.5600000005</v>
      </c>
      <c r="BP5" s="232">
        <v>481440457.23000002</v>
      </c>
      <c r="BQ5" s="232">
        <v>67770422.930000007</v>
      </c>
      <c r="BR5" s="232">
        <v>53204041.20000001</v>
      </c>
      <c r="BS5" s="232">
        <v>67655254.379999995</v>
      </c>
      <c r="BT5" s="232">
        <v>54239788.240000002</v>
      </c>
      <c r="BU5" s="232">
        <v>48008268.280000001</v>
      </c>
      <c r="BV5" s="232">
        <v>44112502.240000002</v>
      </c>
      <c r="BW5" s="232">
        <v>63765195.899999999</v>
      </c>
      <c r="BX5" s="232">
        <v>175948931.57999998</v>
      </c>
      <c r="BY5" s="232">
        <v>45234531.069999993</v>
      </c>
      <c r="BZ5" s="232">
        <v>64080405.780000001</v>
      </c>
      <c r="CA5" s="232">
        <v>110218451.98000002</v>
      </c>
      <c r="CB5" s="232">
        <v>41933701.109999999</v>
      </c>
      <c r="CC5" s="232">
        <v>40283766.619999997</v>
      </c>
      <c r="CD5" s="232">
        <v>37858758.770000003</v>
      </c>
      <c r="CE5" s="232">
        <v>837507503.11000013</v>
      </c>
      <c r="CF5" s="232">
        <v>53818991.469999999</v>
      </c>
      <c r="CG5" s="232">
        <v>123400192.34</v>
      </c>
      <c r="CH5" s="232">
        <v>43771732.43999999</v>
      </c>
      <c r="CI5" s="232">
        <v>52187235.539999992</v>
      </c>
      <c r="CJ5" s="232">
        <v>54522418.210000001</v>
      </c>
      <c r="CK5" s="232">
        <v>50786308.329999998</v>
      </c>
      <c r="CL5" s="232">
        <v>86227365.439999998</v>
      </c>
      <c r="CM5" s="232">
        <v>29413068.489999998</v>
      </c>
      <c r="CN5" s="232">
        <v>53662978.460000001</v>
      </c>
      <c r="CO5" s="232">
        <v>41809976.079999998</v>
      </c>
      <c r="CP5" s="232">
        <v>66744658.760000005</v>
      </c>
      <c r="CQ5" s="232">
        <v>39858022.120000005</v>
      </c>
      <c r="CR5" s="232">
        <v>418072974.37000006</v>
      </c>
      <c r="CS5" s="232">
        <v>44775618.109999992</v>
      </c>
      <c r="CT5" s="232">
        <v>50615144.950000003</v>
      </c>
      <c r="CU5" s="232">
        <v>86856018.939999998</v>
      </c>
      <c r="CV5" s="232">
        <v>45739906.519999996</v>
      </c>
      <c r="CW5" s="232">
        <v>74955065.760000005</v>
      </c>
      <c r="CX5" s="232">
        <v>42668923.43</v>
      </c>
      <c r="CY5" s="232">
        <v>23263883.309999999</v>
      </c>
      <c r="CZ5" s="232">
        <v>278320187.88999999</v>
      </c>
      <c r="DA5" s="232">
        <v>347830899.86999995</v>
      </c>
      <c r="DB5" s="232">
        <v>59210777.379999988</v>
      </c>
      <c r="DC5" s="232">
        <v>47072137.109999999</v>
      </c>
      <c r="DD5" s="232">
        <v>99318669.50999999</v>
      </c>
      <c r="DE5" s="232">
        <v>82908656.650000006</v>
      </c>
      <c r="DF5" s="232">
        <v>75336561.040000007</v>
      </c>
      <c r="DG5" s="232">
        <v>86157644.24000001</v>
      </c>
      <c r="DH5" s="232">
        <v>28976990.75</v>
      </c>
      <c r="DI5" s="232">
        <v>993123144.44000006</v>
      </c>
      <c r="DJ5" s="232">
        <v>52939426.910000004</v>
      </c>
      <c r="DK5" s="232">
        <v>71528944.219999999</v>
      </c>
      <c r="DL5" s="232">
        <v>58874809.399999991</v>
      </c>
      <c r="DM5" s="232">
        <v>69812387.700000003</v>
      </c>
      <c r="DN5" s="232">
        <v>59256769.989999987</v>
      </c>
      <c r="DO5" s="232">
        <v>98804169.349999979</v>
      </c>
      <c r="DP5" s="232">
        <v>59380787.729999997</v>
      </c>
      <c r="DQ5" s="232">
        <v>105329324.48</v>
      </c>
      <c r="DR5" s="232">
        <v>467039375.9000001</v>
      </c>
      <c r="DS5" s="232">
        <v>72448351.030000001</v>
      </c>
      <c r="DT5" s="232">
        <v>150391895.15000001</v>
      </c>
      <c r="DU5" s="232">
        <v>188312551.76999998</v>
      </c>
      <c r="DV5" s="232">
        <v>63116542.129999995</v>
      </c>
      <c r="DW5" s="232">
        <v>97574631.719999999</v>
      </c>
      <c r="DX5" s="232">
        <v>79302739.150000006</v>
      </c>
      <c r="DY5" s="232">
        <v>27310875.91</v>
      </c>
      <c r="DZ5" s="232">
        <v>48502709.600000001</v>
      </c>
      <c r="EA5" s="232">
        <v>48750736.140000001</v>
      </c>
      <c r="EB5" s="232">
        <v>101169631.16000001</v>
      </c>
      <c r="EC5" s="232">
        <v>261925657.04000002</v>
      </c>
      <c r="ED5" s="232">
        <v>247568570.67000002</v>
      </c>
      <c r="EE5" s="232">
        <v>54017512.70000001</v>
      </c>
      <c r="EF5" s="232">
        <v>57454430.819999985</v>
      </c>
      <c r="EG5" s="232">
        <v>55924361.279999994</v>
      </c>
      <c r="EH5" s="232">
        <v>70017351.019999996</v>
      </c>
      <c r="EI5" s="232">
        <v>102578544.22</v>
      </c>
      <c r="EJ5" s="232">
        <v>35832333.590000004</v>
      </c>
      <c r="EK5" s="232">
        <v>46013201.5</v>
      </c>
      <c r="EL5" s="232">
        <v>634053059.32000005</v>
      </c>
      <c r="EM5" s="232">
        <v>48063294.349999994</v>
      </c>
      <c r="EN5" s="232">
        <v>44833001.739999995</v>
      </c>
      <c r="EO5" s="232">
        <v>47180359.140000008</v>
      </c>
      <c r="EP5" s="232">
        <v>30439777.099999998</v>
      </c>
      <c r="EQ5" s="232">
        <v>28960642.990000002</v>
      </c>
      <c r="ER5" s="232">
        <v>68147999.579999998</v>
      </c>
      <c r="ES5" s="232">
        <v>54481223.849999994</v>
      </c>
      <c r="ET5" s="232">
        <v>42607643.340000004</v>
      </c>
      <c r="EU5" s="232">
        <v>436471567.58999997</v>
      </c>
      <c r="EV5" s="232">
        <v>25529572.000000004</v>
      </c>
      <c r="EW5" s="232">
        <v>42302690.210000001</v>
      </c>
      <c r="EX5" s="232">
        <v>55847800.960000001</v>
      </c>
      <c r="EY5" s="232">
        <v>84484646.320000008</v>
      </c>
      <c r="EZ5" s="232">
        <v>72372557.190000013</v>
      </c>
      <c r="FA5" s="232">
        <v>62863001.25999999</v>
      </c>
      <c r="FB5" s="232">
        <v>41739221.719999999</v>
      </c>
      <c r="FC5" s="232">
        <v>35739990.140000001</v>
      </c>
      <c r="FD5" s="232">
        <v>30053492</v>
      </c>
      <c r="FE5" s="232">
        <v>34585099.769999996</v>
      </c>
      <c r="FF5" s="232">
        <v>20661606.739999998</v>
      </c>
      <c r="FG5" s="232">
        <v>311705918.25999999</v>
      </c>
      <c r="FH5" s="232">
        <v>38589928.080000006</v>
      </c>
      <c r="FI5" s="232">
        <v>45831101.210000001</v>
      </c>
      <c r="FJ5" s="232">
        <v>44467188.710000001</v>
      </c>
      <c r="FK5" s="232">
        <v>68624627.560000002</v>
      </c>
      <c r="FL5" s="232">
        <v>62134910.770000003</v>
      </c>
      <c r="FM5" s="232">
        <v>21595217.25</v>
      </c>
      <c r="FN5" s="232">
        <v>8564668.3399999999</v>
      </c>
      <c r="FO5" s="232">
        <v>697528658.0200001</v>
      </c>
      <c r="FP5" s="232">
        <v>44211034.189999998</v>
      </c>
      <c r="FQ5" s="232">
        <v>69428297.060000002</v>
      </c>
      <c r="FR5" s="232">
        <v>47594118.560000002</v>
      </c>
      <c r="FS5" s="232">
        <v>88014579.670000002</v>
      </c>
      <c r="FT5" s="232">
        <v>44759109.100000009</v>
      </c>
      <c r="FU5" s="232">
        <v>105467123.36000001</v>
      </c>
      <c r="FV5" s="232">
        <v>63284375.399999991</v>
      </c>
      <c r="FW5" s="232">
        <v>61533278.560000002</v>
      </c>
      <c r="FX5" s="232">
        <v>47927579.320000008</v>
      </c>
      <c r="FY5" s="232">
        <v>97396982.039999992</v>
      </c>
      <c r="FZ5" s="232">
        <v>52300541.719999999</v>
      </c>
      <c r="GA5" s="232">
        <v>36558578.890000001</v>
      </c>
      <c r="GB5" s="232">
        <v>17240292.210000001</v>
      </c>
      <c r="GC5" s="232">
        <v>420584767.07000005</v>
      </c>
      <c r="GD5" s="232">
        <v>39825293.880000003</v>
      </c>
      <c r="GE5" s="232">
        <v>42745495.010000005</v>
      </c>
      <c r="GF5" s="232">
        <v>85671411.960000023</v>
      </c>
      <c r="GG5" s="232">
        <v>53813878.249999993</v>
      </c>
      <c r="GH5" s="232">
        <v>43669812.710000001</v>
      </c>
      <c r="GI5" s="232">
        <v>45921054.060000002</v>
      </c>
      <c r="GJ5" s="232">
        <v>111266049.02</v>
      </c>
      <c r="GK5" s="232">
        <v>38674942.07</v>
      </c>
      <c r="GL5" s="232">
        <v>15290496.640000001</v>
      </c>
      <c r="GM5" s="232">
        <v>14028076.92</v>
      </c>
      <c r="GN5" s="232">
        <v>14051766.49</v>
      </c>
      <c r="GO5" s="232">
        <v>271403048.88</v>
      </c>
      <c r="GP5" s="232">
        <v>77074168.450000018</v>
      </c>
      <c r="GQ5" s="232">
        <v>47260022.169999994</v>
      </c>
      <c r="GR5" s="232">
        <v>75907800.429999992</v>
      </c>
      <c r="GS5" s="232">
        <v>21731494.629999999</v>
      </c>
      <c r="GT5" s="232">
        <v>59759463.010000005</v>
      </c>
      <c r="GU5" s="232">
        <v>61438934.119999997</v>
      </c>
      <c r="GV5" s="232">
        <v>33625506.5</v>
      </c>
      <c r="GW5" s="232">
        <v>288050706.04000002</v>
      </c>
      <c r="GX5" s="232">
        <v>31383241.02</v>
      </c>
      <c r="GY5" s="232">
        <v>77187407.920000002</v>
      </c>
      <c r="GZ5" s="232">
        <v>53588382.25</v>
      </c>
      <c r="HA5" s="232">
        <v>612193875.07000005</v>
      </c>
      <c r="HB5" s="232">
        <v>86369640.239999995</v>
      </c>
      <c r="HC5" s="232">
        <v>106775513.93000001</v>
      </c>
      <c r="HD5" s="232">
        <v>111970554.10000001</v>
      </c>
      <c r="HE5" s="232">
        <v>73029661.789999992</v>
      </c>
      <c r="HF5" s="232">
        <v>111187457.07000001</v>
      </c>
      <c r="HG5" s="232">
        <v>24207972.140000001</v>
      </c>
      <c r="HH5" s="232">
        <v>434983386.10000008</v>
      </c>
      <c r="HI5" s="232">
        <v>77944016.040000007</v>
      </c>
      <c r="HJ5" s="232">
        <v>83598670.569999993</v>
      </c>
      <c r="HK5" s="232">
        <v>65616248.739999995</v>
      </c>
      <c r="HL5" s="232">
        <v>45021835.159999996</v>
      </c>
      <c r="HM5" s="232">
        <v>51379580.859999999</v>
      </c>
      <c r="HN5" s="232">
        <v>68944559.760000005</v>
      </c>
      <c r="HO5" s="232">
        <v>36985997.880000003</v>
      </c>
      <c r="HP5" s="232">
        <v>527920538.15999997</v>
      </c>
      <c r="HQ5" s="232">
        <v>196218673.05000001</v>
      </c>
      <c r="HR5" s="232">
        <v>53487082.299999997</v>
      </c>
      <c r="HS5" s="232">
        <v>39330130.490000002</v>
      </c>
      <c r="HT5" s="232">
        <v>39369000.740000002</v>
      </c>
      <c r="HU5" s="232">
        <v>34999441.829999998</v>
      </c>
      <c r="HV5" s="232">
        <v>88002056.170000002</v>
      </c>
      <c r="HW5" s="232">
        <v>33996354.75</v>
      </c>
      <c r="HX5" s="232">
        <v>37951231.740000002</v>
      </c>
      <c r="HY5" s="232">
        <v>38426442.129999995</v>
      </c>
      <c r="HZ5" s="232">
        <v>40759254.010000005</v>
      </c>
      <c r="IA5" s="232">
        <v>61092886.609999992</v>
      </c>
      <c r="IB5" s="232">
        <v>24364925.550000001</v>
      </c>
      <c r="IC5" s="232">
        <v>47872334.539999999</v>
      </c>
      <c r="ID5" s="232">
        <v>27305030.740000002</v>
      </c>
      <c r="IE5" s="232">
        <v>29628042.190000001</v>
      </c>
      <c r="IF5" s="232">
        <v>446201625.31</v>
      </c>
      <c r="IG5" s="232">
        <v>191843368.31999999</v>
      </c>
      <c r="IH5" s="232">
        <v>64580567.640000001</v>
      </c>
      <c r="II5" s="232">
        <v>87793758.540000007</v>
      </c>
      <c r="IJ5" s="232">
        <v>132574829.57000001</v>
      </c>
      <c r="IK5" s="232">
        <v>50177845.460000008</v>
      </c>
      <c r="IL5" s="232">
        <v>45018263.670000002</v>
      </c>
      <c r="IM5" s="232">
        <v>29848003.789999999</v>
      </c>
      <c r="IN5" s="232">
        <v>34004052.299999997</v>
      </c>
      <c r="IO5" s="232">
        <v>35409390.670000002</v>
      </c>
      <c r="IP5" s="232">
        <v>37442356.729999997</v>
      </c>
      <c r="IQ5" s="232">
        <v>666205074.90999997</v>
      </c>
      <c r="IR5" s="232">
        <v>269791097.32000005</v>
      </c>
      <c r="IS5" s="232">
        <v>63917960.5</v>
      </c>
      <c r="IT5" s="232">
        <v>61572654.809999995</v>
      </c>
      <c r="IU5" s="232">
        <v>43986559.009999998</v>
      </c>
      <c r="IV5" s="232">
        <v>27730908.500000004</v>
      </c>
      <c r="IW5" s="232">
        <v>48532795.450000003</v>
      </c>
      <c r="IX5" s="232">
        <v>27566133.600000001</v>
      </c>
      <c r="IY5" s="232">
        <v>33931189.060000002</v>
      </c>
      <c r="IZ5" s="232">
        <v>50482405.289999999</v>
      </c>
      <c r="JA5" s="232">
        <v>53556933.799999997</v>
      </c>
      <c r="JB5" s="232">
        <v>39526904.799999997</v>
      </c>
      <c r="JC5" s="232">
        <v>266764411.74000001</v>
      </c>
      <c r="JD5" s="232">
        <v>183103306.98999998</v>
      </c>
      <c r="JE5" s="232">
        <v>4452658.2</v>
      </c>
      <c r="JF5" s="232">
        <v>39220617.989999995</v>
      </c>
      <c r="JG5" s="232">
        <v>28611811.820000004</v>
      </c>
      <c r="JH5" s="232">
        <v>34079354.109999999</v>
      </c>
      <c r="JI5" s="232">
        <v>289165099.7299999</v>
      </c>
      <c r="JJ5" s="232">
        <v>34381881.899999999</v>
      </c>
      <c r="JK5" s="232">
        <v>49569341.629999995</v>
      </c>
      <c r="JL5" s="232">
        <v>61669684.309999995</v>
      </c>
      <c r="JM5" s="232">
        <v>42923495.309999987</v>
      </c>
      <c r="JN5" s="232">
        <v>90428890.850000009</v>
      </c>
      <c r="JO5" s="232">
        <v>33697401.119999997</v>
      </c>
      <c r="JP5" s="232">
        <v>449233327.06999987</v>
      </c>
      <c r="JQ5" s="232">
        <v>254618797.92000002</v>
      </c>
      <c r="JR5" s="232">
        <v>46211725.230000004</v>
      </c>
      <c r="JS5" s="232">
        <v>28988274.199999999</v>
      </c>
      <c r="JT5" s="232">
        <v>66895943.979999997</v>
      </c>
      <c r="JU5" s="232">
        <v>26254975.859999999</v>
      </c>
      <c r="JV5" s="232">
        <v>129436400.98999999</v>
      </c>
      <c r="JW5" s="232">
        <v>78909938.25</v>
      </c>
      <c r="JX5" s="232">
        <v>43755886.820000008</v>
      </c>
      <c r="JY5" s="232">
        <v>63281434.479999997</v>
      </c>
      <c r="JZ5" s="232">
        <v>43704304.240000002</v>
      </c>
      <c r="KA5" s="232">
        <v>45234184.819999993</v>
      </c>
      <c r="KB5" s="232">
        <v>42214632.920000002</v>
      </c>
      <c r="KC5" s="232">
        <v>18056024</v>
      </c>
      <c r="KD5" s="232">
        <v>34906623.049999997</v>
      </c>
      <c r="KE5" s="232">
        <v>723187694.74000013</v>
      </c>
      <c r="KF5" s="232">
        <v>90207651.510000005</v>
      </c>
      <c r="KG5" s="232">
        <v>51564256.25</v>
      </c>
      <c r="KH5" s="232">
        <v>69437295.879999995</v>
      </c>
      <c r="KI5" s="232">
        <v>57822034.759999998</v>
      </c>
      <c r="KJ5" s="232">
        <v>47537470.000000007</v>
      </c>
      <c r="KK5" s="232">
        <v>145627074.87</v>
      </c>
      <c r="KL5" s="232">
        <v>40674923.370000005</v>
      </c>
      <c r="KM5" s="232">
        <v>47724801.780000009</v>
      </c>
      <c r="KN5" s="232">
        <v>257155913.53000006</v>
      </c>
      <c r="KO5" s="232">
        <v>52138414.690000005</v>
      </c>
      <c r="KP5" s="232">
        <v>67839365.75</v>
      </c>
      <c r="KQ5" s="232">
        <v>117440185.09999998</v>
      </c>
      <c r="KR5" s="232">
        <v>44662537.170000002</v>
      </c>
      <c r="KS5" s="232">
        <v>67468764.960000008</v>
      </c>
      <c r="KT5" s="232">
        <v>314230535.15999997</v>
      </c>
      <c r="KU5" s="232">
        <v>73174277.25</v>
      </c>
      <c r="KV5" s="232">
        <v>421915958.63999993</v>
      </c>
      <c r="KW5" s="232">
        <v>51530966.089999996</v>
      </c>
      <c r="KX5" s="232">
        <v>37444108.189999998</v>
      </c>
      <c r="KY5" s="232">
        <v>85882527.810000002</v>
      </c>
      <c r="KZ5" s="232">
        <v>79269733.439999998</v>
      </c>
      <c r="LA5" s="232">
        <v>56565018.990000002</v>
      </c>
      <c r="LB5" s="232">
        <v>47447947.210000001</v>
      </c>
      <c r="LC5" s="232">
        <v>40389901.199999996</v>
      </c>
      <c r="LD5" s="232">
        <v>781405994.80999994</v>
      </c>
      <c r="LE5" s="232">
        <v>199986717.39000002</v>
      </c>
      <c r="LF5" s="232">
        <v>274507112.28000009</v>
      </c>
      <c r="LG5" s="232">
        <v>234477308.51000002</v>
      </c>
      <c r="LH5" s="232">
        <v>60519486.079999998</v>
      </c>
      <c r="LI5" s="232">
        <v>54414063.799999997</v>
      </c>
      <c r="LJ5" s="232">
        <v>37613334.740000002</v>
      </c>
      <c r="LK5" s="232">
        <v>68373709.060000002</v>
      </c>
      <c r="LL5" s="232">
        <v>42280955.839999996</v>
      </c>
      <c r="LM5" s="232">
        <v>70663219.270000011</v>
      </c>
      <c r="LN5" s="232">
        <v>21115988.25</v>
      </c>
      <c r="LO5" s="232">
        <v>288653870.25999987</v>
      </c>
      <c r="LP5" s="232">
        <v>81200662.389999986</v>
      </c>
      <c r="LQ5" s="232">
        <v>46298046.219999999</v>
      </c>
      <c r="LR5" s="232">
        <v>669622237.50999999</v>
      </c>
      <c r="LS5" s="232">
        <v>259857070.63999999</v>
      </c>
      <c r="LT5" s="232">
        <v>577537159.06000006</v>
      </c>
      <c r="LU5" s="232">
        <v>232821107.38</v>
      </c>
      <c r="LV5" s="232">
        <v>90703001.039999992</v>
      </c>
      <c r="LW5" s="232">
        <v>86553609.74000001</v>
      </c>
      <c r="LX5" s="232">
        <v>73161042.439999998</v>
      </c>
      <c r="LY5" s="232">
        <v>66550631.519999988</v>
      </c>
      <c r="LZ5" s="232">
        <v>63418976.130000003</v>
      </c>
      <c r="MA5" s="232">
        <v>67213052.849999994</v>
      </c>
      <c r="MB5" s="232">
        <v>135768697.84</v>
      </c>
      <c r="MC5" s="232">
        <v>47061116.360000007</v>
      </c>
      <c r="MD5" s="232">
        <v>770072941.12999988</v>
      </c>
      <c r="ME5" s="232">
        <v>51534126.599999994</v>
      </c>
      <c r="MF5" s="232">
        <v>33964281.449999996</v>
      </c>
      <c r="MG5" s="232">
        <v>35920291.25</v>
      </c>
      <c r="MH5" s="232">
        <v>32801214.600000001</v>
      </c>
      <c r="MI5" s="232">
        <v>58423413.279999994</v>
      </c>
      <c r="MJ5" s="232">
        <v>42583019.960000008</v>
      </c>
      <c r="MK5" s="232">
        <v>43151304.310000002</v>
      </c>
      <c r="ML5" s="232">
        <v>66336422.399999999</v>
      </c>
      <c r="MM5" s="232">
        <v>36465147.459999993</v>
      </c>
      <c r="MN5" s="232">
        <v>41811066.840000004</v>
      </c>
      <c r="MO5" s="232">
        <v>36499491.260000005</v>
      </c>
      <c r="MP5" s="232">
        <v>544782994.20000005</v>
      </c>
      <c r="MQ5" s="232">
        <v>50106697.029999994</v>
      </c>
      <c r="MR5" s="232">
        <v>55985400.399999999</v>
      </c>
      <c r="MS5" s="232">
        <v>89371362.049999997</v>
      </c>
      <c r="MT5" s="232">
        <v>82400480.180000007</v>
      </c>
      <c r="MU5" s="232">
        <v>54241886.449999996</v>
      </c>
      <c r="MV5" s="232">
        <v>116656826.9699</v>
      </c>
      <c r="MW5" s="232">
        <v>96233534.079999998</v>
      </c>
      <c r="MX5" s="232">
        <v>58666133.419999994</v>
      </c>
      <c r="MY5" s="232">
        <v>25791899.200000003</v>
      </c>
      <c r="MZ5" s="232">
        <v>15712477.789999999</v>
      </c>
      <c r="NA5" s="232">
        <v>936217402.65000021</v>
      </c>
      <c r="NB5" s="232">
        <v>135179186.63</v>
      </c>
      <c r="NC5" s="232">
        <v>42935143.019999996</v>
      </c>
      <c r="ND5" s="232">
        <v>319222742.88999999</v>
      </c>
      <c r="NE5" s="232">
        <v>43632640.879999995</v>
      </c>
      <c r="NF5" s="232">
        <v>103498899.92</v>
      </c>
      <c r="NG5" s="232">
        <v>191930688.09</v>
      </c>
      <c r="NH5" s="232">
        <v>174219660.95000002</v>
      </c>
      <c r="NI5" s="232">
        <v>20949842.140000001</v>
      </c>
      <c r="NJ5" s="232">
        <v>74161325.420000002</v>
      </c>
      <c r="NK5" s="232">
        <v>57064197.030000009</v>
      </c>
      <c r="NL5" s="232">
        <v>33383728.129999999</v>
      </c>
      <c r="NM5" s="232">
        <v>298080154.66000003</v>
      </c>
      <c r="NN5" s="232">
        <v>45983684.329999998</v>
      </c>
      <c r="NO5" s="232">
        <v>41429029.899999999</v>
      </c>
      <c r="NP5" s="232">
        <v>42442947.230000004</v>
      </c>
      <c r="NQ5" s="232">
        <v>39002064.450000003</v>
      </c>
      <c r="NR5" s="232">
        <v>17433694.559999999</v>
      </c>
      <c r="NS5" s="232">
        <v>25805410.929999996</v>
      </c>
      <c r="NT5" s="232">
        <v>457963585.72000003</v>
      </c>
      <c r="NU5" s="232">
        <v>193547320.93000007</v>
      </c>
      <c r="NV5" s="232">
        <v>49439097.070000008</v>
      </c>
      <c r="NW5" s="232">
        <v>35650891.939999998</v>
      </c>
      <c r="NX5" s="232">
        <v>48733804.169999994</v>
      </c>
      <c r="NY5" s="232">
        <v>70147515.590000004</v>
      </c>
      <c r="NZ5" s="232">
        <v>34103054.129999995</v>
      </c>
      <c r="OA5" s="232">
        <v>546193142.4799999</v>
      </c>
      <c r="OB5" s="232">
        <v>160030391.5</v>
      </c>
      <c r="OC5" s="232">
        <v>73020692.289999992</v>
      </c>
      <c r="OD5" s="232">
        <v>163720171.00999999</v>
      </c>
      <c r="OE5" s="232">
        <v>47690654.769999996</v>
      </c>
      <c r="OF5" s="232">
        <v>66475484.770000003</v>
      </c>
      <c r="OG5" s="232">
        <v>63620568.849999994</v>
      </c>
      <c r="OH5" s="232">
        <v>32858432.870000005</v>
      </c>
      <c r="OI5" s="232">
        <v>28396816</v>
      </c>
      <c r="OJ5" s="232">
        <v>539866126.73000002</v>
      </c>
      <c r="OK5" s="232">
        <v>157022490.16</v>
      </c>
      <c r="OL5" s="232">
        <v>196516562.68000004</v>
      </c>
      <c r="OM5" s="232">
        <v>89055094.150000006</v>
      </c>
      <c r="ON5" s="232">
        <v>67576063.479999989</v>
      </c>
      <c r="OO5" s="232">
        <v>29871463.199999999</v>
      </c>
      <c r="OP5" s="232">
        <v>327349200.32999998</v>
      </c>
      <c r="OQ5" s="232">
        <v>38537691.870000005</v>
      </c>
      <c r="OR5" s="232">
        <v>41578280.310000002</v>
      </c>
      <c r="OS5" s="232">
        <v>70476939</v>
      </c>
      <c r="OT5" s="232">
        <v>71085276.879999995</v>
      </c>
      <c r="OU5" s="232">
        <v>133756171.92999999</v>
      </c>
      <c r="OV5" s="232">
        <v>44488693.850000001</v>
      </c>
      <c r="OW5" s="232">
        <v>23227246.289999995</v>
      </c>
      <c r="OX5" s="232">
        <v>21162732.789999999</v>
      </c>
      <c r="OY5" s="232">
        <v>473195347.31000006</v>
      </c>
      <c r="OZ5" s="232">
        <v>37000504.5</v>
      </c>
      <c r="PA5" s="232">
        <v>110797677.64</v>
      </c>
      <c r="PB5" s="232">
        <v>31074508.390000004</v>
      </c>
      <c r="PC5" s="232">
        <v>69847597.129999995</v>
      </c>
      <c r="PD5" s="232">
        <v>127986818.61000001</v>
      </c>
      <c r="PE5" s="232">
        <v>41846491.039999999</v>
      </c>
      <c r="PF5" s="232">
        <v>39179321.329999998</v>
      </c>
      <c r="PG5" s="232">
        <v>55021235.230000004</v>
      </c>
      <c r="PH5" s="232">
        <v>46647490.810000002</v>
      </c>
      <c r="PI5" s="232">
        <v>54232549.710000001</v>
      </c>
      <c r="PJ5" s="232">
        <v>79297047.460000008</v>
      </c>
      <c r="PK5" s="232">
        <v>38267966.189999998</v>
      </c>
      <c r="PL5" s="232">
        <v>144743717.88999999</v>
      </c>
      <c r="PM5" s="232">
        <v>22431916.370000001</v>
      </c>
      <c r="PN5" s="232">
        <v>16764638.379999999</v>
      </c>
      <c r="PO5" s="232">
        <v>16348772.940000001</v>
      </c>
      <c r="PP5" s="232">
        <v>21198253.73</v>
      </c>
      <c r="PQ5" s="232">
        <v>1157811171.54</v>
      </c>
      <c r="PR5" s="232">
        <v>58640735.600000001</v>
      </c>
      <c r="PS5" s="232">
        <v>53771308.700000003</v>
      </c>
      <c r="PT5" s="232">
        <v>77293562.060000002</v>
      </c>
      <c r="PU5" s="232">
        <v>238618885.20000005</v>
      </c>
      <c r="PV5" s="232">
        <v>69397093.890000001</v>
      </c>
      <c r="PW5" s="232">
        <v>135661118.28</v>
      </c>
      <c r="PX5" s="232">
        <v>58199234.399999999</v>
      </c>
      <c r="PY5" s="232">
        <v>115856034.98999998</v>
      </c>
      <c r="PZ5" s="232">
        <v>34537514.039999999</v>
      </c>
      <c r="QA5" s="232">
        <v>104561627.76000001</v>
      </c>
      <c r="QB5" s="232">
        <v>38171883</v>
      </c>
      <c r="QC5" s="232">
        <v>45509752.539999999</v>
      </c>
      <c r="QD5" s="232">
        <v>72677519.449999988</v>
      </c>
      <c r="QE5" s="232">
        <v>86559106.050000012</v>
      </c>
      <c r="QF5" s="232">
        <v>83385257.180000007</v>
      </c>
      <c r="QG5" s="232">
        <v>49596531.100000001</v>
      </c>
      <c r="QH5" s="232">
        <v>46957079.580000006</v>
      </c>
      <c r="QI5" s="232">
        <v>38153903.849999994</v>
      </c>
      <c r="QJ5" s="232">
        <v>105932055.52000001</v>
      </c>
      <c r="QK5" s="232">
        <v>116719993.79000001</v>
      </c>
      <c r="QL5" s="232">
        <v>38401163.859999999</v>
      </c>
      <c r="QM5" s="232">
        <v>13652058.5</v>
      </c>
      <c r="QN5" s="232">
        <v>13993612.449999999</v>
      </c>
      <c r="QO5" s="232">
        <v>13365309.09</v>
      </c>
      <c r="QP5" s="232">
        <v>11786449.189999999</v>
      </c>
      <c r="QQ5" s="232">
        <v>560644986.04000008</v>
      </c>
      <c r="QR5" s="232">
        <v>38657440</v>
      </c>
      <c r="QS5" s="232">
        <v>103136688.31</v>
      </c>
      <c r="QT5" s="232">
        <v>59950810.060000002</v>
      </c>
      <c r="QU5" s="232">
        <v>61459183.920000002</v>
      </c>
      <c r="QV5" s="232">
        <v>113193769.34</v>
      </c>
      <c r="QW5" s="232">
        <v>46647733.340000004</v>
      </c>
      <c r="QX5" s="232">
        <v>91571226.630000025</v>
      </c>
      <c r="QY5" s="232">
        <v>101642911.97</v>
      </c>
      <c r="QZ5" s="232">
        <v>39559096.859999999</v>
      </c>
      <c r="RA5" s="232">
        <v>35990792.649999999</v>
      </c>
      <c r="RB5" s="232">
        <v>18931477</v>
      </c>
      <c r="RC5" s="232">
        <v>16140105.68</v>
      </c>
      <c r="RD5" s="232">
        <v>748752030.12000012</v>
      </c>
      <c r="RE5" s="232">
        <v>98857478.409999996</v>
      </c>
      <c r="RF5" s="232">
        <v>42911928.289999999</v>
      </c>
      <c r="RG5" s="232">
        <v>65954050.469999991</v>
      </c>
      <c r="RH5" s="232">
        <v>56526308.769999996</v>
      </c>
      <c r="RI5" s="232">
        <v>64984610.740000002</v>
      </c>
      <c r="RJ5" s="232">
        <v>108338883.05999999</v>
      </c>
      <c r="RK5" s="232">
        <v>44722082.459999993</v>
      </c>
      <c r="RL5" s="232">
        <v>60250532.660000004</v>
      </c>
      <c r="RM5" s="232">
        <v>97395172.659999982</v>
      </c>
      <c r="RN5" s="232">
        <v>118342429.34999999</v>
      </c>
      <c r="RO5" s="232">
        <v>40371945.359999999</v>
      </c>
      <c r="RP5" s="232">
        <v>29236003.669999998</v>
      </c>
      <c r="RQ5" s="232">
        <v>49088751.159999996</v>
      </c>
      <c r="RR5" s="232">
        <v>32102598.609999999</v>
      </c>
      <c r="RS5" s="232">
        <v>38610158.68</v>
      </c>
      <c r="RT5" s="232">
        <v>49772306.820000008</v>
      </c>
      <c r="RU5" s="232">
        <v>11901268.32</v>
      </c>
      <c r="RV5" s="232">
        <v>10119653.539999999</v>
      </c>
      <c r="RW5" s="232">
        <v>13601072.9</v>
      </c>
      <c r="RX5" s="232">
        <v>338056626.10000002</v>
      </c>
      <c r="RY5" s="232">
        <v>45247330.650000006</v>
      </c>
      <c r="RZ5" s="232">
        <v>47937051.32</v>
      </c>
      <c r="SA5" s="232">
        <v>44520673.369999997</v>
      </c>
      <c r="SB5" s="232">
        <v>28359477.900000006</v>
      </c>
      <c r="SC5" s="232">
        <v>50498560.049999997</v>
      </c>
      <c r="SD5" s="232">
        <v>60785655.710000001</v>
      </c>
      <c r="SE5" s="232">
        <v>74816734.050000012</v>
      </c>
      <c r="SF5" s="232">
        <v>43941777.579999998</v>
      </c>
      <c r="SG5" s="232">
        <v>44043455.239999995</v>
      </c>
      <c r="SH5" s="232">
        <v>105332114.60999998</v>
      </c>
      <c r="SI5" s="232">
        <v>12829487.57</v>
      </c>
      <c r="SJ5" s="232">
        <v>192389016.77999997</v>
      </c>
      <c r="SK5" s="232">
        <v>42150663.649999999</v>
      </c>
      <c r="SL5" s="232">
        <v>52121745.879999995</v>
      </c>
      <c r="SM5" s="232">
        <v>83534242.25</v>
      </c>
      <c r="SN5" s="232">
        <v>46901998.900000006</v>
      </c>
      <c r="SO5" s="232">
        <v>46773319.410000004</v>
      </c>
      <c r="SP5" s="232">
        <v>40626973.579999998</v>
      </c>
      <c r="SQ5" s="232">
        <v>24747761.800000001</v>
      </c>
      <c r="SR5" s="232">
        <v>409298544.26000005</v>
      </c>
      <c r="SS5" s="232">
        <v>33844134.810000002</v>
      </c>
      <c r="ST5" s="232">
        <v>59626551.420000002</v>
      </c>
      <c r="SU5" s="232">
        <v>44514302.93</v>
      </c>
      <c r="SV5" s="232">
        <v>24547629.600000001</v>
      </c>
      <c r="SW5" s="232">
        <v>34163080.769999996</v>
      </c>
      <c r="SX5" s="232">
        <v>41539221.57</v>
      </c>
      <c r="SY5" s="232">
        <v>112847777.45999999</v>
      </c>
      <c r="SZ5" s="232">
        <v>42625297.689999998</v>
      </c>
      <c r="TA5" s="232">
        <v>36363258.399999999</v>
      </c>
      <c r="TB5" s="232">
        <v>43736776.719999999</v>
      </c>
      <c r="TC5" s="232">
        <v>74124325.25999999</v>
      </c>
      <c r="TD5" s="232">
        <v>36963694.799999997</v>
      </c>
      <c r="TE5" s="232">
        <v>24800366.399999999</v>
      </c>
      <c r="TF5" s="232">
        <v>658106957.95999992</v>
      </c>
      <c r="TG5" s="232">
        <v>44428142.170000002</v>
      </c>
      <c r="TH5" s="232">
        <v>34472186.24000001</v>
      </c>
      <c r="TI5" s="232">
        <v>83965438.86999999</v>
      </c>
      <c r="TJ5" s="232">
        <v>74940242.310000002</v>
      </c>
      <c r="TK5" s="232">
        <v>45721798.049999997</v>
      </c>
      <c r="TL5" s="232">
        <v>25747539.030000001</v>
      </c>
      <c r="TM5" s="232">
        <v>135645303.63</v>
      </c>
      <c r="TN5" s="232">
        <v>45820253.960000001</v>
      </c>
      <c r="TO5" s="232">
        <v>68790612.620000005</v>
      </c>
      <c r="TP5" s="232">
        <v>75103192.840000004</v>
      </c>
      <c r="TQ5" s="232">
        <v>42560960.120000005</v>
      </c>
      <c r="TR5" s="232">
        <v>30975409.879999995</v>
      </c>
      <c r="TS5" s="232">
        <v>49957415.109999999</v>
      </c>
      <c r="TT5" s="232">
        <v>38570376.909999989</v>
      </c>
      <c r="TU5" s="232">
        <v>35344381.479999997</v>
      </c>
      <c r="TV5" s="232">
        <v>189383530.75999999</v>
      </c>
      <c r="TW5" s="232">
        <v>36704968.210000008</v>
      </c>
      <c r="TX5" s="232">
        <v>367864254.02999985</v>
      </c>
      <c r="TY5" s="232">
        <v>95236457.719999999</v>
      </c>
      <c r="TZ5" s="232">
        <v>41857413.059999995</v>
      </c>
      <c r="UA5" s="232">
        <v>40125004.889999993</v>
      </c>
      <c r="UB5" s="232">
        <v>231025116.36000001</v>
      </c>
      <c r="UC5" s="232">
        <v>30051253.689999998</v>
      </c>
      <c r="UD5" s="232">
        <v>21112207.789999999</v>
      </c>
      <c r="UE5" s="232">
        <v>28400170.999999996</v>
      </c>
      <c r="UF5" s="232">
        <v>24331451.200000003</v>
      </c>
      <c r="UG5" s="232">
        <v>257425149.17999998</v>
      </c>
      <c r="UH5" s="232">
        <v>71184924.169999987</v>
      </c>
      <c r="UI5" s="232">
        <v>49458434.840000004</v>
      </c>
      <c r="UJ5" s="232">
        <v>78827599.550000012</v>
      </c>
      <c r="UK5" s="232">
        <v>51863286.870000005</v>
      </c>
      <c r="UL5" s="232">
        <v>36882391.129999995</v>
      </c>
      <c r="UM5" s="232">
        <v>1041989315.2999997</v>
      </c>
      <c r="UN5" s="232">
        <v>53806417.870000005</v>
      </c>
      <c r="UO5" s="232">
        <v>55835737.880000003</v>
      </c>
      <c r="UP5" s="232">
        <v>174487461.46999997</v>
      </c>
      <c r="UQ5" s="232">
        <v>14113230.66</v>
      </c>
      <c r="UR5" s="232">
        <v>46202475.700000003</v>
      </c>
      <c r="US5" s="232">
        <v>113897785.93000001</v>
      </c>
      <c r="UT5" s="232">
        <v>37977011.25</v>
      </c>
      <c r="UU5" s="232">
        <v>33538407.009999998</v>
      </c>
      <c r="UV5" s="232">
        <v>41044665.419999994</v>
      </c>
      <c r="UW5" s="232">
        <v>54158800.869999997</v>
      </c>
      <c r="UX5" s="232">
        <v>99548523.640000015</v>
      </c>
      <c r="UY5" s="232">
        <v>60445049.839999996</v>
      </c>
      <c r="UZ5" s="232">
        <v>89576895.910000011</v>
      </c>
      <c r="VA5" s="232">
        <v>34806210.549999997</v>
      </c>
      <c r="VB5" s="232">
        <v>35331453.220000006</v>
      </c>
      <c r="VC5" s="232">
        <v>30059776.670000002</v>
      </c>
      <c r="VD5" s="232">
        <v>32959274.949999999</v>
      </c>
      <c r="VE5" s="232">
        <v>115872446.72</v>
      </c>
      <c r="VF5" s="232">
        <v>18604587.920000002</v>
      </c>
      <c r="VG5" s="232">
        <v>20367383</v>
      </c>
      <c r="VH5" s="232">
        <v>18429243.5</v>
      </c>
      <c r="VI5" s="232">
        <v>508828220.75000006</v>
      </c>
      <c r="VJ5" s="232">
        <v>53767317.039999999</v>
      </c>
      <c r="VK5" s="232">
        <v>53335150.010000005</v>
      </c>
      <c r="VL5" s="232">
        <v>71672932.629999995</v>
      </c>
      <c r="VM5" s="232">
        <v>90802363.359999999</v>
      </c>
      <c r="VN5" s="232">
        <v>78853177.689999983</v>
      </c>
      <c r="VO5" s="232">
        <v>65294783.499999993</v>
      </c>
      <c r="VP5" s="232">
        <v>49410623.859999992</v>
      </c>
      <c r="VQ5" s="232">
        <v>47677874.839999996</v>
      </c>
      <c r="VR5" s="232">
        <v>160774961.10000002</v>
      </c>
      <c r="VS5" s="232">
        <v>48358000.759999998</v>
      </c>
      <c r="VT5" s="232">
        <v>83614899.080000013</v>
      </c>
      <c r="VU5" s="232">
        <v>46252400.859999999</v>
      </c>
      <c r="VV5" s="232">
        <v>37286365.689999998</v>
      </c>
      <c r="VW5" s="232">
        <v>36558954.100000001</v>
      </c>
      <c r="VX5" s="232">
        <v>1530367365.9100003</v>
      </c>
      <c r="VY5" s="232">
        <v>98185427.859999999</v>
      </c>
      <c r="VZ5" s="232">
        <v>70651189.370000005</v>
      </c>
      <c r="WA5" s="232">
        <v>59802676.739999995</v>
      </c>
      <c r="WB5" s="232">
        <v>42177431.280000001</v>
      </c>
      <c r="WC5" s="232">
        <v>75918402.609999985</v>
      </c>
      <c r="WD5" s="232">
        <v>102841654.01000001</v>
      </c>
      <c r="WE5" s="232">
        <v>108090373.57000001</v>
      </c>
      <c r="WF5" s="232">
        <v>68670872.590000004</v>
      </c>
      <c r="WG5" s="232">
        <v>94664848.609999999</v>
      </c>
      <c r="WH5" s="232">
        <v>60077243.129999995</v>
      </c>
      <c r="WI5" s="232">
        <v>131920237.41</v>
      </c>
      <c r="WJ5" s="232">
        <v>68484464.969999999</v>
      </c>
      <c r="WK5" s="232">
        <v>104926623.00000001</v>
      </c>
      <c r="WL5" s="232">
        <v>144063487.55000001</v>
      </c>
      <c r="WM5" s="232">
        <v>68003789</v>
      </c>
      <c r="WN5" s="232">
        <v>81769846.310000002</v>
      </c>
      <c r="WO5" s="232">
        <v>94705246.480000004</v>
      </c>
      <c r="WP5" s="232">
        <v>50653194.550000004</v>
      </c>
      <c r="WQ5" s="232">
        <v>122794057.18999997</v>
      </c>
      <c r="WR5" s="232">
        <v>235790371.43999997</v>
      </c>
      <c r="WS5" s="232">
        <v>64993774.459999986</v>
      </c>
      <c r="WT5" s="232">
        <v>45054351.68</v>
      </c>
      <c r="WU5" s="232">
        <v>38758359.75</v>
      </c>
      <c r="WV5" s="232">
        <v>50348890.93</v>
      </c>
      <c r="WW5" s="232">
        <v>36934149.599999994</v>
      </c>
      <c r="WX5" s="232">
        <v>37452764.299999997</v>
      </c>
      <c r="WY5" s="232">
        <v>41361836.919999994</v>
      </c>
      <c r="WZ5" s="232">
        <v>151763535.96000004</v>
      </c>
      <c r="XA5" s="232">
        <v>22037983.57</v>
      </c>
      <c r="XB5" s="232">
        <v>16023398.15</v>
      </c>
      <c r="XC5" s="232">
        <v>16356148.619999999</v>
      </c>
      <c r="XD5" s="232">
        <v>17194425.23</v>
      </c>
      <c r="XE5" s="232">
        <v>768177162.32000005</v>
      </c>
      <c r="XF5" s="232">
        <v>71406136.459999993</v>
      </c>
      <c r="XG5" s="232">
        <v>75642647.849999994</v>
      </c>
      <c r="XH5" s="232">
        <v>284731699.51999998</v>
      </c>
      <c r="XI5" s="232">
        <v>71384272.640000001</v>
      </c>
      <c r="XJ5" s="232">
        <v>87272305.979999989</v>
      </c>
      <c r="XK5" s="232">
        <v>122606314.05000001</v>
      </c>
      <c r="XL5" s="232">
        <v>64199712.510000005</v>
      </c>
      <c r="XM5" s="232">
        <v>65999801.699999996</v>
      </c>
      <c r="XN5" s="232">
        <v>128497711.98</v>
      </c>
      <c r="XO5" s="232">
        <v>90690910.020000011</v>
      </c>
      <c r="XP5" s="232">
        <v>45346015.879999995</v>
      </c>
      <c r="XQ5" s="232">
        <v>41323074.920000002</v>
      </c>
      <c r="XR5" s="232">
        <v>47713973.480000004</v>
      </c>
      <c r="XS5" s="232">
        <v>44735715.82</v>
      </c>
      <c r="XT5" s="232">
        <v>41667700.460000001</v>
      </c>
      <c r="XU5" s="232">
        <v>30688851.709999997</v>
      </c>
      <c r="XV5" s="232">
        <v>38182272.019999996</v>
      </c>
      <c r="XW5" s="232">
        <v>39413487.149999999</v>
      </c>
      <c r="XX5" s="232">
        <v>38997989.420000002</v>
      </c>
      <c r="XY5" s="232">
        <v>38365246.649999999</v>
      </c>
      <c r="XZ5" s="232">
        <v>29173268.649999999</v>
      </c>
      <c r="YA5" s="232">
        <v>28350790.539999999</v>
      </c>
      <c r="YB5" s="232">
        <v>838405179.74000001</v>
      </c>
      <c r="YC5" s="232">
        <v>57522994.630000003</v>
      </c>
      <c r="YD5" s="232">
        <v>101101528.7</v>
      </c>
      <c r="YE5" s="232">
        <v>52646282.239999995</v>
      </c>
      <c r="YF5" s="232">
        <v>184351288.92000002</v>
      </c>
      <c r="YG5" s="232">
        <v>66971607.029999994</v>
      </c>
      <c r="YH5" s="232">
        <v>98912876.879999965</v>
      </c>
      <c r="YI5" s="232">
        <v>39483898.099999994</v>
      </c>
      <c r="YJ5" s="232">
        <v>144922919.81</v>
      </c>
      <c r="YK5" s="232">
        <v>114272333.45</v>
      </c>
      <c r="YL5" s="232">
        <v>77634841.659999996</v>
      </c>
      <c r="YM5" s="232">
        <v>51620893.429999992</v>
      </c>
      <c r="YN5" s="232">
        <v>37515173</v>
      </c>
      <c r="YO5" s="232">
        <v>41575077.340000004</v>
      </c>
      <c r="YP5" s="232">
        <v>21073758.810000002</v>
      </c>
      <c r="YQ5" s="232">
        <v>23082298.859999999</v>
      </c>
      <c r="YR5" s="232">
        <v>21670862.810000002</v>
      </c>
      <c r="YS5" s="232">
        <v>313022265.85999995</v>
      </c>
      <c r="YT5" s="232">
        <v>53390643.5</v>
      </c>
      <c r="YU5" s="232">
        <v>47864246.920000002</v>
      </c>
      <c r="YV5" s="232">
        <v>43436640.240000002</v>
      </c>
      <c r="YW5" s="232">
        <v>53223333.770000011</v>
      </c>
      <c r="YX5" s="232">
        <v>35693017.990000002</v>
      </c>
      <c r="YY5" s="232">
        <v>41904751.259999998</v>
      </c>
      <c r="YZ5" s="232">
        <v>358302929.44</v>
      </c>
      <c r="ZA5" s="232">
        <v>40866003.490000002</v>
      </c>
      <c r="ZB5" s="232">
        <v>58811548.620000012</v>
      </c>
      <c r="ZC5" s="232">
        <v>68307105.939999998</v>
      </c>
      <c r="ZD5" s="232">
        <v>38440596.630000003</v>
      </c>
      <c r="ZE5" s="232">
        <v>51256727.479999997</v>
      </c>
      <c r="ZF5" s="232">
        <v>33637474.899999991</v>
      </c>
      <c r="ZG5" s="232">
        <v>33315367.639999997</v>
      </c>
      <c r="ZH5" s="232">
        <v>116290146.36999999</v>
      </c>
      <c r="ZI5" s="232">
        <v>643519958.92000008</v>
      </c>
      <c r="ZJ5" s="232">
        <v>38439404.740000002</v>
      </c>
      <c r="ZK5" s="232">
        <v>88869915.219999999</v>
      </c>
      <c r="ZL5" s="232">
        <v>166585043.44000003</v>
      </c>
      <c r="ZM5" s="232">
        <v>109132343.44999999</v>
      </c>
      <c r="ZN5" s="232">
        <v>44886500.760000005</v>
      </c>
      <c r="ZO5" s="232">
        <v>50532121.840000004</v>
      </c>
      <c r="ZP5" s="232">
        <v>98394705.520000011</v>
      </c>
      <c r="ZQ5" s="232">
        <v>91523947.310000002</v>
      </c>
      <c r="ZR5" s="232">
        <v>115634693.12999998</v>
      </c>
      <c r="ZS5" s="232">
        <v>33679601.960000001</v>
      </c>
      <c r="ZT5" s="232">
        <v>36518798.280000001</v>
      </c>
      <c r="ZU5" s="232">
        <v>37435458.640000001</v>
      </c>
      <c r="ZV5" s="232">
        <v>50033610.899999999</v>
      </c>
      <c r="ZW5" s="232">
        <v>39532864.159999996</v>
      </c>
      <c r="ZX5" s="232">
        <v>43130361.730000004</v>
      </c>
      <c r="ZY5" s="232">
        <v>42692600.879999995</v>
      </c>
      <c r="ZZ5" s="232">
        <v>26238670.140000001</v>
      </c>
      <c r="AAA5" s="232">
        <v>29425384.259999998</v>
      </c>
      <c r="AAB5" s="232">
        <v>21217610.25</v>
      </c>
      <c r="AAC5" s="232">
        <v>22427551.829999998</v>
      </c>
      <c r="AAD5" s="232">
        <v>21182735.619999997</v>
      </c>
      <c r="AAE5" s="232">
        <v>293939496.00999999</v>
      </c>
      <c r="AAF5" s="232">
        <v>43256982.850000001</v>
      </c>
      <c r="AAG5" s="232">
        <v>45361608.119999997</v>
      </c>
      <c r="AAH5" s="232">
        <v>44069459.699999996</v>
      </c>
      <c r="AAI5" s="232">
        <v>43583639.07</v>
      </c>
      <c r="AAJ5" s="232">
        <v>53604309.140000001</v>
      </c>
      <c r="AAK5" s="232">
        <v>35924157.180000007</v>
      </c>
      <c r="AAL5" s="232">
        <v>1289231400.5700002</v>
      </c>
      <c r="AAM5" s="232">
        <v>58905872.720000006</v>
      </c>
      <c r="AAN5" s="232">
        <v>33187364.870000005</v>
      </c>
      <c r="AAO5" s="232">
        <v>84418473.700000003</v>
      </c>
      <c r="AAP5" s="232">
        <v>66359548.100000001</v>
      </c>
      <c r="AAQ5" s="232">
        <v>50810239.709999993</v>
      </c>
      <c r="AAR5" s="232">
        <v>56217070.400000006</v>
      </c>
      <c r="AAS5" s="232">
        <v>68196204.549999997</v>
      </c>
      <c r="AAT5" s="232">
        <v>113141823.88000001</v>
      </c>
      <c r="AAU5" s="232">
        <v>37607127.420000002</v>
      </c>
      <c r="AAV5" s="232">
        <v>66407261.640000001</v>
      </c>
      <c r="AAW5" s="232">
        <v>219805270.79000005</v>
      </c>
      <c r="AAX5" s="232">
        <v>114705193.39999999</v>
      </c>
      <c r="AAY5" s="232">
        <v>34602252.099999994</v>
      </c>
      <c r="AAZ5" s="232">
        <v>39696434.719999999</v>
      </c>
      <c r="ABA5" s="232">
        <v>47071924.610000007</v>
      </c>
      <c r="ABB5" s="232">
        <v>27944067.32</v>
      </c>
      <c r="ABC5" s="232">
        <v>41945921.799999997</v>
      </c>
      <c r="ABD5" s="232">
        <v>29501203.459999997</v>
      </c>
      <c r="ABE5" s="232">
        <v>255200769.13999999</v>
      </c>
      <c r="ABF5" s="232">
        <v>189923282.63000003</v>
      </c>
      <c r="ABG5" s="232">
        <v>27124662.199999996</v>
      </c>
      <c r="ABH5" s="232">
        <v>24478585.949999999</v>
      </c>
      <c r="ABI5" s="232">
        <v>23546630.809999999</v>
      </c>
      <c r="ABJ5" s="232">
        <v>20279177.450000003</v>
      </c>
      <c r="ABK5" s="232">
        <v>23353703.260000002</v>
      </c>
      <c r="ABL5" s="232">
        <v>344686447.5800001</v>
      </c>
      <c r="ABM5" s="232">
        <v>54315593.859999999</v>
      </c>
      <c r="ABN5" s="232">
        <v>36095442.959999993</v>
      </c>
      <c r="ABO5" s="232">
        <v>65767273.830000006</v>
      </c>
      <c r="ABP5" s="232">
        <v>71664604.129999995</v>
      </c>
      <c r="ABQ5" s="232">
        <v>47307722.820000008</v>
      </c>
      <c r="ABR5" s="232">
        <v>43422815.25</v>
      </c>
      <c r="ABS5" s="232">
        <v>57476680.060000002</v>
      </c>
      <c r="ABT5" s="232">
        <v>16642510.5</v>
      </c>
      <c r="ABU5" s="232">
        <v>424946049.80000007</v>
      </c>
      <c r="ABV5" s="232">
        <v>37693757.200000003</v>
      </c>
      <c r="ABW5" s="232">
        <v>74368842.700000018</v>
      </c>
      <c r="ABX5" s="232">
        <v>46424508.24000001</v>
      </c>
      <c r="ABY5" s="232">
        <v>33593947.789999999</v>
      </c>
      <c r="ABZ5" s="232">
        <v>121037141.10999997</v>
      </c>
      <c r="ACA5" s="232">
        <v>25090930.229999997</v>
      </c>
      <c r="ACB5" s="232">
        <v>48443357.569999993</v>
      </c>
      <c r="ACC5" s="232">
        <v>35678872.829999998</v>
      </c>
      <c r="ACD5" s="232">
        <v>50446225.289999999</v>
      </c>
      <c r="ACE5" s="232">
        <v>30598157.829999998</v>
      </c>
      <c r="ACF5" s="232">
        <v>842561361.07999969</v>
      </c>
      <c r="ACG5" s="232">
        <v>48934703.929999992</v>
      </c>
      <c r="ACH5" s="232">
        <v>58018883.760000005</v>
      </c>
      <c r="ACI5" s="232">
        <v>91474093.090000004</v>
      </c>
      <c r="ACJ5" s="232">
        <v>41068590.590000004</v>
      </c>
      <c r="ACK5" s="232">
        <v>52245818.289999999</v>
      </c>
      <c r="ACL5" s="232">
        <v>81356211.530000016</v>
      </c>
      <c r="ACM5" s="232">
        <v>191333641.66999999</v>
      </c>
      <c r="ACN5" s="232">
        <v>228046991.75</v>
      </c>
      <c r="ACO5" s="232">
        <v>57024493.979999997</v>
      </c>
      <c r="ACP5" s="232">
        <v>67939001.810000002</v>
      </c>
      <c r="ACQ5" s="232">
        <v>80787315.50999999</v>
      </c>
      <c r="ACR5" s="232">
        <v>74917442.560000002</v>
      </c>
      <c r="ACS5" s="232">
        <v>152909357.60999998</v>
      </c>
      <c r="ACT5" s="232">
        <v>48434480.939999998</v>
      </c>
      <c r="ACU5" s="232">
        <v>65124492.890000001</v>
      </c>
      <c r="ACV5" s="232">
        <v>46077421.760000005</v>
      </c>
      <c r="ACW5" s="232">
        <v>34062138.060000002</v>
      </c>
      <c r="ACX5" s="232">
        <v>35948030.57</v>
      </c>
      <c r="ACY5" s="232">
        <v>28281512.66</v>
      </c>
      <c r="ACZ5" s="232">
        <v>20276332.23</v>
      </c>
      <c r="ADA5" s="232">
        <v>18894876.030000001</v>
      </c>
      <c r="ADB5" s="232">
        <v>26051101.260000002</v>
      </c>
      <c r="ADC5" s="232">
        <v>212618590.97000003</v>
      </c>
      <c r="ADD5" s="232">
        <v>188010604.91</v>
      </c>
      <c r="ADE5" s="232">
        <v>31341778.260000005</v>
      </c>
      <c r="ADF5" s="232">
        <v>33739946.299999997</v>
      </c>
      <c r="ADG5" s="232">
        <v>47284086.009999998</v>
      </c>
      <c r="ADH5" s="232">
        <v>22595141.02</v>
      </c>
      <c r="ADI5" s="232">
        <v>45061231.18</v>
      </c>
      <c r="ADJ5" s="232">
        <v>37852618.799999997</v>
      </c>
      <c r="ADK5" s="232">
        <v>44569371.390000001</v>
      </c>
      <c r="ADL5" s="232">
        <v>807813387.87</v>
      </c>
      <c r="ADM5" s="232">
        <v>110090450.39000002</v>
      </c>
      <c r="ADN5" s="232">
        <v>101572475.61999999</v>
      </c>
      <c r="ADO5" s="232">
        <v>272491733.63999999</v>
      </c>
      <c r="ADP5" s="232">
        <v>30031837.760000002</v>
      </c>
      <c r="ADQ5" s="232">
        <v>37364192.239999995</v>
      </c>
      <c r="ADR5" s="232">
        <v>56965323.910000004</v>
      </c>
      <c r="ADS5" s="232">
        <v>28937234.710000001</v>
      </c>
      <c r="ADT5" s="232">
        <v>873014095.06999958</v>
      </c>
      <c r="ADU5" s="232">
        <v>184674735.39000002</v>
      </c>
      <c r="ADV5" s="232">
        <v>141348421.51999998</v>
      </c>
      <c r="ADW5" s="232">
        <v>46363869.620000005</v>
      </c>
      <c r="ADX5" s="232">
        <v>50887939.420000002</v>
      </c>
      <c r="ADY5" s="232">
        <v>68938146.269999996</v>
      </c>
      <c r="ADZ5" s="232">
        <v>55669439.429999992</v>
      </c>
      <c r="AEA5" s="232">
        <v>52176408.93</v>
      </c>
      <c r="AEB5" s="232">
        <v>43279752.109999992</v>
      </c>
      <c r="AEC5" s="232">
        <v>41869304.469999999</v>
      </c>
      <c r="AED5" s="232">
        <v>47758641.57</v>
      </c>
      <c r="AEE5" s="232">
        <v>78743477.550000012</v>
      </c>
      <c r="AEF5" s="232">
        <v>47013331.230000004</v>
      </c>
      <c r="AEG5" s="232">
        <v>53424276.430000007</v>
      </c>
      <c r="AEH5" s="232">
        <v>67510034.229999989</v>
      </c>
      <c r="AEI5" s="232">
        <v>71572476.5</v>
      </c>
      <c r="AEJ5" s="232">
        <v>45339303.93</v>
      </c>
      <c r="AEK5" s="232">
        <v>89868711.24000001</v>
      </c>
      <c r="AEL5" s="232">
        <v>32904501.539999999</v>
      </c>
      <c r="AEM5" s="232">
        <v>71052244.660000011</v>
      </c>
      <c r="AEN5" s="232">
        <v>594191611.70000005</v>
      </c>
      <c r="AEO5" s="232">
        <v>84898623.179999992</v>
      </c>
      <c r="AEP5" s="232">
        <v>83799566.989999995</v>
      </c>
      <c r="AEQ5" s="232">
        <v>57659983.969999999</v>
      </c>
      <c r="AER5" s="232">
        <v>50087969.559999987</v>
      </c>
      <c r="AES5" s="232">
        <v>110427362.09</v>
      </c>
      <c r="AET5" s="232">
        <v>51577883.850000001</v>
      </c>
      <c r="AEU5" s="232">
        <v>64383922.560000002</v>
      </c>
      <c r="AEV5" s="232">
        <v>46738582.780000001</v>
      </c>
      <c r="AEW5" s="232">
        <v>22663271.18</v>
      </c>
      <c r="AEX5" s="232">
        <v>448959987.91999996</v>
      </c>
      <c r="AEY5" s="232">
        <v>266455659.30999994</v>
      </c>
      <c r="AEZ5" s="232">
        <v>95999617.580000013</v>
      </c>
      <c r="AFA5" s="232">
        <v>85073896.840000004</v>
      </c>
      <c r="AFB5" s="232">
        <v>129065312.48</v>
      </c>
      <c r="AFC5" s="232">
        <v>114371631.27999999</v>
      </c>
      <c r="AFD5" s="232">
        <v>70091730.48999998</v>
      </c>
      <c r="AFE5" s="232">
        <v>88894946.379999995</v>
      </c>
      <c r="AFF5" s="232">
        <v>54560405.93</v>
      </c>
      <c r="AFG5" s="232">
        <v>75971722.609999999</v>
      </c>
      <c r="AFH5" s="232">
        <v>71875600.840000004</v>
      </c>
      <c r="AFI5" s="232">
        <v>66168952.61999999</v>
      </c>
      <c r="AFJ5" s="232">
        <v>87458567.190000013</v>
      </c>
      <c r="AFK5" s="232">
        <v>482628800.71999997</v>
      </c>
      <c r="AFL5" s="232">
        <v>120915275.73999996</v>
      </c>
      <c r="AFM5" s="232">
        <v>81991313.840000018</v>
      </c>
      <c r="AFN5" s="232">
        <v>75093188.979999989</v>
      </c>
      <c r="AFO5" s="232">
        <v>82225466.769999996</v>
      </c>
      <c r="AFP5" s="232">
        <v>59664794.159999989</v>
      </c>
      <c r="AFQ5" s="232">
        <v>48882282.68</v>
      </c>
      <c r="AFR5" s="232">
        <v>97702356.74000001</v>
      </c>
      <c r="AFS5" s="232">
        <v>98369604.600000024</v>
      </c>
      <c r="AFT5" s="232">
        <v>52376222.300000012</v>
      </c>
      <c r="AFU5" s="232">
        <v>108879373.24000002</v>
      </c>
      <c r="AFV5" s="232">
        <v>49883465.990000002</v>
      </c>
      <c r="AFW5" s="232">
        <v>456832805.96000004</v>
      </c>
      <c r="AFX5" s="232">
        <v>41723452.850000009</v>
      </c>
      <c r="AFY5" s="232">
        <v>48780350.43</v>
      </c>
      <c r="AFZ5" s="232">
        <v>47577904.04999999</v>
      </c>
      <c r="AGA5" s="232">
        <v>104790695.07000001</v>
      </c>
      <c r="AGB5" s="232">
        <v>53706869.950000003</v>
      </c>
      <c r="AGC5" s="232">
        <v>39859393.599999994</v>
      </c>
      <c r="AGD5" s="232">
        <v>45318967.960000001</v>
      </c>
      <c r="AGE5" s="232">
        <v>39586563.109999999</v>
      </c>
      <c r="AGF5" s="232">
        <v>51675679.890000001</v>
      </c>
      <c r="AGG5" s="232">
        <v>29315550.979999997</v>
      </c>
      <c r="AGH5" s="232">
        <v>643998703.72000015</v>
      </c>
      <c r="AGI5" s="232">
        <v>168663200.10999995</v>
      </c>
      <c r="AGJ5" s="232">
        <v>86264769.099999979</v>
      </c>
      <c r="AGK5" s="232">
        <v>54037484.970000014</v>
      </c>
      <c r="AGL5" s="232">
        <v>109451655.56</v>
      </c>
      <c r="AGM5" s="232">
        <v>90004281.810000002</v>
      </c>
      <c r="AGN5" s="232">
        <v>46400571.050000004</v>
      </c>
      <c r="AGO5" s="232">
        <v>47799496.210000001</v>
      </c>
      <c r="AGP5" s="232">
        <v>942783062.89999998</v>
      </c>
      <c r="AGQ5" s="232">
        <v>561417796.60000002</v>
      </c>
      <c r="AGR5" s="232">
        <v>59359999.420000009</v>
      </c>
      <c r="AGS5" s="232">
        <v>119287772.31</v>
      </c>
      <c r="AGT5" s="232">
        <v>157408667.91</v>
      </c>
      <c r="AGU5" s="232">
        <v>107637570.50999998</v>
      </c>
      <c r="AGV5" s="232">
        <v>93417982.260000005</v>
      </c>
      <c r="AGW5" s="232">
        <v>75307005.329999983</v>
      </c>
      <c r="AGX5" s="232">
        <v>33083662.59</v>
      </c>
      <c r="AGY5" s="232">
        <v>65412955.070000008</v>
      </c>
      <c r="AGZ5" s="232">
        <v>72788465.939999998</v>
      </c>
      <c r="AHA5" s="232">
        <v>47047837.919999994</v>
      </c>
      <c r="AHB5" s="232">
        <v>45213112.82</v>
      </c>
      <c r="AHC5" s="232">
        <v>43611578.530000001</v>
      </c>
      <c r="AHD5" s="232">
        <v>46867821.160000004</v>
      </c>
      <c r="AHE5" s="232">
        <v>54747719.919999987</v>
      </c>
      <c r="AHF5" s="232">
        <v>43310580.030000001</v>
      </c>
      <c r="AHG5" s="232">
        <v>266136344.13999999</v>
      </c>
      <c r="AHH5" s="232">
        <v>55064073.520000018</v>
      </c>
      <c r="AHI5" s="232">
        <v>58226796.520000003</v>
      </c>
      <c r="AHJ5" s="232">
        <v>52605622.210000001</v>
      </c>
      <c r="AHK5" s="232">
        <v>89291563.349999979</v>
      </c>
      <c r="AHL5" s="232">
        <v>49829965.880000003</v>
      </c>
      <c r="AHM5" s="232">
        <v>24014293.779999997</v>
      </c>
      <c r="AHN5" s="232"/>
    </row>
    <row r="6" spans="1:898">
      <c r="A6" t="s">
        <v>2938</v>
      </c>
      <c r="B6" s="232">
        <v>478350393.98000002</v>
      </c>
      <c r="C6" s="232">
        <v>17537366.760000002</v>
      </c>
      <c r="D6" s="232">
        <v>25242573.489999998</v>
      </c>
      <c r="E6" s="232">
        <v>4450629.5999999996</v>
      </c>
      <c r="F6" s="232">
        <v>39166010.100000001</v>
      </c>
      <c r="G6" s="232">
        <v>10125048.33</v>
      </c>
      <c r="H6" s="232">
        <v>38363584.969999999</v>
      </c>
      <c r="I6" s="232">
        <v>9246810.9800000004</v>
      </c>
      <c r="J6" s="232">
        <v>16590483.91</v>
      </c>
      <c r="K6" s="232">
        <v>10194978.970000001</v>
      </c>
      <c r="L6" s="232">
        <v>4901877.9800000004</v>
      </c>
      <c r="M6" s="232">
        <v>7053633.0599999996</v>
      </c>
      <c r="N6" s="232">
        <v>7565317.0899999999</v>
      </c>
      <c r="O6" s="232">
        <v>3826886.75</v>
      </c>
      <c r="P6" s="232">
        <v>4088530.2</v>
      </c>
      <c r="Q6" s="232">
        <v>13407023.75</v>
      </c>
      <c r="R6" s="232">
        <v>20623885.559999999</v>
      </c>
      <c r="S6" s="232">
        <v>2494112.33</v>
      </c>
      <c r="T6" s="232">
        <v>346410028.69999999</v>
      </c>
      <c r="U6" s="232">
        <v>43544640.469999999</v>
      </c>
      <c r="V6" s="232">
        <v>5180994.83</v>
      </c>
      <c r="W6" s="232">
        <v>13123962.859999999</v>
      </c>
      <c r="X6" s="232">
        <v>9242106.8599999994</v>
      </c>
      <c r="Y6" s="232">
        <v>14309781.359999999</v>
      </c>
      <c r="Z6" s="232">
        <v>3394765.88</v>
      </c>
      <c r="AA6" s="232">
        <v>60042053.380000003</v>
      </c>
      <c r="AB6" s="232">
        <v>15562418.279999999</v>
      </c>
      <c r="AC6" s="232">
        <v>10228212.26</v>
      </c>
      <c r="AD6" s="232">
        <v>49562381.009999998</v>
      </c>
      <c r="AE6" s="232">
        <v>10673299.310000001</v>
      </c>
      <c r="AF6" s="232">
        <v>33446798.219999999</v>
      </c>
      <c r="AG6" s="232">
        <v>18646100.52</v>
      </c>
      <c r="AH6" s="232">
        <v>8236611.0899999999</v>
      </c>
      <c r="AI6" s="232">
        <v>4031104.73</v>
      </c>
      <c r="AJ6" s="232">
        <v>7473945.25</v>
      </c>
      <c r="AK6" s="232">
        <v>11581999.380000001</v>
      </c>
      <c r="AL6" s="232">
        <v>5242575.9000000004</v>
      </c>
      <c r="AM6" s="232">
        <v>9536380.7300000004</v>
      </c>
      <c r="AN6" s="232">
        <v>5702066.6200000001</v>
      </c>
      <c r="AO6" s="232">
        <v>4793893.99</v>
      </c>
      <c r="AP6" s="232">
        <v>4190293.85</v>
      </c>
      <c r="AQ6" s="232">
        <v>1810541.01</v>
      </c>
      <c r="AR6" s="232">
        <v>145338013.47</v>
      </c>
      <c r="AS6" s="232">
        <v>2154004.5099999998</v>
      </c>
      <c r="AT6" s="232">
        <v>2051146.86</v>
      </c>
      <c r="AU6" s="232">
        <v>6705026.4900000002</v>
      </c>
      <c r="AV6" s="232">
        <v>8624628.0800000001</v>
      </c>
      <c r="AW6" s="232">
        <v>10412709.390000001</v>
      </c>
      <c r="AX6" s="232">
        <v>4001524.27</v>
      </c>
      <c r="AY6" s="232">
        <v>5150109.1100000003</v>
      </c>
      <c r="AZ6" s="232">
        <v>3010279.62</v>
      </c>
      <c r="BA6" s="232">
        <v>2511029.88</v>
      </c>
      <c r="BB6" s="232">
        <v>2181571.37</v>
      </c>
      <c r="BC6" s="232">
        <v>1805288</v>
      </c>
      <c r="BD6" s="232">
        <v>30045392.09</v>
      </c>
      <c r="BE6" s="232">
        <v>1518249.88</v>
      </c>
      <c r="BF6" s="232">
        <v>3039852.07</v>
      </c>
      <c r="BG6" s="232">
        <v>125597117.59</v>
      </c>
      <c r="BH6" s="232">
        <v>62279905.729999997</v>
      </c>
      <c r="BI6" s="232">
        <v>12077940.59</v>
      </c>
      <c r="BJ6" s="232">
        <v>4062261.07</v>
      </c>
      <c r="BK6" s="232">
        <v>12172032.050000001</v>
      </c>
      <c r="BL6" s="232">
        <v>10085190.210000001</v>
      </c>
      <c r="BM6" s="232">
        <v>5935658.9000000004</v>
      </c>
      <c r="BN6" s="232">
        <v>433206.89</v>
      </c>
      <c r="BO6" s="232">
        <v>625757.75</v>
      </c>
      <c r="BP6" s="232">
        <v>159276455.75999999</v>
      </c>
      <c r="BQ6" s="232">
        <v>7982485.1100000003</v>
      </c>
      <c r="BR6" s="232">
        <v>9917562.4900000002</v>
      </c>
      <c r="BS6" s="232">
        <v>10338803.75</v>
      </c>
      <c r="BT6" s="232">
        <v>7596775.8600000003</v>
      </c>
      <c r="BU6" s="232">
        <v>9806993.7100000009</v>
      </c>
      <c r="BV6" s="232">
        <v>3437022.79</v>
      </c>
      <c r="BW6" s="232">
        <v>8513535.6199999992</v>
      </c>
      <c r="BX6" s="232">
        <v>42811023.990000002</v>
      </c>
      <c r="BY6" s="232">
        <v>4311096.6500000004</v>
      </c>
      <c r="BZ6" s="232">
        <v>9413191.1999999993</v>
      </c>
      <c r="CA6" s="232">
        <v>16266743.369999999</v>
      </c>
      <c r="CB6" s="232">
        <v>4711125.6900000004</v>
      </c>
      <c r="CC6" s="232">
        <v>3324667.62</v>
      </c>
      <c r="CD6" s="232">
        <v>4214855.07</v>
      </c>
      <c r="CE6" s="232">
        <v>375528317.56999999</v>
      </c>
      <c r="CF6" s="232">
        <v>8834418.1300000008</v>
      </c>
      <c r="CG6" s="232">
        <v>22724418.829999998</v>
      </c>
      <c r="CH6" s="232">
        <v>6148405.8700000001</v>
      </c>
      <c r="CI6" s="232">
        <v>8803401.0500000007</v>
      </c>
      <c r="CJ6" s="232">
        <v>7125883.9199999999</v>
      </c>
      <c r="CK6" s="232">
        <v>9173775.4600000009</v>
      </c>
      <c r="CL6" s="232">
        <v>14572040.43</v>
      </c>
      <c r="CM6" s="232">
        <v>3097734.28</v>
      </c>
      <c r="CN6" s="232">
        <v>7591589.6299999999</v>
      </c>
      <c r="CO6" s="232">
        <v>6041820.7199999997</v>
      </c>
      <c r="CP6" s="232">
        <v>8724462.8399999999</v>
      </c>
      <c r="CQ6" s="232">
        <v>5643196.9900000002</v>
      </c>
      <c r="CR6" s="232">
        <v>132296456.81</v>
      </c>
      <c r="CS6" s="232">
        <v>5953491.3200000003</v>
      </c>
      <c r="CT6" s="232">
        <v>7280980.8899999997</v>
      </c>
      <c r="CU6" s="232">
        <v>14049552.42</v>
      </c>
      <c r="CV6" s="232">
        <v>3432927.28</v>
      </c>
      <c r="CW6" s="232">
        <v>13078141.939999999</v>
      </c>
      <c r="CX6" s="232">
        <v>4285394.37</v>
      </c>
      <c r="CY6" s="232">
        <v>2905141.29</v>
      </c>
      <c r="CZ6" s="232">
        <v>75264906.459999993</v>
      </c>
      <c r="DA6" s="232">
        <v>117419244.88</v>
      </c>
      <c r="DB6" s="232">
        <v>10017440.779999999</v>
      </c>
      <c r="DC6" s="232">
        <v>7874814.7199999997</v>
      </c>
      <c r="DD6" s="232">
        <v>17926161.75</v>
      </c>
      <c r="DE6" s="232">
        <v>14670173.689999999</v>
      </c>
      <c r="DF6" s="232">
        <v>10644914.369999999</v>
      </c>
      <c r="DG6" s="232">
        <v>21530204.84</v>
      </c>
      <c r="DH6" s="232">
        <v>4308086.53</v>
      </c>
      <c r="DI6" s="232">
        <v>518142367.61000001</v>
      </c>
      <c r="DJ6" s="232">
        <v>6276597.8600000003</v>
      </c>
      <c r="DK6" s="232">
        <v>15568169.68</v>
      </c>
      <c r="DL6" s="232">
        <v>12234653.359999999</v>
      </c>
      <c r="DM6" s="232">
        <v>14616772.800000001</v>
      </c>
      <c r="DN6" s="232">
        <v>8724866.9399999995</v>
      </c>
      <c r="DO6" s="232">
        <v>19823755.800000001</v>
      </c>
      <c r="DP6" s="232">
        <v>8446313.5899999999</v>
      </c>
      <c r="DQ6" s="232">
        <v>18548412.620000001</v>
      </c>
      <c r="DR6" s="232">
        <v>153968303.61000001</v>
      </c>
      <c r="DS6" s="232">
        <v>15834643.15</v>
      </c>
      <c r="DT6" s="232">
        <v>43869382.399999999</v>
      </c>
      <c r="DU6" s="232">
        <v>34058164.270000003</v>
      </c>
      <c r="DV6" s="232">
        <v>10156307.34</v>
      </c>
      <c r="DW6" s="232">
        <v>14433974.32</v>
      </c>
      <c r="DX6" s="232">
        <v>13797422.84</v>
      </c>
      <c r="DY6" s="232">
        <v>3199892.78</v>
      </c>
      <c r="DZ6" s="232">
        <v>7497112.2699999996</v>
      </c>
      <c r="EA6" s="232">
        <v>4978347.1900000004</v>
      </c>
      <c r="EB6" s="232">
        <v>18138524.809999999</v>
      </c>
      <c r="EC6" s="232">
        <v>65548604.369999997</v>
      </c>
      <c r="ED6" s="232">
        <v>55764274.770000003</v>
      </c>
      <c r="EE6" s="232">
        <v>4300418.5</v>
      </c>
      <c r="EF6" s="232">
        <v>10124471.550000001</v>
      </c>
      <c r="EG6" s="232">
        <v>10253657.67</v>
      </c>
      <c r="EH6" s="232">
        <v>20522879.969999999</v>
      </c>
      <c r="EI6" s="232">
        <v>22875685</v>
      </c>
      <c r="EJ6" s="232">
        <v>6100856.4299999997</v>
      </c>
      <c r="EK6" s="232">
        <v>10649015.26</v>
      </c>
      <c r="EL6" s="232">
        <v>267455566.41</v>
      </c>
      <c r="EM6" s="232">
        <v>6102268.5899999999</v>
      </c>
      <c r="EN6" s="232">
        <v>6439133.46</v>
      </c>
      <c r="EO6" s="232">
        <v>8645961.0199999996</v>
      </c>
      <c r="EP6" s="232">
        <v>2241866.2799999998</v>
      </c>
      <c r="EQ6" s="232">
        <v>2246259.9500000002</v>
      </c>
      <c r="ER6" s="232">
        <v>16245287.02</v>
      </c>
      <c r="ES6" s="232">
        <v>8013552.7999999998</v>
      </c>
      <c r="ET6" s="232">
        <v>5084359.76</v>
      </c>
      <c r="EU6" s="232">
        <v>134779498.19999999</v>
      </c>
      <c r="EV6" s="232">
        <v>3963206.14</v>
      </c>
      <c r="EW6" s="232">
        <v>7742981.5499999998</v>
      </c>
      <c r="EX6" s="232">
        <v>13032233.439999999</v>
      </c>
      <c r="EY6" s="232">
        <v>18387734.109999999</v>
      </c>
      <c r="EZ6" s="232">
        <v>20797121.870000001</v>
      </c>
      <c r="FA6" s="232">
        <v>8172057.2599999998</v>
      </c>
      <c r="FB6" s="232">
        <v>7512389.0599999996</v>
      </c>
      <c r="FC6" s="232">
        <v>4202225.21</v>
      </c>
      <c r="FD6" s="232">
        <v>4772694.97</v>
      </c>
      <c r="FE6" s="232">
        <v>4188933.81</v>
      </c>
      <c r="FF6" s="232">
        <v>2796465.79</v>
      </c>
      <c r="FG6" s="232">
        <v>82264949.200000003</v>
      </c>
      <c r="FH6" s="232">
        <v>5082471.96</v>
      </c>
      <c r="FI6" s="232">
        <v>3199539.49</v>
      </c>
      <c r="FJ6" s="232">
        <v>4780731.37</v>
      </c>
      <c r="FK6" s="232">
        <v>8395691.5800000001</v>
      </c>
      <c r="FL6" s="232">
        <v>7013670.1900000004</v>
      </c>
      <c r="FM6" s="232">
        <v>3236337.37</v>
      </c>
      <c r="FN6" s="232">
        <v>1624300.31</v>
      </c>
      <c r="FO6" s="232">
        <v>346614573.13999999</v>
      </c>
      <c r="FP6" s="232">
        <v>5692151.96</v>
      </c>
      <c r="FQ6" s="232">
        <v>16187729.140000001</v>
      </c>
      <c r="FR6" s="232">
        <v>16728657.609999999</v>
      </c>
      <c r="FS6" s="232">
        <v>15857419.9</v>
      </c>
      <c r="FT6" s="232">
        <v>7078281.8200000003</v>
      </c>
      <c r="FU6" s="232">
        <v>21194152.719999999</v>
      </c>
      <c r="FV6" s="232">
        <v>13976193.17</v>
      </c>
      <c r="FW6" s="232">
        <v>10465441.119999999</v>
      </c>
      <c r="FX6" s="232">
        <v>10238450.58</v>
      </c>
      <c r="FY6" s="232">
        <v>21292004.530000001</v>
      </c>
      <c r="FZ6" s="232">
        <v>8421134.4299999997</v>
      </c>
      <c r="GA6" s="232">
        <v>7725570.3600000003</v>
      </c>
      <c r="GB6" s="232">
        <v>2970833.08</v>
      </c>
      <c r="GC6" s="232">
        <v>136458792.66</v>
      </c>
      <c r="GD6" s="232">
        <v>4965161.53</v>
      </c>
      <c r="GE6" s="232">
        <v>5620112.9100000001</v>
      </c>
      <c r="GF6" s="232">
        <v>15298143.109999999</v>
      </c>
      <c r="GG6" s="232">
        <v>8085743.6799999997</v>
      </c>
      <c r="GH6" s="232">
        <v>5895274.2699999996</v>
      </c>
      <c r="GI6" s="232">
        <v>6500119.0099999998</v>
      </c>
      <c r="GJ6" s="232">
        <v>25570935.82</v>
      </c>
      <c r="GK6" s="232">
        <v>4595632.16</v>
      </c>
      <c r="GL6" s="232">
        <v>3520503.25</v>
      </c>
      <c r="GM6" s="232">
        <v>2298792.91</v>
      </c>
      <c r="GN6" s="232">
        <v>2310306.2799999998</v>
      </c>
      <c r="GO6" s="232">
        <v>67332684.769999996</v>
      </c>
      <c r="GP6" s="232">
        <v>11576848.48</v>
      </c>
      <c r="GQ6" s="232">
        <v>4391547.93</v>
      </c>
      <c r="GR6" s="232">
        <v>12682672.550000001</v>
      </c>
      <c r="GS6" s="232">
        <v>1729539.83</v>
      </c>
      <c r="GT6" s="232">
        <v>7319333.79</v>
      </c>
      <c r="GU6" s="232">
        <v>9361795.6899999995</v>
      </c>
      <c r="GV6" s="232">
        <v>3276046.84</v>
      </c>
      <c r="GW6" s="232">
        <v>87081578.290000007</v>
      </c>
      <c r="GX6" s="232">
        <v>5070606.3499999996</v>
      </c>
      <c r="GY6" s="232">
        <v>10429845.85</v>
      </c>
      <c r="GZ6" s="232">
        <v>7616251.9500000002</v>
      </c>
      <c r="HA6" s="232">
        <v>391041612.41000003</v>
      </c>
      <c r="HB6" s="232">
        <v>17393507.309999999</v>
      </c>
      <c r="HC6" s="232">
        <v>26393323.98</v>
      </c>
      <c r="HD6" s="232">
        <v>20691304.969999999</v>
      </c>
      <c r="HE6" s="232">
        <v>12972298.83</v>
      </c>
      <c r="HF6" s="232">
        <v>29011104.239999998</v>
      </c>
      <c r="HG6" s="232">
        <v>1935460.74</v>
      </c>
      <c r="HH6" s="232">
        <v>138161560.72</v>
      </c>
      <c r="HI6" s="232">
        <v>15997629.380000001</v>
      </c>
      <c r="HJ6" s="232">
        <v>19730660.41</v>
      </c>
      <c r="HK6" s="232">
        <v>10299129.210000001</v>
      </c>
      <c r="HL6" s="232">
        <v>9203965.5</v>
      </c>
      <c r="HM6" s="232">
        <v>7681653.1399999997</v>
      </c>
      <c r="HN6" s="232">
        <v>14010538.859999999</v>
      </c>
      <c r="HO6" s="232">
        <v>5337746.42</v>
      </c>
      <c r="HP6" s="232">
        <v>202772283.16999999</v>
      </c>
      <c r="HQ6" s="232">
        <v>40781267.189999998</v>
      </c>
      <c r="HR6" s="232">
        <v>7337435.7300000004</v>
      </c>
      <c r="HS6" s="232">
        <v>6945151.3099999996</v>
      </c>
      <c r="HT6" s="232">
        <v>5941909.29</v>
      </c>
      <c r="HU6" s="232">
        <v>2380853.86</v>
      </c>
      <c r="HV6" s="232">
        <v>20482891.039999999</v>
      </c>
      <c r="HW6" s="232">
        <v>10080468.74</v>
      </c>
      <c r="HX6" s="232">
        <v>6856988.6900000004</v>
      </c>
      <c r="HY6" s="232">
        <v>5780165.9100000001</v>
      </c>
      <c r="HZ6" s="232">
        <v>5222455.05</v>
      </c>
      <c r="IA6" s="232">
        <v>8611330.9600000009</v>
      </c>
      <c r="IB6" s="232">
        <v>1873398.38</v>
      </c>
      <c r="IC6" s="232">
        <v>5718321.2999999998</v>
      </c>
      <c r="ID6" s="232">
        <v>2554411.64</v>
      </c>
      <c r="IE6" s="232">
        <v>3086680.2</v>
      </c>
      <c r="IF6" s="232">
        <v>133044330.34</v>
      </c>
      <c r="IG6" s="232">
        <v>38511223.270000003</v>
      </c>
      <c r="IH6" s="232">
        <v>12347825.65</v>
      </c>
      <c r="II6" s="232">
        <v>17883082.530000001</v>
      </c>
      <c r="IJ6" s="232">
        <v>25251893.32</v>
      </c>
      <c r="IK6" s="232">
        <v>7612834.1900000004</v>
      </c>
      <c r="IL6" s="232">
        <v>4758349.59</v>
      </c>
      <c r="IM6" s="232">
        <v>3612036.21</v>
      </c>
      <c r="IN6" s="232">
        <v>3251323.18</v>
      </c>
      <c r="IO6" s="232">
        <v>3884395.66</v>
      </c>
      <c r="IP6" s="232">
        <v>5895727.9800000004</v>
      </c>
      <c r="IQ6" s="232">
        <v>287675036.99000001</v>
      </c>
      <c r="IR6" s="232">
        <v>59030660.149999999</v>
      </c>
      <c r="IS6" s="232">
        <v>11033136.529999999</v>
      </c>
      <c r="IT6" s="232">
        <v>8158037.8799999999</v>
      </c>
      <c r="IU6" s="232">
        <v>4654481.0199999996</v>
      </c>
      <c r="IV6" s="232">
        <v>1342430.39</v>
      </c>
      <c r="IW6" s="232">
        <v>4660615.82</v>
      </c>
      <c r="IX6" s="232">
        <v>1374813.87</v>
      </c>
      <c r="IY6" s="232">
        <v>4316499.45</v>
      </c>
      <c r="IZ6" s="232">
        <v>5695077.3600000003</v>
      </c>
      <c r="JA6" s="232">
        <v>4785632.8099999996</v>
      </c>
      <c r="JB6" s="232">
        <v>4319672.76</v>
      </c>
      <c r="JC6" s="232">
        <v>84555297.390000001</v>
      </c>
      <c r="JD6" s="232">
        <v>21951821.93</v>
      </c>
      <c r="JE6" s="232">
        <v>651152.62</v>
      </c>
      <c r="JF6" s="232">
        <v>5144300</v>
      </c>
      <c r="JG6" s="232">
        <v>2300760.7999999998</v>
      </c>
      <c r="JH6" s="232">
        <v>3037226.64</v>
      </c>
      <c r="JI6" s="232">
        <v>67600718.560000002</v>
      </c>
      <c r="JJ6" s="232">
        <v>3999372.81</v>
      </c>
      <c r="JK6" s="232">
        <v>5773442.1399999997</v>
      </c>
      <c r="JL6" s="232">
        <v>8073067.1500000004</v>
      </c>
      <c r="JM6" s="232">
        <v>6126920.5899999999</v>
      </c>
      <c r="JN6" s="232">
        <v>12943574.75</v>
      </c>
      <c r="JO6" s="232">
        <v>3271052.89</v>
      </c>
      <c r="JP6" s="232">
        <v>199500322.24000001</v>
      </c>
      <c r="JQ6" s="232">
        <v>67348288.290000007</v>
      </c>
      <c r="JR6" s="232">
        <v>9126587.8100000005</v>
      </c>
      <c r="JS6" s="232">
        <v>3971453.3</v>
      </c>
      <c r="JT6" s="232">
        <v>13011846.1</v>
      </c>
      <c r="JU6" s="232">
        <v>1720104.48</v>
      </c>
      <c r="JV6" s="232">
        <v>32060678.440000001</v>
      </c>
      <c r="JW6" s="232">
        <v>12651366.33</v>
      </c>
      <c r="JX6" s="232">
        <v>6958689.4299999997</v>
      </c>
      <c r="JY6" s="232">
        <v>13310195.91</v>
      </c>
      <c r="JZ6" s="232">
        <v>10070608.5</v>
      </c>
      <c r="KA6" s="232">
        <v>6446168.46</v>
      </c>
      <c r="KB6" s="232">
        <v>4823452.83</v>
      </c>
      <c r="KC6" s="232">
        <v>1120940.48</v>
      </c>
      <c r="KD6" s="232">
        <v>4622382.4800000004</v>
      </c>
      <c r="KE6" s="232">
        <v>338151824.08999997</v>
      </c>
      <c r="KF6" s="232">
        <v>26776902.199999999</v>
      </c>
      <c r="KG6" s="232">
        <v>10544290.560000001</v>
      </c>
      <c r="KH6" s="232">
        <v>8977076.8100000005</v>
      </c>
      <c r="KI6" s="232">
        <v>9892200.7899999991</v>
      </c>
      <c r="KJ6" s="232">
        <v>10331340.09</v>
      </c>
      <c r="KK6" s="232">
        <v>42902283.719999999</v>
      </c>
      <c r="KL6" s="232">
        <v>9327293.1500000004</v>
      </c>
      <c r="KM6" s="232">
        <v>5046595.79</v>
      </c>
      <c r="KN6" s="232">
        <v>75008189.670000002</v>
      </c>
      <c r="KO6" s="232">
        <v>7029875.7000000002</v>
      </c>
      <c r="KP6" s="232">
        <v>11024829.59</v>
      </c>
      <c r="KQ6" s="232">
        <v>27123496.210000001</v>
      </c>
      <c r="KR6" s="232">
        <v>5947303.2699999996</v>
      </c>
      <c r="KS6" s="232">
        <v>13632040.23</v>
      </c>
      <c r="KT6" s="232">
        <v>129839156.70999999</v>
      </c>
      <c r="KU6" s="232">
        <v>12407570.6</v>
      </c>
      <c r="KV6" s="232">
        <v>145741367.94999999</v>
      </c>
      <c r="KW6" s="232">
        <v>8228549.1799999997</v>
      </c>
      <c r="KX6" s="232">
        <v>2484327.6</v>
      </c>
      <c r="KY6" s="232">
        <v>18383556.039999999</v>
      </c>
      <c r="KZ6" s="232">
        <v>14429549.890000001</v>
      </c>
      <c r="LA6" s="232">
        <v>8918022.8200000003</v>
      </c>
      <c r="LB6" s="232">
        <v>8673934.0600000005</v>
      </c>
      <c r="LC6" s="232">
        <v>4450718.07</v>
      </c>
      <c r="LD6" s="232">
        <v>516005773.36000001</v>
      </c>
      <c r="LE6" s="232">
        <v>37805367.740000002</v>
      </c>
      <c r="LF6" s="232">
        <v>70391305.670000002</v>
      </c>
      <c r="LG6" s="232">
        <v>46890822.719999999</v>
      </c>
      <c r="LH6" s="232">
        <v>9872807.4900000002</v>
      </c>
      <c r="LI6" s="232">
        <v>7168994.8499999996</v>
      </c>
      <c r="LJ6" s="232">
        <v>2947158.96</v>
      </c>
      <c r="LK6" s="232">
        <v>7582937.2300000004</v>
      </c>
      <c r="LL6" s="232">
        <v>5412800.1900000004</v>
      </c>
      <c r="LM6" s="232">
        <v>13285541.800000001</v>
      </c>
      <c r="LN6" s="232">
        <v>2492559.96</v>
      </c>
      <c r="LO6" s="232">
        <v>89609875.900000006</v>
      </c>
      <c r="LP6" s="232">
        <v>10326743.880000001</v>
      </c>
      <c r="LQ6" s="232">
        <v>5615036.75</v>
      </c>
      <c r="LR6" s="232">
        <v>196565100.16</v>
      </c>
      <c r="LS6" s="232">
        <v>91149636.590000004</v>
      </c>
      <c r="LT6" s="232">
        <v>261510449.88</v>
      </c>
      <c r="LU6" s="232">
        <v>50701533.579999998</v>
      </c>
      <c r="LV6" s="232">
        <v>36561463.310000002</v>
      </c>
      <c r="LW6" s="232">
        <v>20022028.379999999</v>
      </c>
      <c r="LX6" s="232">
        <v>18743142.629999999</v>
      </c>
      <c r="LY6" s="232">
        <v>19253012.02</v>
      </c>
      <c r="LZ6" s="232">
        <v>18019428.77</v>
      </c>
      <c r="MA6" s="232">
        <v>26568825.620000001</v>
      </c>
      <c r="MB6" s="232">
        <v>38486992.219999999</v>
      </c>
      <c r="MC6" s="232">
        <v>7091540.9500000002</v>
      </c>
      <c r="MD6" s="232">
        <v>256412542.75999999</v>
      </c>
      <c r="ME6" s="232">
        <v>9196110.7100000009</v>
      </c>
      <c r="MF6" s="232">
        <v>4072040.27</v>
      </c>
      <c r="MG6" s="232">
        <v>3573777.34</v>
      </c>
      <c r="MH6" s="232">
        <v>4903049.79</v>
      </c>
      <c r="MI6" s="232">
        <v>10228397.869999999</v>
      </c>
      <c r="MJ6" s="232">
        <v>4331398.91</v>
      </c>
      <c r="MK6" s="232">
        <v>7880532.1399999997</v>
      </c>
      <c r="ML6" s="232">
        <v>12436145.289999999</v>
      </c>
      <c r="MM6" s="232">
        <v>6525237.4199999999</v>
      </c>
      <c r="MN6" s="232">
        <v>3758966.49</v>
      </c>
      <c r="MO6" s="232">
        <v>7290967.8499999996</v>
      </c>
      <c r="MP6" s="232">
        <v>205519272.22</v>
      </c>
      <c r="MQ6" s="232">
        <v>4955578.2699999996</v>
      </c>
      <c r="MR6" s="232">
        <v>8075321.9299999997</v>
      </c>
      <c r="MS6" s="232">
        <v>10902995.970000001</v>
      </c>
      <c r="MT6" s="232">
        <v>12359823.560000001</v>
      </c>
      <c r="MU6" s="232">
        <v>10003733.4</v>
      </c>
      <c r="MV6" s="232">
        <v>18881987.350000001</v>
      </c>
      <c r="MW6" s="232">
        <v>10981562.25</v>
      </c>
      <c r="MX6" s="232">
        <v>9631614.7300000004</v>
      </c>
      <c r="MY6" s="232">
        <v>2493596.46</v>
      </c>
      <c r="MZ6" s="232">
        <v>1782680.21</v>
      </c>
      <c r="NA6" s="232">
        <v>496678689.87</v>
      </c>
      <c r="NB6" s="232">
        <v>29980756.059999999</v>
      </c>
      <c r="NC6" s="232">
        <v>5165849.2</v>
      </c>
      <c r="ND6" s="232">
        <v>108820811.56</v>
      </c>
      <c r="NE6" s="232">
        <v>5260735.96</v>
      </c>
      <c r="NF6" s="232">
        <v>19035703.68</v>
      </c>
      <c r="NG6" s="232">
        <v>43963242.350000001</v>
      </c>
      <c r="NH6" s="232">
        <v>34756254.009999998</v>
      </c>
      <c r="NI6" s="232">
        <v>1305358.6000000001</v>
      </c>
      <c r="NJ6" s="232">
        <v>12810482.529999999</v>
      </c>
      <c r="NK6" s="232">
        <v>9104041.2100000009</v>
      </c>
      <c r="NL6" s="232">
        <v>4942676.38</v>
      </c>
      <c r="NM6" s="232">
        <v>74583120.340000004</v>
      </c>
      <c r="NN6" s="232">
        <v>5708053.9800000004</v>
      </c>
      <c r="NO6" s="232">
        <v>6242099.9299999997</v>
      </c>
      <c r="NP6" s="232">
        <v>7106924.5800000001</v>
      </c>
      <c r="NQ6" s="232">
        <v>4007318.96</v>
      </c>
      <c r="NR6" s="232">
        <v>720839.15</v>
      </c>
      <c r="NS6" s="232">
        <v>1931705.89</v>
      </c>
      <c r="NT6" s="232">
        <v>154232709.11000001</v>
      </c>
      <c r="NU6" s="232">
        <v>40418908.159999996</v>
      </c>
      <c r="NV6" s="232">
        <v>4304177.38</v>
      </c>
      <c r="NW6" s="232">
        <v>4407393.09</v>
      </c>
      <c r="NX6" s="232">
        <v>4650506.5199999996</v>
      </c>
      <c r="NY6" s="232">
        <v>10143081.02</v>
      </c>
      <c r="NZ6" s="232">
        <v>2608146.02</v>
      </c>
      <c r="OA6" s="232">
        <v>326716293.56</v>
      </c>
      <c r="OB6" s="232">
        <v>25594472.629999999</v>
      </c>
      <c r="OC6" s="232">
        <v>15021469.289999999</v>
      </c>
      <c r="OD6" s="232">
        <v>46963270.43</v>
      </c>
      <c r="OE6" s="232">
        <v>7976027.5</v>
      </c>
      <c r="OF6" s="232">
        <v>14449587.6</v>
      </c>
      <c r="OG6" s="232">
        <v>21560546.059999999</v>
      </c>
      <c r="OH6" s="232">
        <v>4861003.0199999996</v>
      </c>
      <c r="OI6" s="232">
        <v>5499684.4800000004</v>
      </c>
      <c r="OJ6" s="232">
        <v>216724700.75</v>
      </c>
      <c r="OK6" s="232">
        <v>30470746.899999999</v>
      </c>
      <c r="OL6" s="232">
        <v>44265821.240000002</v>
      </c>
      <c r="OM6" s="232">
        <v>16323317.689999999</v>
      </c>
      <c r="ON6" s="232">
        <v>12586018.609999999</v>
      </c>
      <c r="OO6" s="232">
        <v>3310591.71</v>
      </c>
      <c r="OP6" s="232">
        <v>102600724.56999999</v>
      </c>
      <c r="OQ6" s="232">
        <v>5015915.55</v>
      </c>
      <c r="OR6" s="232">
        <v>6388352.6500000004</v>
      </c>
      <c r="OS6" s="232">
        <v>9829070.8000000007</v>
      </c>
      <c r="OT6" s="232">
        <v>10027303.810000001</v>
      </c>
      <c r="OU6" s="232">
        <v>35814648.420000002</v>
      </c>
      <c r="OV6" s="232">
        <v>7701626.7300000004</v>
      </c>
      <c r="OW6" s="232">
        <v>2760963.45</v>
      </c>
      <c r="OX6" s="232">
        <v>3258621.39</v>
      </c>
      <c r="OY6" s="232">
        <v>137705319.47999999</v>
      </c>
      <c r="OZ6" s="232">
        <v>5867445.9199999999</v>
      </c>
      <c r="PA6" s="232">
        <v>22256846.780000001</v>
      </c>
      <c r="PB6" s="232">
        <v>2652994.62</v>
      </c>
      <c r="PC6" s="232">
        <v>12668760.880000001</v>
      </c>
      <c r="PD6" s="232">
        <v>25162432.899999999</v>
      </c>
      <c r="PE6" s="232">
        <v>8340139.2599999998</v>
      </c>
      <c r="PF6" s="232">
        <v>6667066.8399999999</v>
      </c>
      <c r="PG6" s="232">
        <v>10404853.1</v>
      </c>
      <c r="PH6" s="232">
        <v>9361245.6899999995</v>
      </c>
      <c r="PI6" s="232">
        <v>11300252.039999999</v>
      </c>
      <c r="PJ6" s="232">
        <v>17818860.239999998</v>
      </c>
      <c r="PK6" s="232">
        <v>4999326.95</v>
      </c>
      <c r="PL6" s="232">
        <v>31426262.420000002</v>
      </c>
      <c r="PM6" s="232">
        <v>4928250.5599999996</v>
      </c>
      <c r="PN6" s="232">
        <v>3596163.32</v>
      </c>
      <c r="PO6" s="232">
        <v>2274044.88</v>
      </c>
      <c r="PP6" s="232">
        <v>4015074.1</v>
      </c>
      <c r="PQ6" s="232">
        <v>551197733.04999995</v>
      </c>
      <c r="PR6" s="232">
        <v>8156267.5499999998</v>
      </c>
      <c r="PS6" s="232">
        <v>7352653.3099999996</v>
      </c>
      <c r="PT6" s="232">
        <v>16299264.640000001</v>
      </c>
      <c r="PU6" s="232">
        <v>76990835.709999993</v>
      </c>
      <c r="PV6" s="232">
        <v>8775805.5500000007</v>
      </c>
      <c r="PW6" s="232">
        <v>23145185.460000001</v>
      </c>
      <c r="PX6" s="232">
        <v>6688354.4199999999</v>
      </c>
      <c r="PY6" s="232">
        <v>19970027.5</v>
      </c>
      <c r="PZ6" s="232">
        <v>3643759.4</v>
      </c>
      <c r="QA6" s="232">
        <v>13573030.34</v>
      </c>
      <c r="QB6" s="232">
        <v>3714162.81</v>
      </c>
      <c r="QC6" s="232">
        <v>7881808.3600000003</v>
      </c>
      <c r="QD6" s="232">
        <v>10368618.119999999</v>
      </c>
      <c r="QE6" s="232">
        <v>12606577.310000001</v>
      </c>
      <c r="QF6" s="232">
        <v>14107407.51</v>
      </c>
      <c r="QG6" s="232">
        <v>5423488.46</v>
      </c>
      <c r="QH6" s="232">
        <v>5737551.9400000004</v>
      </c>
      <c r="QI6" s="232">
        <v>3365545.04</v>
      </c>
      <c r="QJ6" s="232">
        <v>10350870.77</v>
      </c>
      <c r="QK6" s="232">
        <v>21750137.18</v>
      </c>
      <c r="QL6" s="232">
        <v>3956111.57</v>
      </c>
      <c r="QM6" s="232">
        <v>2823524.26</v>
      </c>
      <c r="QN6" s="232">
        <v>1509311.91</v>
      </c>
      <c r="QO6" s="232">
        <v>3212859.8</v>
      </c>
      <c r="QP6" s="232">
        <v>1846574.65</v>
      </c>
      <c r="QQ6" s="232">
        <v>157551745.62</v>
      </c>
      <c r="QR6" s="232">
        <v>4099037.93</v>
      </c>
      <c r="QS6" s="232">
        <v>23857848.949999999</v>
      </c>
      <c r="QT6" s="232">
        <v>5472752.2800000003</v>
      </c>
      <c r="QU6" s="232">
        <v>6754395.6299999999</v>
      </c>
      <c r="QV6" s="232">
        <v>24888760.390000001</v>
      </c>
      <c r="QW6" s="232">
        <v>4666984.3099999996</v>
      </c>
      <c r="QX6" s="232">
        <v>13339069.279999999</v>
      </c>
      <c r="QY6" s="232">
        <v>13302384.52</v>
      </c>
      <c r="QZ6" s="232">
        <v>4533231.82</v>
      </c>
      <c r="RA6" s="232">
        <v>4266383.34</v>
      </c>
      <c r="RB6" s="232">
        <v>2410212.52</v>
      </c>
      <c r="RC6" s="232">
        <v>2034797.05</v>
      </c>
      <c r="RD6" s="232">
        <v>306375054.5</v>
      </c>
      <c r="RE6" s="232">
        <v>21695762.449999999</v>
      </c>
      <c r="RF6" s="232">
        <v>10057281.26</v>
      </c>
      <c r="RG6" s="232">
        <v>12264333.49</v>
      </c>
      <c r="RH6" s="232">
        <v>7235082.9100000001</v>
      </c>
      <c r="RI6" s="232">
        <v>11536423.82</v>
      </c>
      <c r="RJ6" s="232">
        <v>29220815.739999998</v>
      </c>
      <c r="RK6" s="232">
        <v>8403790.9700000007</v>
      </c>
      <c r="RL6" s="232">
        <v>11698864.800000001</v>
      </c>
      <c r="RM6" s="232">
        <v>25961430.52</v>
      </c>
      <c r="RN6" s="232">
        <v>34306394.149999999</v>
      </c>
      <c r="RO6" s="232">
        <v>3163750.87</v>
      </c>
      <c r="RP6" s="232">
        <v>3329740.82</v>
      </c>
      <c r="RQ6" s="232">
        <v>11524983.49</v>
      </c>
      <c r="RR6" s="232">
        <v>4385769.18</v>
      </c>
      <c r="RS6" s="232">
        <v>4225715.2</v>
      </c>
      <c r="RT6" s="232">
        <v>5822132.7999999998</v>
      </c>
      <c r="RU6" s="232">
        <v>2365609.63</v>
      </c>
      <c r="RV6" s="232">
        <v>2029609.21</v>
      </c>
      <c r="RW6" s="232">
        <v>3722554.75</v>
      </c>
      <c r="RX6" s="232">
        <v>105053318.14</v>
      </c>
      <c r="RY6" s="232">
        <v>7058011.25</v>
      </c>
      <c r="RZ6" s="232">
        <v>4779835.04</v>
      </c>
      <c r="SA6" s="232">
        <v>5958115.8499999996</v>
      </c>
      <c r="SB6" s="232">
        <v>3068951.22</v>
      </c>
      <c r="SC6" s="232">
        <v>9487473.75</v>
      </c>
      <c r="SD6" s="232">
        <v>7658799.5</v>
      </c>
      <c r="SE6" s="232">
        <v>13967376.76</v>
      </c>
      <c r="SF6" s="232">
        <v>6065422.3300000001</v>
      </c>
      <c r="SG6" s="232">
        <v>8371777.7999999998</v>
      </c>
      <c r="SH6" s="232">
        <v>20214325.73</v>
      </c>
      <c r="SI6" s="232">
        <v>2898037.66</v>
      </c>
      <c r="SJ6" s="232">
        <v>46550601.799999997</v>
      </c>
      <c r="SK6" s="232">
        <v>8609605.2799999993</v>
      </c>
      <c r="SL6" s="232">
        <v>8411499.1400000006</v>
      </c>
      <c r="SM6" s="232">
        <v>19332921.969999999</v>
      </c>
      <c r="SN6" s="232">
        <v>6607779.5700000003</v>
      </c>
      <c r="SO6" s="232">
        <v>7541210.3099999996</v>
      </c>
      <c r="SP6" s="232">
        <v>5649704.2699999996</v>
      </c>
      <c r="SQ6" s="232">
        <v>3788897.09</v>
      </c>
      <c r="SR6" s="232">
        <v>146102443.47999999</v>
      </c>
      <c r="SS6" s="232">
        <v>5387579.8099999996</v>
      </c>
      <c r="ST6" s="232">
        <v>12945281.460000001</v>
      </c>
      <c r="SU6" s="232">
        <v>5566659.21</v>
      </c>
      <c r="SV6" s="232">
        <v>2712501.15</v>
      </c>
      <c r="SW6" s="232">
        <v>3968786.99</v>
      </c>
      <c r="SX6" s="232">
        <v>4562802.75</v>
      </c>
      <c r="SY6" s="232">
        <v>13177567.050000001</v>
      </c>
      <c r="SZ6" s="232">
        <v>4148691.48</v>
      </c>
      <c r="TA6" s="232">
        <v>3682813.61</v>
      </c>
      <c r="TB6" s="232">
        <v>7056055.7400000002</v>
      </c>
      <c r="TC6" s="232">
        <v>17575220.829999998</v>
      </c>
      <c r="TD6" s="232">
        <v>4705138.16</v>
      </c>
      <c r="TE6" s="232">
        <v>3511592.99</v>
      </c>
      <c r="TF6" s="232">
        <v>341747229.89999998</v>
      </c>
      <c r="TG6" s="232">
        <v>5167579.87</v>
      </c>
      <c r="TH6" s="232">
        <v>4208344.24</v>
      </c>
      <c r="TI6" s="232">
        <v>12528228.119999999</v>
      </c>
      <c r="TJ6" s="232">
        <v>10136284.630000001</v>
      </c>
      <c r="TK6" s="232">
        <v>7248481.5999999996</v>
      </c>
      <c r="TL6" s="232">
        <v>1948711.07</v>
      </c>
      <c r="TM6" s="232">
        <v>18913258.460000001</v>
      </c>
      <c r="TN6" s="232">
        <v>5995320.7999999998</v>
      </c>
      <c r="TO6" s="232">
        <v>12721020.369999999</v>
      </c>
      <c r="TP6" s="232">
        <v>13814908.35</v>
      </c>
      <c r="TQ6" s="232">
        <v>4286143.8099999996</v>
      </c>
      <c r="TR6" s="232">
        <v>3651828.52</v>
      </c>
      <c r="TS6" s="232">
        <v>5901430.8200000003</v>
      </c>
      <c r="TT6" s="232">
        <v>6461574.7300000004</v>
      </c>
      <c r="TU6" s="232">
        <v>3886211.13</v>
      </c>
      <c r="TV6" s="232">
        <v>70868259.379999995</v>
      </c>
      <c r="TW6" s="232">
        <v>3999177.17</v>
      </c>
      <c r="TX6" s="232">
        <v>139532226.05000001</v>
      </c>
      <c r="TY6" s="232">
        <v>17561332.129999999</v>
      </c>
      <c r="TZ6" s="232">
        <v>4318613.0199999996</v>
      </c>
      <c r="UA6" s="232">
        <v>4850292.92</v>
      </c>
      <c r="UB6" s="232">
        <v>50777775.609999999</v>
      </c>
      <c r="UC6" s="232">
        <v>3573332.96</v>
      </c>
      <c r="UD6" s="232">
        <v>2106592.63</v>
      </c>
      <c r="UE6" s="232">
        <v>6288178.2699999996</v>
      </c>
      <c r="UF6" s="232">
        <v>4299255.26</v>
      </c>
      <c r="UG6" s="232">
        <v>70577293.939999998</v>
      </c>
      <c r="UH6" s="232">
        <v>12659188.83</v>
      </c>
      <c r="UI6" s="232">
        <v>10338520.289999999</v>
      </c>
      <c r="UJ6" s="232">
        <v>16517201.199999999</v>
      </c>
      <c r="UK6" s="232">
        <v>12129410.35</v>
      </c>
      <c r="UL6" s="232">
        <v>6434468.21</v>
      </c>
      <c r="UM6" s="232">
        <v>570140927.38</v>
      </c>
      <c r="UN6" s="232">
        <v>10254327.220000001</v>
      </c>
      <c r="UO6" s="232">
        <v>6042094.1200000001</v>
      </c>
      <c r="UP6" s="232">
        <v>59780790.030000001</v>
      </c>
      <c r="UQ6" s="232">
        <v>767149.89</v>
      </c>
      <c r="UR6" s="232">
        <v>7690351.29</v>
      </c>
      <c r="US6" s="232">
        <v>23180037.120000001</v>
      </c>
      <c r="UT6" s="232">
        <v>5601494.6100000003</v>
      </c>
      <c r="UU6" s="232">
        <v>5100429.5999999996</v>
      </c>
      <c r="UV6" s="232">
        <v>6040398.1299999999</v>
      </c>
      <c r="UW6" s="232">
        <v>6918436.0800000001</v>
      </c>
      <c r="UX6" s="232">
        <v>22800599.059999999</v>
      </c>
      <c r="UY6" s="232">
        <v>8531601.7200000007</v>
      </c>
      <c r="UZ6" s="232">
        <v>17943701.489999998</v>
      </c>
      <c r="VA6" s="232">
        <v>2866992.88</v>
      </c>
      <c r="VB6" s="232">
        <v>3805717.62</v>
      </c>
      <c r="VC6" s="232">
        <v>4899869.62</v>
      </c>
      <c r="VD6" s="232">
        <v>3971815.81</v>
      </c>
      <c r="VE6" s="232">
        <v>27786437.75</v>
      </c>
      <c r="VF6" s="232">
        <v>2286648.08</v>
      </c>
      <c r="VG6" s="232">
        <v>2385597.85</v>
      </c>
      <c r="VH6" s="232">
        <v>2538856.58</v>
      </c>
      <c r="VI6" s="232">
        <v>201561449.18000001</v>
      </c>
      <c r="VJ6" s="232">
        <v>8489969.4499999993</v>
      </c>
      <c r="VK6" s="232">
        <v>7978020.8499999996</v>
      </c>
      <c r="VL6" s="232">
        <v>22848481.82</v>
      </c>
      <c r="VM6" s="232">
        <v>24359378.899999999</v>
      </c>
      <c r="VN6" s="232">
        <v>17603719.469999999</v>
      </c>
      <c r="VO6" s="232">
        <v>10407596.050000001</v>
      </c>
      <c r="VP6" s="232">
        <v>7449595.46</v>
      </c>
      <c r="VQ6" s="232">
        <v>7494975.7999999998</v>
      </c>
      <c r="VR6" s="232">
        <v>39630819.75</v>
      </c>
      <c r="VS6" s="232">
        <v>8377944.6500000004</v>
      </c>
      <c r="VT6" s="232">
        <v>18353354.73</v>
      </c>
      <c r="VU6" s="232">
        <v>11287515.890000001</v>
      </c>
      <c r="VV6" s="232">
        <v>4943462.72</v>
      </c>
      <c r="VW6" s="232">
        <v>4124345.93</v>
      </c>
      <c r="VX6" s="232">
        <v>863380052.83000004</v>
      </c>
      <c r="VY6" s="232">
        <v>20352262.789999999</v>
      </c>
      <c r="VZ6" s="232">
        <v>11520290.539999999</v>
      </c>
      <c r="WA6" s="232">
        <v>10300820.16</v>
      </c>
      <c r="WB6" s="232">
        <v>6114026.3200000003</v>
      </c>
      <c r="WC6" s="232">
        <v>11302040.369999999</v>
      </c>
      <c r="WD6" s="232">
        <v>21724570.489999998</v>
      </c>
      <c r="WE6" s="232">
        <v>29460047.460000001</v>
      </c>
      <c r="WF6" s="232">
        <v>11585350.890000001</v>
      </c>
      <c r="WG6" s="232">
        <v>17821095.640000001</v>
      </c>
      <c r="WH6" s="232">
        <v>8977949.6699999999</v>
      </c>
      <c r="WI6" s="232">
        <v>29903287.789999999</v>
      </c>
      <c r="WJ6" s="232">
        <v>12634738.74</v>
      </c>
      <c r="WK6" s="232">
        <v>21965426.100000001</v>
      </c>
      <c r="WL6" s="232">
        <v>45084245.93</v>
      </c>
      <c r="WM6" s="232">
        <v>12716626.59</v>
      </c>
      <c r="WN6" s="232">
        <v>17815986.829999998</v>
      </c>
      <c r="WO6" s="232">
        <v>15668748.720000001</v>
      </c>
      <c r="WP6" s="232">
        <v>6618487.9400000004</v>
      </c>
      <c r="WQ6" s="232">
        <v>22043417.379999999</v>
      </c>
      <c r="WR6" s="232">
        <v>73073612.439999998</v>
      </c>
      <c r="WS6" s="232">
        <v>10901382.6</v>
      </c>
      <c r="WT6" s="232">
        <v>6212812.6500000004</v>
      </c>
      <c r="WU6" s="232">
        <v>5515894.2199999997</v>
      </c>
      <c r="WV6" s="232">
        <v>5460505.4000000004</v>
      </c>
      <c r="WW6" s="232">
        <v>5687224.2699999996</v>
      </c>
      <c r="WX6" s="232">
        <v>5366574.37</v>
      </c>
      <c r="WY6" s="232">
        <v>7241683.2300000004</v>
      </c>
      <c r="WZ6" s="232">
        <v>45902915.090000004</v>
      </c>
      <c r="XA6" s="232">
        <v>3856032.66</v>
      </c>
      <c r="XB6" s="232">
        <v>3771553.66</v>
      </c>
      <c r="XC6" s="232">
        <v>2927603.49</v>
      </c>
      <c r="XD6" s="232">
        <v>2403627.17</v>
      </c>
      <c r="XE6" s="232">
        <v>378235994.75</v>
      </c>
      <c r="XF6" s="232">
        <v>13526985.27</v>
      </c>
      <c r="XG6" s="232">
        <v>14578274.34</v>
      </c>
      <c r="XH6" s="232">
        <v>75006531.150000006</v>
      </c>
      <c r="XI6" s="232">
        <v>12031146.51</v>
      </c>
      <c r="XJ6" s="232">
        <v>16926794.120000001</v>
      </c>
      <c r="XK6" s="232">
        <v>22284730.469999999</v>
      </c>
      <c r="XL6" s="232">
        <v>10708442.369999999</v>
      </c>
      <c r="XM6" s="232">
        <v>10147736.35</v>
      </c>
      <c r="XN6" s="232">
        <v>26421644.670000002</v>
      </c>
      <c r="XO6" s="232">
        <v>22791411.850000001</v>
      </c>
      <c r="XP6" s="232">
        <v>5998968.54</v>
      </c>
      <c r="XQ6" s="232">
        <v>6497742.0800000001</v>
      </c>
      <c r="XR6" s="232">
        <v>9031768.8800000008</v>
      </c>
      <c r="XS6" s="232">
        <v>7018101.3300000001</v>
      </c>
      <c r="XT6" s="232">
        <v>4515087.93</v>
      </c>
      <c r="XU6" s="232">
        <v>4424762.1100000003</v>
      </c>
      <c r="XV6" s="232">
        <v>4935096.12</v>
      </c>
      <c r="XW6" s="232">
        <v>5664811.2800000003</v>
      </c>
      <c r="XX6" s="232">
        <v>5148894.17</v>
      </c>
      <c r="XY6" s="232">
        <v>6476639.9800000004</v>
      </c>
      <c r="XZ6" s="232">
        <v>5511570.9299999997</v>
      </c>
      <c r="YA6" s="232">
        <v>3226489.26</v>
      </c>
      <c r="YB6" s="232">
        <v>359667464.67000002</v>
      </c>
      <c r="YC6" s="232">
        <v>9705716.6199999992</v>
      </c>
      <c r="YD6" s="232">
        <v>23467697.18</v>
      </c>
      <c r="YE6" s="232">
        <v>8125172.4900000002</v>
      </c>
      <c r="YF6" s="232">
        <v>48069057.119999997</v>
      </c>
      <c r="YG6" s="232">
        <v>6849433.5</v>
      </c>
      <c r="YH6" s="232">
        <v>17506294.219999999</v>
      </c>
      <c r="YI6" s="232">
        <v>4195794.82</v>
      </c>
      <c r="YJ6" s="232">
        <v>24434081.579999998</v>
      </c>
      <c r="YK6" s="232">
        <v>21489396.75</v>
      </c>
      <c r="YL6" s="232">
        <v>10488286.77</v>
      </c>
      <c r="YM6" s="232">
        <v>6131322.8200000003</v>
      </c>
      <c r="YN6" s="232">
        <v>5900802.9900000002</v>
      </c>
      <c r="YO6" s="232">
        <v>5427181.4900000002</v>
      </c>
      <c r="YP6" s="232">
        <v>3676984.45</v>
      </c>
      <c r="YQ6" s="232">
        <v>4576838.8600000003</v>
      </c>
      <c r="YR6" s="232">
        <v>3719733.48</v>
      </c>
      <c r="YS6" s="232">
        <v>90808269.069999993</v>
      </c>
      <c r="YT6" s="232">
        <v>4761560.0199999996</v>
      </c>
      <c r="YU6" s="232">
        <v>5068891.97</v>
      </c>
      <c r="YV6" s="232">
        <v>3548231.8</v>
      </c>
      <c r="YW6" s="232">
        <v>7505347.2800000003</v>
      </c>
      <c r="YX6" s="232">
        <v>2570407.77</v>
      </c>
      <c r="YY6" s="232">
        <v>4270783.45</v>
      </c>
      <c r="YZ6" s="232">
        <v>96757549.719999999</v>
      </c>
      <c r="ZA6" s="232">
        <v>4419525.92</v>
      </c>
      <c r="ZB6" s="232">
        <v>7129553.7000000002</v>
      </c>
      <c r="ZC6" s="232">
        <v>9662615.8100000005</v>
      </c>
      <c r="ZD6" s="232">
        <v>4989233.46</v>
      </c>
      <c r="ZE6" s="232">
        <v>6771336.0700000003</v>
      </c>
      <c r="ZF6" s="232">
        <v>3494314.62</v>
      </c>
      <c r="ZG6" s="232">
        <v>5251377.0599999996</v>
      </c>
      <c r="ZH6" s="232">
        <v>25710704.140000001</v>
      </c>
      <c r="ZI6" s="232">
        <v>282862133.07999998</v>
      </c>
      <c r="ZJ6" s="232">
        <v>4214032.8099999996</v>
      </c>
      <c r="ZK6" s="232">
        <v>23449074.170000002</v>
      </c>
      <c r="ZL6" s="232">
        <v>40246397.899999999</v>
      </c>
      <c r="ZM6" s="232">
        <v>23378867.559999999</v>
      </c>
      <c r="ZN6" s="232">
        <v>7038951.79</v>
      </c>
      <c r="ZO6" s="232">
        <v>10666783.73</v>
      </c>
      <c r="ZP6" s="232">
        <v>17178752.190000001</v>
      </c>
      <c r="ZQ6" s="232">
        <v>19351153.57</v>
      </c>
      <c r="ZR6" s="232">
        <v>21180057.199999999</v>
      </c>
      <c r="ZS6" s="232">
        <v>2303332.9900000002</v>
      </c>
      <c r="ZT6" s="232">
        <v>7043303.8600000003</v>
      </c>
      <c r="ZU6" s="232">
        <v>6004378.8399999999</v>
      </c>
      <c r="ZV6" s="232">
        <v>10124009.369999999</v>
      </c>
      <c r="ZW6" s="232">
        <v>6206168.0999999996</v>
      </c>
      <c r="ZX6" s="232">
        <v>6709286.0999999996</v>
      </c>
      <c r="ZY6" s="232">
        <v>8298431.1500000004</v>
      </c>
      <c r="ZZ6" s="232">
        <v>2710512.97</v>
      </c>
      <c r="AAA6" s="232">
        <v>9227236.5199999996</v>
      </c>
      <c r="AAB6" s="232">
        <v>4820182.84</v>
      </c>
      <c r="AAC6" s="232">
        <v>2749370.45</v>
      </c>
      <c r="AAD6" s="232">
        <v>3871171.01</v>
      </c>
      <c r="AAE6" s="232">
        <v>81541846.769999996</v>
      </c>
      <c r="AAF6" s="232">
        <v>6318243.1600000001</v>
      </c>
      <c r="AAG6" s="232">
        <v>7306227.5599999996</v>
      </c>
      <c r="AAH6" s="232">
        <v>5253426.96</v>
      </c>
      <c r="AAI6" s="232">
        <v>5845553.29</v>
      </c>
      <c r="AAJ6" s="232">
        <v>12141709.699999999</v>
      </c>
      <c r="AAK6" s="232">
        <v>6082372.5300000003</v>
      </c>
      <c r="AAL6" s="232">
        <v>668798586.91999996</v>
      </c>
      <c r="AAM6" s="232">
        <v>11606646.609999999</v>
      </c>
      <c r="AAN6" s="232">
        <v>5338289.1900000004</v>
      </c>
      <c r="AAO6" s="232">
        <v>19124805.870000001</v>
      </c>
      <c r="AAP6" s="232">
        <v>15396075.890000001</v>
      </c>
      <c r="AAQ6" s="232">
        <v>6887579.79</v>
      </c>
      <c r="AAR6" s="232">
        <v>9662815.8800000008</v>
      </c>
      <c r="AAS6" s="232">
        <v>16546975.83</v>
      </c>
      <c r="AAT6" s="232">
        <v>31937869.463</v>
      </c>
      <c r="AAU6" s="232">
        <v>6667944.6299999999</v>
      </c>
      <c r="AAV6" s="232">
        <v>12634034.710000001</v>
      </c>
      <c r="AAW6" s="232">
        <v>64204958.109999999</v>
      </c>
      <c r="AAX6" s="232">
        <v>25250559.059999999</v>
      </c>
      <c r="AAY6" s="232">
        <v>3949192.25</v>
      </c>
      <c r="AAZ6" s="232">
        <v>7545190.6100000003</v>
      </c>
      <c r="ABA6" s="232">
        <v>8403830.9399999995</v>
      </c>
      <c r="ABB6" s="232">
        <v>3721148.38</v>
      </c>
      <c r="ABC6" s="232">
        <v>7478809.2199999997</v>
      </c>
      <c r="ABD6" s="232">
        <v>4949662.9800000004</v>
      </c>
      <c r="ABE6" s="232">
        <v>55700475.130000003</v>
      </c>
      <c r="ABF6" s="232">
        <v>43756230.640000001</v>
      </c>
      <c r="ABG6" s="232">
        <v>4866454.1100000003</v>
      </c>
      <c r="ABH6" s="232">
        <v>4268770.42</v>
      </c>
      <c r="ABI6" s="232">
        <v>5055763.3899999997</v>
      </c>
      <c r="ABJ6" s="232">
        <v>2396875.7200000002</v>
      </c>
      <c r="ABK6" s="232">
        <v>3033944.17</v>
      </c>
      <c r="ABL6" s="232">
        <v>120387596.90000001</v>
      </c>
      <c r="ABM6" s="232">
        <v>8216921.2999999998</v>
      </c>
      <c r="ABN6" s="232">
        <v>4706024.3600000003</v>
      </c>
      <c r="ABO6" s="232">
        <v>13885564.99</v>
      </c>
      <c r="ABP6" s="232">
        <v>8567268.2699999996</v>
      </c>
      <c r="ABQ6" s="232">
        <v>6293272.8899999997</v>
      </c>
      <c r="ABR6" s="232">
        <v>4793785.9800000004</v>
      </c>
      <c r="ABS6" s="232">
        <v>7766976.21</v>
      </c>
      <c r="ABT6" s="232">
        <v>508570.53</v>
      </c>
      <c r="ABU6" s="232">
        <v>134677794.88</v>
      </c>
      <c r="ABV6" s="232">
        <v>3455390.68</v>
      </c>
      <c r="ABW6" s="232">
        <v>17516621.579999998</v>
      </c>
      <c r="ABX6" s="232">
        <v>5059294.0199999996</v>
      </c>
      <c r="ABY6" s="232">
        <v>3314909.81</v>
      </c>
      <c r="ABZ6" s="232">
        <v>22972109.289999999</v>
      </c>
      <c r="ACA6" s="232">
        <v>2575320.15</v>
      </c>
      <c r="ACB6" s="232">
        <v>5597391.5599999996</v>
      </c>
      <c r="ACC6" s="232">
        <v>3340838.52</v>
      </c>
      <c r="ACD6" s="232">
        <v>13008886.300000001</v>
      </c>
      <c r="ACE6" s="232">
        <v>3184712.25</v>
      </c>
      <c r="ACF6" s="232">
        <v>316131049.49000001</v>
      </c>
      <c r="ACG6" s="232">
        <v>4833859.67</v>
      </c>
      <c r="ACH6" s="232">
        <v>9644992.0800000001</v>
      </c>
      <c r="ACI6" s="232">
        <v>14549347.09</v>
      </c>
      <c r="ACJ6" s="232">
        <v>6635553.54</v>
      </c>
      <c r="ACK6" s="232">
        <v>8020281.8099999996</v>
      </c>
      <c r="ACL6" s="232">
        <v>13429557.789999999</v>
      </c>
      <c r="ACM6" s="232">
        <v>45238756.020000003</v>
      </c>
      <c r="ACN6" s="232">
        <v>68514398.969999999</v>
      </c>
      <c r="ACO6" s="232">
        <v>5070105.09</v>
      </c>
      <c r="ACP6" s="232">
        <v>10506054.220000001</v>
      </c>
      <c r="ACQ6" s="232">
        <v>10915294.42</v>
      </c>
      <c r="ACR6" s="232">
        <v>10281563.130000001</v>
      </c>
      <c r="ACS6" s="232">
        <v>37090456.799999997</v>
      </c>
      <c r="ACT6" s="232">
        <v>7551737.4299999997</v>
      </c>
      <c r="ACU6" s="232">
        <v>6706077.5499999998</v>
      </c>
      <c r="ACV6" s="232">
        <v>5389491.5800000001</v>
      </c>
      <c r="ACW6" s="232">
        <v>2457646.0299999998</v>
      </c>
      <c r="ACX6" s="232">
        <v>4408361.1100000003</v>
      </c>
      <c r="ACY6" s="232">
        <v>3203659.09</v>
      </c>
      <c r="ACZ6" s="232">
        <v>2689301.19</v>
      </c>
      <c r="ADA6" s="232">
        <v>4985302.24</v>
      </c>
      <c r="ADB6" s="232">
        <v>5783219.2300000004</v>
      </c>
      <c r="ADC6" s="232">
        <v>49666716.960000001</v>
      </c>
      <c r="ADD6" s="232">
        <v>36525315.200000003</v>
      </c>
      <c r="ADE6" s="232">
        <v>818305.2</v>
      </c>
      <c r="ADF6" s="232">
        <v>1277343.8400000001</v>
      </c>
      <c r="ADG6" s="232">
        <v>5129569.55</v>
      </c>
      <c r="ADH6" s="232">
        <v>1038594.71</v>
      </c>
      <c r="ADI6" s="232">
        <v>4461583.49</v>
      </c>
      <c r="ADJ6" s="232">
        <v>3873236.68</v>
      </c>
      <c r="ADK6" s="232">
        <v>5229670.4000000004</v>
      </c>
      <c r="ADL6" s="232">
        <v>303713586.35000002</v>
      </c>
      <c r="ADM6" s="232">
        <v>15361543.93</v>
      </c>
      <c r="ADN6" s="232">
        <v>16076207.83</v>
      </c>
      <c r="ADO6" s="232">
        <v>53114203.539999999</v>
      </c>
      <c r="ADP6" s="232">
        <v>1545493.19</v>
      </c>
      <c r="ADQ6" s="232">
        <v>2252050.04</v>
      </c>
      <c r="ADR6" s="232">
        <v>4671451.4800000004</v>
      </c>
      <c r="ADS6" s="232">
        <v>1383196.65</v>
      </c>
      <c r="ADT6" s="232">
        <v>405835720.86000001</v>
      </c>
      <c r="ADU6" s="232">
        <v>32267809.030000001</v>
      </c>
      <c r="ADV6" s="232">
        <v>28628552.32</v>
      </c>
      <c r="ADW6" s="232">
        <v>6046848.21</v>
      </c>
      <c r="ADX6" s="232">
        <v>7135142.2800000003</v>
      </c>
      <c r="ADY6" s="232">
        <v>12124502.32</v>
      </c>
      <c r="ADZ6" s="232">
        <v>8250529.25</v>
      </c>
      <c r="AEA6" s="232">
        <v>5987955.0499999998</v>
      </c>
      <c r="AEB6" s="232">
        <v>3798423.3</v>
      </c>
      <c r="AEC6" s="232">
        <v>5349219.7699999996</v>
      </c>
      <c r="AED6" s="232">
        <v>6111003.0700000003</v>
      </c>
      <c r="AEE6" s="232">
        <v>14008202.050000001</v>
      </c>
      <c r="AEF6" s="232">
        <v>6823034.3600000003</v>
      </c>
      <c r="AEG6" s="232">
        <v>8943356.1300000008</v>
      </c>
      <c r="AEH6" s="232">
        <v>13164894.039999999</v>
      </c>
      <c r="AEI6" s="232">
        <v>9730031.3699999992</v>
      </c>
      <c r="AEJ6" s="232">
        <v>3042770.89</v>
      </c>
      <c r="AEK6" s="232">
        <v>15721376.619999999</v>
      </c>
      <c r="AEL6" s="232">
        <v>3363501.85</v>
      </c>
      <c r="AEM6" s="232">
        <v>11244427.470000001</v>
      </c>
      <c r="AEN6" s="232">
        <v>216845368.33000001</v>
      </c>
      <c r="AEO6" s="232">
        <v>18507848.460000001</v>
      </c>
      <c r="AEP6" s="232">
        <v>11784266.609999999</v>
      </c>
      <c r="AEQ6" s="232">
        <v>8958545.1400000006</v>
      </c>
      <c r="AER6" s="232">
        <v>7000676.3300000001</v>
      </c>
      <c r="AES6" s="232">
        <v>22804560.52</v>
      </c>
      <c r="AET6" s="232">
        <v>8263040.2999999998</v>
      </c>
      <c r="AEU6" s="232">
        <v>10444652.16</v>
      </c>
      <c r="AEV6" s="232">
        <v>6826547.5999999996</v>
      </c>
      <c r="AEW6" s="232">
        <v>2362399.06</v>
      </c>
      <c r="AEX6" s="232">
        <v>78147781.560000002</v>
      </c>
      <c r="AEY6" s="232">
        <v>46846996.280000001</v>
      </c>
      <c r="AEZ6" s="232">
        <v>13316115.26</v>
      </c>
      <c r="AFA6" s="232">
        <v>6919679.4500000002</v>
      </c>
      <c r="AFB6" s="232">
        <v>12232227.460000001</v>
      </c>
      <c r="AFC6" s="232">
        <v>10183206.77</v>
      </c>
      <c r="AFD6" s="232">
        <v>4562062.1500000004</v>
      </c>
      <c r="AFE6" s="232">
        <v>8668913.5</v>
      </c>
      <c r="AFF6" s="232">
        <v>2934965.78</v>
      </c>
      <c r="AFG6" s="232">
        <v>5790071.7199999997</v>
      </c>
      <c r="AFH6" s="232">
        <v>5213337.7</v>
      </c>
      <c r="AFI6" s="232">
        <v>4980042</v>
      </c>
      <c r="AFJ6" s="232">
        <v>4809715.3600000003</v>
      </c>
      <c r="AFK6" s="232">
        <v>106989569.27</v>
      </c>
      <c r="AFL6" s="232">
        <v>8171738.6600000001</v>
      </c>
      <c r="AFM6" s="232">
        <v>8173281.5800000001</v>
      </c>
      <c r="AFN6" s="232">
        <v>4187088.01</v>
      </c>
      <c r="AFO6" s="232">
        <v>4944536.45</v>
      </c>
      <c r="AFP6" s="232">
        <v>2610564.9</v>
      </c>
      <c r="AFQ6" s="232">
        <v>2290536.54</v>
      </c>
      <c r="AFR6" s="232">
        <v>7877919.7000000002</v>
      </c>
      <c r="AFS6" s="232">
        <v>6901566.7599999998</v>
      </c>
      <c r="AFT6" s="232">
        <v>3335602.81</v>
      </c>
      <c r="AFU6" s="232">
        <v>12162870.42</v>
      </c>
      <c r="AFV6" s="232">
        <v>3217269.3</v>
      </c>
      <c r="AFW6" s="232">
        <v>138531100.78</v>
      </c>
      <c r="AFX6" s="232">
        <v>4162160.76</v>
      </c>
      <c r="AFY6" s="232">
        <v>5278635.45</v>
      </c>
      <c r="AFZ6" s="232">
        <v>6213886.4199999999</v>
      </c>
      <c r="AGA6" s="232">
        <v>16940614.41</v>
      </c>
      <c r="AGB6" s="232">
        <v>6062734.4299999997</v>
      </c>
      <c r="AGC6" s="232">
        <v>3029393.95</v>
      </c>
      <c r="AGD6" s="232">
        <v>5290071.84</v>
      </c>
      <c r="AGE6" s="232">
        <v>3788620.5</v>
      </c>
      <c r="AGF6" s="232">
        <v>5184598.62</v>
      </c>
      <c r="AGG6" s="232">
        <v>3553527.09</v>
      </c>
      <c r="AGH6" s="232">
        <v>167827789.37</v>
      </c>
      <c r="AGI6" s="232">
        <v>18343504.719999999</v>
      </c>
      <c r="AGJ6" s="232">
        <v>6868056.1100000003</v>
      </c>
      <c r="AGK6" s="232">
        <v>3108643.77</v>
      </c>
      <c r="AGL6" s="232">
        <v>10963613.789999999</v>
      </c>
      <c r="AGM6" s="232">
        <v>5676808.75</v>
      </c>
      <c r="AGN6" s="232">
        <v>3041911.17</v>
      </c>
      <c r="AGO6" s="232">
        <v>3064165.93</v>
      </c>
      <c r="AGP6" s="232">
        <v>301089069.02999997</v>
      </c>
      <c r="AGQ6" s="232">
        <v>193875228.59</v>
      </c>
      <c r="AGR6" s="232">
        <v>8033570.8300000001</v>
      </c>
      <c r="AGS6" s="232">
        <v>15405238.279999999</v>
      </c>
      <c r="AGT6" s="232">
        <v>21584439.059999999</v>
      </c>
      <c r="AGU6" s="232">
        <v>12474963.869999999</v>
      </c>
      <c r="AGV6" s="232">
        <v>10594952.550000001</v>
      </c>
      <c r="AGW6" s="232">
        <v>12453905.880000001</v>
      </c>
      <c r="AGX6" s="232">
        <v>2646817.0699999998</v>
      </c>
      <c r="AGY6" s="232">
        <v>8024113.9400000004</v>
      </c>
      <c r="AGZ6" s="232">
        <v>15050391.439999999</v>
      </c>
      <c r="AHA6" s="232">
        <v>4081883.35</v>
      </c>
      <c r="AHB6" s="232">
        <v>3890062.55</v>
      </c>
      <c r="AHC6" s="232">
        <v>5195585.12</v>
      </c>
      <c r="AHD6" s="232">
        <v>3469494.65</v>
      </c>
      <c r="AHE6" s="232">
        <v>5744306.9100000001</v>
      </c>
      <c r="AHF6" s="232">
        <v>3852704.36</v>
      </c>
      <c r="AHG6" s="232">
        <v>66872658.100000001</v>
      </c>
      <c r="AHH6" s="232">
        <v>3998936.98</v>
      </c>
      <c r="AHI6" s="232">
        <v>5920587.6600000001</v>
      </c>
      <c r="AHJ6" s="232">
        <v>3717418.89</v>
      </c>
      <c r="AHK6" s="232">
        <v>15910074.24</v>
      </c>
      <c r="AHL6" s="232">
        <v>3797921.77</v>
      </c>
      <c r="AHM6" s="232">
        <v>3452257.2</v>
      </c>
      <c r="AHN6" s="232"/>
    </row>
    <row r="7" spans="1:898">
      <c r="A7" t="s">
        <v>2939</v>
      </c>
      <c r="B7" s="232">
        <v>40405003.899999999</v>
      </c>
      <c r="C7" s="232">
        <v>3990378.49</v>
      </c>
      <c r="D7" s="232">
        <v>4508795</v>
      </c>
      <c r="E7" s="232">
        <v>1861722.4</v>
      </c>
      <c r="F7" s="232">
        <v>4101669.67</v>
      </c>
      <c r="G7" s="232">
        <v>2016392.33</v>
      </c>
      <c r="H7" s="232">
        <v>10848151.27</v>
      </c>
      <c r="I7" s="232">
        <v>3733123.38</v>
      </c>
      <c r="J7" s="232">
        <v>5976931.25</v>
      </c>
      <c r="K7" s="232">
        <v>2989091.27</v>
      </c>
      <c r="L7" s="232">
        <v>1457899.7</v>
      </c>
      <c r="M7" s="232">
        <v>1488584.4</v>
      </c>
      <c r="N7" s="232">
        <v>3116316.5</v>
      </c>
      <c r="O7" s="232">
        <v>2128617.19</v>
      </c>
      <c r="P7" s="232">
        <v>692924.74</v>
      </c>
      <c r="Q7" s="232">
        <v>5184902.41</v>
      </c>
      <c r="R7" s="232">
        <v>2501136.75</v>
      </c>
      <c r="S7" s="232">
        <v>827300.42</v>
      </c>
      <c r="T7" s="232">
        <v>49700889.719999999</v>
      </c>
      <c r="U7" s="232">
        <v>9303897.0399999991</v>
      </c>
      <c r="V7" s="232">
        <v>2227449.15</v>
      </c>
      <c r="W7" s="232">
        <v>3984408.65</v>
      </c>
      <c r="X7" s="232">
        <v>2488877</v>
      </c>
      <c r="Y7" s="232">
        <v>2649341.66</v>
      </c>
      <c r="Z7" s="232">
        <v>964978.93</v>
      </c>
      <c r="AA7" s="232">
        <v>16296451.77</v>
      </c>
      <c r="AB7" s="232">
        <v>4565162.32</v>
      </c>
      <c r="AC7" s="232">
        <v>3019801.59</v>
      </c>
      <c r="AD7" s="232">
        <v>20002201.039999999</v>
      </c>
      <c r="AE7" s="232">
        <v>2739565.87</v>
      </c>
      <c r="AF7" s="232">
        <v>13442845.210000001</v>
      </c>
      <c r="AG7" s="232">
        <v>5070342.34</v>
      </c>
      <c r="AH7" s="232">
        <v>2555319.73</v>
      </c>
      <c r="AI7" s="232">
        <v>2800600.23</v>
      </c>
      <c r="AJ7" s="232">
        <v>3159346.98</v>
      </c>
      <c r="AK7" s="232">
        <v>4287551.51</v>
      </c>
      <c r="AL7" s="232">
        <v>1410753.4</v>
      </c>
      <c r="AM7" s="232">
        <v>3472093.52</v>
      </c>
      <c r="AN7" s="232">
        <v>2618803.69</v>
      </c>
      <c r="AO7" s="232">
        <v>1825362.35</v>
      </c>
      <c r="AP7" s="232">
        <v>1056559.78</v>
      </c>
      <c r="AQ7" s="232">
        <v>616886.51</v>
      </c>
      <c r="AR7" s="232">
        <v>42112114.049999997</v>
      </c>
      <c r="AS7" s="232">
        <v>884951.5</v>
      </c>
      <c r="AT7" s="232">
        <v>660825.06000000006</v>
      </c>
      <c r="AU7" s="232">
        <v>1248373.3799999999</v>
      </c>
      <c r="AV7" s="232">
        <v>2559342.7000000002</v>
      </c>
      <c r="AW7" s="232">
        <v>3052329.35</v>
      </c>
      <c r="AX7" s="232">
        <v>1173488.8799999999</v>
      </c>
      <c r="AY7" s="232">
        <v>2140314.2999999998</v>
      </c>
      <c r="AZ7" s="232">
        <v>782777.75</v>
      </c>
      <c r="BA7" s="232">
        <v>733501.6</v>
      </c>
      <c r="BB7" s="232">
        <v>515033.2</v>
      </c>
      <c r="BC7" s="232">
        <v>443283.66</v>
      </c>
      <c r="BD7" s="232">
        <v>5324087.71</v>
      </c>
      <c r="BE7" s="232">
        <v>580096.12</v>
      </c>
      <c r="BF7" s="232">
        <v>700773.65</v>
      </c>
      <c r="BG7" s="232">
        <v>22136793.16</v>
      </c>
      <c r="BH7" s="232">
        <v>12950029.74</v>
      </c>
      <c r="BI7" s="232">
        <v>1794559.15</v>
      </c>
      <c r="BJ7" s="232">
        <v>811828.4</v>
      </c>
      <c r="BK7" s="232">
        <v>2485853.2400000002</v>
      </c>
      <c r="BL7" s="232">
        <v>1669047.67</v>
      </c>
      <c r="BM7" s="232">
        <v>742161.14</v>
      </c>
      <c r="BN7" s="232">
        <v>80</v>
      </c>
      <c r="BO7" s="232">
        <v>5291.16</v>
      </c>
      <c r="BP7" s="232">
        <v>29918225.649999999</v>
      </c>
      <c r="BQ7" s="232">
        <v>1125249.73</v>
      </c>
      <c r="BR7" s="232">
        <v>1699531.04</v>
      </c>
      <c r="BS7" s="232">
        <v>1329441.5</v>
      </c>
      <c r="BT7" s="232">
        <v>1194251.19</v>
      </c>
      <c r="BU7" s="232">
        <v>1402042.98</v>
      </c>
      <c r="BV7" s="232">
        <v>1631156.65</v>
      </c>
      <c r="BW7" s="232">
        <v>1132257.01</v>
      </c>
      <c r="BX7" s="232">
        <v>9898245.3499999996</v>
      </c>
      <c r="BY7" s="232">
        <v>1280845.45</v>
      </c>
      <c r="BZ7" s="232">
        <v>2540623.2999999998</v>
      </c>
      <c r="CA7" s="232">
        <v>6896766.8700000001</v>
      </c>
      <c r="CB7" s="232">
        <v>1604480.4</v>
      </c>
      <c r="CC7" s="232">
        <v>1524600</v>
      </c>
      <c r="CD7" s="232">
        <v>1392723</v>
      </c>
      <c r="CE7" s="232">
        <v>59953330.719999999</v>
      </c>
      <c r="CF7" s="232">
        <v>1626751.18</v>
      </c>
      <c r="CG7" s="232">
        <v>7892216.9500000002</v>
      </c>
      <c r="CH7" s="232">
        <v>1657336.06</v>
      </c>
      <c r="CI7" s="232">
        <v>1516074.84</v>
      </c>
      <c r="CJ7" s="232">
        <v>1526971.75</v>
      </c>
      <c r="CK7" s="232">
        <v>2180877.12</v>
      </c>
      <c r="CL7" s="232">
        <v>3538349.89</v>
      </c>
      <c r="CM7" s="232">
        <v>647887.93999999994</v>
      </c>
      <c r="CN7" s="232">
        <v>1299061.75</v>
      </c>
      <c r="CO7" s="232">
        <v>1153276.76</v>
      </c>
      <c r="CP7" s="232">
        <v>1956005.87</v>
      </c>
      <c r="CQ7" s="232">
        <v>1515861.72</v>
      </c>
      <c r="CR7" s="232">
        <v>25960481.510000002</v>
      </c>
      <c r="CS7" s="232">
        <v>1093127.1599999999</v>
      </c>
      <c r="CT7" s="232">
        <v>2141490.87</v>
      </c>
      <c r="CU7" s="232">
        <v>3128347.32</v>
      </c>
      <c r="CV7" s="232">
        <v>980463.65</v>
      </c>
      <c r="CW7" s="232">
        <v>2537157.6</v>
      </c>
      <c r="CX7" s="232">
        <v>940250.62</v>
      </c>
      <c r="CY7" s="232">
        <v>1263431.95</v>
      </c>
      <c r="CZ7" s="232">
        <v>13644462.130000001</v>
      </c>
      <c r="DA7" s="232">
        <v>15466241.449999999</v>
      </c>
      <c r="DB7" s="232">
        <v>2825004.16</v>
      </c>
      <c r="DC7" s="232">
        <v>2038277.9</v>
      </c>
      <c r="DD7" s="232">
        <v>4642136.5999999996</v>
      </c>
      <c r="DE7" s="232">
        <v>4750010.96</v>
      </c>
      <c r="DF7" s="232">
        <v>6698896.2599999998</v>
      </c>
      <c r="DG7" s="232">
        <v>3605276.9</v>
      </c>
      <c r="DH7" s="232">
        <v>2178001</v>
      </c>
      <c r="DI7" s="232">
        <v>62906826.039999999</v>
      </c>
      <c r="DJ7" s="232">
        <v>4056221.3</v>
      </c>
      <c r="DK7" s="232">
        <v>4950725.0999999996</v>
      </c>
      <c r="DL7" s="232">
        <v>2539280.35</v>
      </c>
      <c r="DM7" s="232">
        <v>6307491.8499999996</v>
      </c>
      <c r="DN7" s="232">
        <v>2528837.9500000002</v>
      </c>
      <c r="DO7" s="232">
        <v>10383001.26</v>
      </c>
      <c r="DP7" s="232">
        <v>3973993.92</v>
      </c>
      <c r="DQ7" s="232">
        <v>7210596.4000000004</v>
      </c>
      <c r="DR7" s="232">
        <v>16129497.460000001</v>
      </c>
      <c r="DS7" s="232">
        <v>4656586.76</v>
      </c>
      <c r="DT7" s="232">
        <v>13356900.85</v>
      </c>
      <c r="DU7" s="232">
        <v>10333739.050000001</v>
      </c>
      <c r="DV7" s="232">
        <v>5940038.4900000002</v>
      </c>
      <c r="DW7" s="232">
        <v>6882076.3600000003</v>
      </c>
      <c r="DX7" s="232">
        <v>6253144.5</v>
      </c>
      <c r="DY7" s="232">
        <v>1431325.6</v>
      </c>
      <c r="DZ7" s="232">
        <v>3259910</v>
      </c>
      <c r="EA7" s="232">
        <v>4300026.41</v>
      </c>
      <c r="EB7" s="232">
        <v>5650976.3099999996</v>
      </c>
      <c r="EC7" s="232">
        <v>10829894.199999999</v>
      </c>
      <c r="ED7" s="232">
        <v>9128582.8499999996</v>
      </c>
      <c r="EE7" s="232">
        <v>3377600</v>
      </c>
      <c r="EF7" s="232">
        <v>4802992</v>
      </c>
      <c r="EG7" s="232">
        <v>4180170</v>
      </c>
      <c r="EH7" s="232">
        <v>5410884.46</v>
      </c>
      <c r="EI7" s="232">
        <v>6597973.5499999998</v>
      </c>
      <c r="EJ7" s="232">
        <v>3169776.5</v>
      </c>
      <c r="EK7" s="232">
        <v>4330969.49</v>
      </c>
      <c r="EL7" s="232">
        <v>30395930.760000002</v>
      </c>
      <c r="EM7" s="232">
        <v>2472787.5299999998</v>
      </c>
      <c r="EN7" s="232">
        <v>2461972.83</v>
      </c>
      <c r="EO7" s="232">
        <v>2766993.85</v>
      </c>
      <c r="EP7" s="232">
        <v>1040484.85</v>
      </c>
      <c r="EQ7" s="232">
        <v>1497102.76</v>
      </c>
      <c r="ER7" s="232">
        <v>4908084.3499999996</v>
      </c>
      <c r="ES7" s="232">
        <v>4325902.08</v>
      </c>
      <c r="ET7" s="232">
        <v>2091598.41</v>
      </c>
      <c r="EU7" s="232">
        <v>34323962.399999999</v>
      </c>
      <c r="EV7" s="232">
        <v>1962402</v>
      </c>
      <c r="EW7" s="232">
        <v>4983590.8</v>
      </c>
      <c r="EX7" s="232">
        <v>10185928.960000001</v>
      </c>
      <c r="EY7" s="232">
        <v>8827002.8800000008</v>
      </c>
      <c r="EZ7" s="232">
        <v>11494297.9</v>
      </c>
      <c r="FA7" s="232">
        <v>5651064.2800000003</v>
      </c>
      <c r="FB7" s="232">
        <v>5985203.5999999996</v>
      </c>
      <c r="FC7" s="232">
        <v>5559444.7999999998</v>
      </c>
      <c r="FD7" s="232">
        <v>4419236</v>
      </c>
      <c r="FE7" s="232">
        <v>3989630</v>
      </c>
      <c r="FF7" s="232">
        <v>3534850.2</v>
      </c>
      <c r="FG7" s="232">
        <v>14303873.050000001</v>
      </c>
      <c r="FH7" s="232">
        <v>1130307.6000000001</v>
      </c>
      <c r="FI7" s="232">
        <v>1778837.4</v>
      </c>
      <c r="FJ7" s="232">
        <v>2156903.87</v>
      </c>
      <c r="FK7" s="232">
        <v>3292730.7</v>
      </c>
      <c r="FL7" s="232">
        <v>2570348.7999999998</v>
      </c>
      <c r="FM7" s="232">
        <v>1292122.8999999999</v>
      </c>
      <c r="FN7" s="232">
        <v>721931.42</v>
      </c>
      <c r="FO7" s="232">
        <v>59275876.270000003</v>
      </c>
      <c r="FP7" s="232">
        <v>1717510.9</v>
      </c>
      <c r="FQ7" s="232">
        <v>3123043.04</v>
      </c>
      <c r="FR7" s="232">
        <v>6193683.7599999998</v>
      </c>
      <c r="FS7" s="232">
        <v>3404684.9</v>
      </c>
      <c r="FT7" s="232">
        <v>2689918.55</v>
      </c>
      <c r="FU7" s="232">
        <v>5311275.93</v>
      </c>
      <c r="FV7" s="232">
        <v>3395692.72</v>
      </c>
      <c r="FW7" s="232">
        <v>3515564.98</v>
      </c>
      <c r="FX7" s="232">
        <v>3465084.5</v>
      </c>
      <c r="FY7" s="232">
        <v>7362338.5800000001</v>
      </c>
      <c r="FZ7" s="232">
        <v>1293629.68</v>
      </c>
      <c r="GA7" s="232">
        <v>4723385.22</v>
      </c>
      <c r="GB7" s="232">
        <v>1403713.2</v>
      </c>
      <c r="GC7" s="232">
        <v>21699638.510000002</v>
      </c>
      <c r="GD7" s="232">
        <v>1832187.67</v>
      </c>
      <c r="GE7" s="232">
        <v>1406039.41</v>
      </c>
      <c r="GF7" s="232">
        <v>4480906.9400000004</v>
      </c>
      <c r="GG7" s="232">
        <v>2026833.77</v>
      </c>
      <c r="GH7" s="232">
        <v>1584252.68</v>
      </c>
      <c r="GI7" s="232">
        <v>1538035.9</v>
      </c>
      <c r="GJ7" s="232">
        <v>5397371.3899999997</v>
      </c>
      <c r="GK7" s="232">
        <v>1522758.34</v>
      </c>
      <c r="GL7" s="232">
        <v>838299.38</v>
      </c>
      <c r="GM7" s="232">
        <v>696531.66</v>
      </c>
      <c r="GN7" s="232">
        <v>546941.35</v>
      </c>
      <c r="GO7" s="232">
        <v>10920786.9</v>
      </c>
      <c r="GP7" s="232">
        <v>3825953.44</v>
      </c>
      <c r="GQ7" s="232">
        <v>2312838.6</v>
      </c>
      <c r="GR7" s="232">
        <v>4232352.05</v>
      </c>
      <c r="GS7" s="232">
        <v>813525.3</v>
      </c>
      <c r="GT7" s="232">
        <v>2535479.5</v>
      </c>
      <c r="GU7" s="232">
        <v>4489729.57</v>
      </c>
      <c r="GV7" s="232">
        <v>1369795.1</v>
      </c>
      <c r="GW7" s="232">
        <v>12307372.880000001</v>
      </c>
      <c r="GX7" s="232">
        <v>703362</v>
      </c>
      <c r="GY7" s="232">
        <v>3057746.5</v>
      </c>
      <c r="GZ7" s="232">
        <v>2107242.25</v>
      </c>
      <c r="HA7" s="232">
        <v>55921501.890000001</v>
      </c>
      <c r="HB7" s="232">
        <v>1540535.53</v>
      </c>
      <c r="HC7" s="232">
        <v>8265051.8899999997</v>
      </c>
      <c r="HD7" s="232">
        <v>5007215.5599999996</v>
      </c>
      <c r="HE7" s="232">
        <v>4670332</v>
      </c>
      <c r="HF7" s="232">
        <v>7892784.3799999999</v>
      </c>
      <c r="HG7" s="232">
        <v>1479406.1</v>
      </c>
      <c r="HH7" s="232">
        <v>30992286.879999999</v>
      </c>
      <c r="HI7" s="232">
        <v>10105889.82</v>
      </c>
      <c r="HJ7" s="232">
        <v>9686895</v>
      </c>
      <c r="HK7" s="232">
        <v>2545874.42</v>
      </c>
      <c r="HL7" s="232">
        <v>2752183.12</v>
      </c>
      <c r="HM7" s="232">
        <v>1835877</v>
      </c>
      <c r="HN7" s="232">
        <v>3992398</v>
      </c>
      <c r="HO7" s="232">
        <v>1386667</v>
      </c>
      <c r="HP7" s="232">
        <v>51084378.539999999</v>
      </c>
      <c r="HQ7" s="232">
        <v>10328809.140000001</v>
      </c>
      <c r="HR7" s="232">
        <v>2053629.23</v>
      </c>
      <c r="HS7" s="232">
        <v>1996378.49</v>
      </c>
      <c r="HT7" s="232">
        <v>1827289.42</v>
      </c>
      <c r="HU7" s="232">
        <v>1885758.75</v>
      </c>
      <c r="HV7" s="232">
        <v>5251928.43</v>
      </c>
      <c r="HW7" s="232">
        <v>2550429.66</v>
      </c>
      <c r="HX7" s="232">
        <v>3133351.15</v>
      </c>
      <c r="HY7" s="232">
        <v>1640260</v>
      </c>
      <c r="HZ7" s="232">
        <v>1113838</v>
      </c>
      <c r="IA7" s="232">
        <v>2634322.7999999998</v>
      </c>
      <c r="IB7" s="232">
        <v>431630</v>
      </c>
      <c r="IC7" s="232">
        <v>2796338</v>
      </c>
      <c r="ID7" s="232">
        <v>1199194.7</v>
      </c>
      <c r="IE7" s="232">
        <v>1196128.1000000001</v>
      </c>
      <c r="IF7" s="232">
        <v>30250456.940000001</v>
      </c>
      <c r="IG7" s="232">
        <v>9360174.4199999999</v>
      </c>
      <c r="IH7" s="232">
        <v>5112186.37</v>
      </c>
      <c r="II7" s="232">
        <v>6335284.5999999996</v>
      </c>
      <c r="IJ7" s="232">
        <v>6938653.7800000003</v>
      </c>
      <c r="IK7" s="232">
        <v>2533978.0499999998</v>
      </c>
      <c r="IL7" s="232">
        <v>1982546.6</v>
      </c>
      <c r="IM7" s="232">
        <v>1713477</v>
      </c>
      <c r="IN7" s="232">
        <v>1525850.2</v>
      </c>
      <c r="IO7" s="232">
        <v>2078897</v>
      </c>
      <c r="IP7" s="232">
        <v>1983534.3</v>
      </c>
      <c r="IQ7" s="232">
        <v>42529298.759999998</v>
      </c>
      <c r="IR7" s="232">
        <v>9379012.6899999995</v>
      </c>
      <c r="IS7" s="232">
        <v>6067091.1600000001</v>
      </c>
      <c r="IT7" s="232">
        <v>3041585.98</v>
      </c>
      <c r="IU7" s="232">
        <v>2118711</v>
      </c>
      <c r="IV7" s="232">
        <v>804114.43</v>
      </c>
      <c r="IW7" s="232">
        <v>1793264.44</v>
      </c>
      <c r="IX7" s="232">
        <v>503211.1</v>
      </c>
      <c r="IY7" s="232">
        <v>617797</v>
      </c>
      <c r="IZ7" s="232">
        <v>3368154.7</v>
      </c>
      <c r="JA7" s="232">
        <v>2745970.24</v>
      </c>
      <c r="JB7" s="232">
        <v>1293735.3799999999</v>
      </c>
      <c r="JC7" s="232">
        <v>10784987.119999999</v>
      </c>
      <c r="JD7" s="232">
        <v>3210187.94</v>
      </c>
      <c r="JE7" s="232">
        <v>46212.24</v>
      </c>
      <c r="JF7" s="232">
        <v>1234601.8</v>
      </c>
      <c r="JG7" s="232">
        <v>1029043.54</v>
      </c>
      <c r="JH7" s="232">
        <v>646197.80000000005</v>
      </c>
      <c r="JI7" s="232">
        <v>10201041.939999999</v>
      </c>
      <c r="JJ7" s="232">
        <v>1024026.25</v>
      </c>
      <c r="JK7" s="232">
        <v>1043544.2</v>
      </c>
      <c r="JL7" s="232">
        <v>1650950.24</v>
      </c>
      <c r="JM7" s="232">
        <v>1293919.05</v>
      </c>
      <c r="JN7" s="232">
        <v>3091113.51</v>
      </c>
      <c r="JO7" s="232">
        <v>869832</v>
      </c>
      <c r="JP7" s="232">
        <v>35134193.490000002</v>
      </c>
      <c r="JQ7" s="232">
        <v>14328163.18</v>
      </c>
      <c r="JR7" s="232">
        <v>2451676.7999999998</v>
      </c>
      <c r="JS7" s="232">
        <v>1281866.3999999999</v>
      </c>
      <c r="JT7" s="232">
        <v>4198339.76</v>
      </c>
      <c r="JU7" s="232">
        <v>1075148.8999999999</v>
      </c>
      <c r="JV7" s="232">
        <v>6433071.96</v>
      </c>
      <c r="JW7" s="232">
        <v>4350075.75</v>
      </c>
      <c r="JX7" s="232">
        <v>1788958.15</v>
      </c>
      <c r="JY7" s="232">
        <v>3158982.05</v>
      </c>
      <c r="JZ7" s="232">
        <v>2099558.35</v>
      </c>
      <c r="KA7" s="232">
        <v>1969153.02</v>
      </c>
      <c r="KB7" s="232">
        <v>1325175</v>
      </c>
      <c r="KC7" s="232">
        <v>190070</v>
      </c>
      <c r="KD7" s="232">
        <v>2126529.1</v>
      </c>
      <c r="KE7" s="232">
        <v>44422571.899999999</v>
      </c>
      <c r="KF7" s="232">
        <v>4389147.59</v>
      </c>
      <c r="KG7" s="232">
        <v>3129295.43</v>
      </c>
      <c r="KH7" s="232">
        <v>1963352.4</v>
      </c>
      <c r="KI7" s="232">
        <v>2529893.11</v>
      </c>
      <c r="KJ7" s="232">
        <v>1461035.38</v>
      </c>
      <c r="KK7" s="232">
        <v>5897605.1799999997</v>
      </c>
      <c r="KL7" s="232">
        <v>1837203.45</v>
      </c>
      <c r="KM7" s="232">
        <v>983731.59</v>
      </c>
      <c r="KN7" s="232">
        <v>15314368.539999999</v>
      </c>
      <c r="KO7" s="232">
        <v>2475152.6</v>
      </c>
      <c r="KP7" s="232">
        <v>3375844.39</v>
      </c>
      <c r="KQ7" s="232">
        <v>4974872.3099999996</v>
      </c>
      <c r="KR7" s="232">
        <v>1891589.18</v>
      </c>
      <c r="KS7" s="232">
        <v>2774863.72</v>
      </c>
      <c r="KT7" s="232">
        <v>27516203.949999999</v>
      </c>
      <c r="KU7" s="232">
        <v>3273659.02</v>
      </c>
      <c r="KV7" s="232">
        <v>18295716.870000001</v>
      </c>
      <c r="KW7" s="232">
        <v>3485859.7</v>
      </c>
      <c r="KX7" s="232">
        <v>1107285</v>
      </c>
      <c r="KY7" s="232">
        <v>6609479.5800000001</v>
      </c>
      <c r="KZ7" s="232">
        <v>4380490.58</v>
      </c>
      <c r="LA7" s="232">
        <v>2428039.4500000002</v>
      </c>
      <c r="LB7" s="232">
        <v>3077833.69</v>
      </c>
      <c r="LC7" s="232">
        <v>2093300.79</v>
      </c>
      <c r="LD7" s="232">
        <v>57341228.369999997</v>
      </c>
      <c r="LE7" s="232">
        <v>9033463.6600000001</v>
      </c>
      <c r="LF7" s="232">
        <v>7026290.1399999997</v>
      </c>
      <c r="LG7" s="232">
        <v>4321937.9000000004</v>
      </c>
      <c r="LH7" s="232">
        <v>1815338.82</v>
      </c>
      <c r="LI7" s="232">
        <v>2100470.56</v>
      </c>
      <c r="LJ7" s="232">
        <v>1608648.07</v>
      </c>
      <c r="LK7" s="232">
        <v>2751694.96</v>
      </c>
      <c r="LL7" s="232">
        <v>1630177.9</v>
      </c>
      <c r="LM7" s="232">
        <v>5173458.75</v>
      </c>
      <c r="LN7" s="232">
        <v>1390682.22</v>
      </c>
      <c r="LO7" s="232">
        <v>15937656.880000001</v>
      </c>
      <c r="LP7" s="232">
        <v>1847379.92</v>
      </c>
      <c r="LQ7" s="232">
        <v>1244223.54</v>
      </c>
      <c r="LR7" s="232">
        <v>141923060.80000001</v>
      </c>
      <c r="LS7" s="232">
        <v>14863017.5</v>
      </c>
      <c r="LT7" s="232">
        <v>20837640.210000001</v>
      </c>
      <c r="LU7" s="232">
        <v>10154236.74</v>
      </c>
      <c r="LV7" s="232">
        <v>4876130.6399999997</v>
      </c>
      <c r="LW7" s="232">
        <v>2028795.75</v>
      </c>
      <c r="LX7" s="232">
        <v>2454862.36</v>
      </c>
      <c r="LY7" s="232">
        <v>3427054.44</v>
      </c>
      <c r="LZ7" s="232">
        <v>3526181.43</v>
      </c>
      <c r="MA7" s="232">
        <v>3062490.88</v>
      </c>
      <c r="MB7" s="232">
        <v>6010693.6500000004</v>
      </c>
      <c r="MC7" s="232">
        <v>1520997.85</v>
      </c>
      <c r="MD7" s="232">
        <v>87773195.430000007</v>
      </c>
      <c r="ME7" s="232">
        <v>4494823.1500000004</v>
      </c>
      <c r="MF7" s="232">
        <v>1603433.07</v>
      </c>
      <c r="MG7" s="232">
        <v>2384132</v>
      </c>
      <c r="MH7" s="232">
        <v>1695721.75</v>
      </c>
      <c r="MI7" s="232">
        <v>3060289.74</v>
      </c>
      <c r="MJ7" s="232">
        <v>2669156.9</v>
      </c>
      <c r="MK7" s="232">
        <v>1898627.98</v>
      </c>
      <c r="ML7" s="232">
        <v>3568048.53</v>
      </c>
      <c r="MM7" s="232">
        <v>1422508.15</v>
      </c>
      <c r="MN7" s="232">
        <v>2202816.25</v>
      </c>
      <c r="MO7" s="232">
        <v>2847807.2</v>
      </c>
      <c r="MP7" s="232">
        <v>31060084.66</v>
      </c>
      <c r="MQ7" s="232">
        <v>2095863.03</v>
      </c>
      <c r="MR7" s="232">
        <v>2434414.2999999998</v>
      </c>
      <c r="MS7" s="232">
        <v>3310677.2</v>
      </c>
      <c r="MT7" s="232">
        <v>3547319</v>
      </c>
      <c r="MU7" s="232">
        <v>2192690.9</v>
      </c>
      <c r="MV7" s="232">
        <v>5014712</v>
      </c>
      <c r="MW7" s="232">
        <v>3163305.5</v>
      </c>
      <c r="MX7" s="232">
        <v>2647310.2799999998</v>
      </c>
      <c r="MY7" s="232">
        <v>768468.9</v>
      </c>
      <c r="MZ7" s="232">
        <v>765789.5</v>
      </c>
      <c r="NA7" s="232">
        <v>82474032.109999999</v>
      </c>
      <c r="NB7" s="232">
        <v>10377813.09</v>
      </c>
      <c r="NC7" s="232">
        <v>2762042.5</v>
      </c>
      <c r="ND7" s="232">
        <v>16513247.470000001</v>
      </c>
      <c r="NE7" s="232">
        <v>1998945.53</v>
      </c>
      <c r="NF7" s="232">
        <v>3585562.4</v>
      </c>
      <c r="NG7" s="232">
        <v>12160541.800000001</v>
      </c>
      <c r="NH7" s="232">
        <v>12544026.5</v>
      </c>
      <c r="NI7" s="232">
        <v>277504.5</v>
      </c>
      <c r="NJ7" s="232">
        <v>3928478.45</v>
      </c>
      <c r="NK7" s="232">
        <v>2095437.1</v>
      </c>
      <c r="NL7" s="232">
        <v>2498640.87</v>
      </c>
      <c r="NM7" s="232">
        <v>17835888.239999998</v>
      </c>
      <c r="NN7" s="232">
        <v>2262796.23</v>
      </c>
      <c r="NO7" s="232">
        <v>1749352.36</v>
      </c>
      <c r="NP7" s="232">
        <v>2145808</v>
      </c>
      <c r="NQ7" s="232">
        <v>1376850.5</v>
      </c>
      <c r="NR7" s="232">
        <v>302008</v>
      </c>
      <c r="NS7" s="232">
        <v>1552994.3</v>
      </c>
      <c r="NT7" s="232">
        <v>25643278</v>
      </c>
      <c r="NU7" s="232">
        <v>14479189.5</v>
      </c>
      <c r="NV7" s="232">
        <v>2594649.1</v>
      </c>
      <c r="NW7" s="232">
        <v>1503536.9</v>
      </c>
      <c r="NX7" s="232">
        <v>2467256</v>
      </c>
      <c r="NY7" s="232">
        <v>2966223.23</v>
      </c>
      <c r="NZ7" s="232">
        <v>1475307.94</v>
      </c>
      <c r="OA7" s="232">
        <v>49699262.299999997</v>
      </c>
      <c r="OB7" s="232">
        <v>8319643.7599999998</v>
      </c>
      <c r="OC7" s="232">
        <v>3436261.22</v>
      </c>
      <c r="OD7" s="232">
        <v>8672691.0099999998</v>
      </c>
      <c r="OE7" s="232">
        <v>1851840.8</v>
      </c>
      <c r="OF7" s="232">
        <v>2932780.53</v>
      </c>
      <c r="OG7" s="232">
        <v>5922392.04</v>
      </c>
      <c r="OH7" s="232">
        <v>2464636.31</v>
      </c>
      <c r="OI7" s="232">
        <v>6538966.0300000003</v>
      </c>
      <c r="OJ7" s="232">
        <v>48881209.75</v>
      </c>
      <c r="OK7" s="232">
        <v>11100521.529999999</v>
      </c>
      <c r="OL7" s="232">
        <v>11084167.82</v>
      </c>
      <c r="OM7" s="232">
        <v>6988542.9299999997</v>
      </c>
      <c r="ON7" s="232">
        <v>4270406.9000000004</v>
      </c>
      <c r="OO7" s="232">
        <v>2154203.17</v>
      </c>
      <c r="OP7" s="232">
        <v>17659818.140000001</v>
      </c>
      <c r="OQ7" s="232">
        <v>1739782.57</v>
      </c>
      <c r="OR7" s="232">
        <v>777358.03</v>
      </c>
      <c r="OS7" s="232">
        <v>3146479.99</v>
      </c>
      <c r="OT7" s="232">
        <v>3241190.59</v>
      </c>
      <c r="OU7" s="232">
        <v>9402822.8499999996</v>
      </c>
      <c r="OV7" s="232">
        <v>2399175.85</v>
      </c>
      <c r="OW7" s="232">
        <v>1329923.44</v>
      </c>
      <c r="OX7" s="232">
        <v>1151134</v>
      </c>
      <c r="OY7" s="232">
        <v>36430036.560000002</v>
      </c>
      <c r="OZ7" s="232">
        <v>1571896.3</v>
      </c>
      <c r="PA7" s="232">
        <v>4352542.25</v>
      </c>
      <c r="PB7" s="232">
        <v>1756063.06</v>
      </c>
      <c r="PC7" s="232">
        <v>4004476.6</v>
      </c>
      <c r="PD7" s="232">
        <v>8634344.0800000001</v>
      </c>
      <c r="PE7" s="232">
        <v>2324349</v>
      </c>
      <c r="PF7" s="232">
        <v>2864615.82</v>
      </c>
      <c r="PG7" s="232">
        <v>4107870.04</v>
      </c>
      <c r="PH7" s="232">
        <v>3038201</v>
      </c>
      <c r="PI7" s="232">
        <v>6563378.2000000002</v>
      </c>
      <c r="PJ7" s="232">
        <v>5656479.8200000003</v>
      </c>
      <c r="PK7" s="232">
        <v>1980333.03</v>
      </c>
      <c r="PL7" s="232">
        <v>10014927.949999999</v>
      </c>
      <c r="PM7" s="232">
        <v>2165232.92</v>
      </c>
      <c r="PN7" s="232">
        <v>1231095.72</v>
      </c>
      <c r="PO7" s="232">
        <v>1585823.6</v>
      </c>
      <c r="PP7" s="232">
        <v>1441441</v>
      </c>
      <c r="PQ7" s="232">
        <v>103331094.11</v>
      </c>
      <c r="PR7" s="232">
        <v>1427523.96</v>
      </c>
      <c r="PS7" s="232">
        <v>1615682.32</v>
      </c>
      <c r="PT7" s="232">
        <v>7792311.3499999996</v>
      </c>
      <c r="PU7" s="232">
        <v>10927422.66</v>
      </c>
      <c r="PV7" s="232">
        <v>2629632.12</v>
      </c>
      <c r="PW7" s="232">
        <v>6541876.0899999999</v>
      </c>
      <c r="PX7" s="232">
        <v>1980957.88</v>
      </c>
      <c r="PY7" s="232">
        <v>5454154.04</v>
      </c>
      <c r="PZ7" s="232">
        <v>1715098.81</v>
      </c>
      <c r="QA7" s="232">
        <v>6649910.3700000001</v>
      </c>
      <c r="QB7" s="232">
        <v>1421345.24</v>
      </c>
      <c r="QC7" s="232">
        <v>2999191.2</v>
      </c>
      <c r="QD7" s="232">
        <v>3656130.1</v>
      </c>
      <c r="QE7" s="232">
        <v>5222214.9000000004</v>
      </c>
      <c r="QF7" s="232">
        <v>3985726.18</v>
      </c>
      <c r="QG7" s="232">
        <v>1983917.9</v>
      </c>
      <c r="QH7" s="232">
        <v>1952359.67</v>
      </c>
      <c r="QI7" s="232">
        <v>1106226.47</v>
      </c>
      <c r="QJ7" s="232">
        <v>4111337.48</v>
      </c>
      <c r="QK7" s="232">
        <v>4480292.1500000004</v>
      </c>
      <c r="QL7" s="232">
        <v>1350877.5</v>
      </c>
      <c r="QM7" s="232">
        <v>1005182.57</v>
      </c>
      <c r="QN7" s="232">
        <v>1290235.46</v>
      </c>
      <c r="QO7" s="232">
        <v>1028158.51</v>
      </c>
      <c r="QP7" s="232">
        <v>479936.5</v>
      </c>
      <c r="QQ7" s="232">
        <v>41311997.969999999</v>
      </c>
      <c r="QR7" s="232">
        <v>1122747.3999999999</v>
      </c>
      <c r="QS7" s="232">
        <v>6290143.2999999998</v>
      </c>
      <c r="QT7" s="232">
        <v>3278086.5</v>
      </c>
      <c r="QU7" s="232">
        <v>3432111</v>
      </c>
      <c r="QV7" s="232">
        <v>7613373.7000000002</v>
      </c>
      <c r="QW7" s="232">
        <v>3803719.4</v>
      </c>
      <c r="QX7" s="232">
        <v>3865180</v>
      </c>
      <c r="QY7" s="232">
        <v>8181108.9900000002</v>
      </c>
      <c r="QZ7" s="232">
        <v>1382042.6</v>
      </c>
      <c r="RA7" s="232">
        <v>2579728.4</v>
      </c>
      <c r="RB7" s="232">
        <v>1130680</v>
      </c>
      <c r="RC7" s="232">
        <v>1157269</v>
      </c>
      <c r="RD7" s="232">
        <v>51880307.780000001</v>
      </c>
      <c r="RE7" s="232">
        <v>9435354.1899999995</v>
      </c>
      <c r="RF7" s="232">
        <v>5250182.12</v>
      </c>
      <c r="RG7" s="232">
        <v>4277803</v>
      </c>
      <c r="RH7" s="232">
        <v>2858067.64</v>
      </c>
      <c r="RI7" s="232">
        <v>4242003.17</v>
      </c>
      <c r="RJ7" s="232">
        <v>10369755.140000001</v>
      </c>
      <c r="RK7" s="232">
        <v>2972542</v>
      </c>
      <c r="RL7" s="232">
        <v>3724246.03</v>
      </c>
      <c r="RM7" s="232">
        <v>10674782.5</v>
      </c>
      <c r="RN7" s="232">
        <v>8893230.0600000005</v>
      </c>
      <c r="RO7" s="232">
        <v>1317277.56</v>
      </c>
      <c r="RP7" s="232">
        <v>1045461.76</v>
      </c>
      <c r="RQ7" s="232">
        <v>4907940.5599999996</v>
      </c>
      <c r="RR7" s="232">
        <v>2704912</v>
      </c>
      <c r="RS7" s="232">
        <v>1312175.5</v>
      </c>
      <c r="RT7" s="232">
        <v>3534653</v>
      </c>
      <c r="RU7" s="232">
        <v>1500902</v>
      </c>
      <c r="RV7" s="232">
        <v>1139601.2</v>
      </c>
      <c r="RW7" s="232">
        <v>990416</v>
      </c>
      <c r="RX7" s="232">
        <v>25265493.960000001</v>
      </c>
      <c r="RY7" s="232">
        <v>2015401.17</v>
      </c>
      <c r="RZ7" s="232">
        <v>2888266.01</v>
      </c>
      <c r="SA7" s="232">
        <v>2772810.9</v>
      </c>
      <c r="SB7" s="232">
        <v>1266445</v>
      </c>
      <c r="SC7" s="232">
        <v>2539919.65</v>
      </c>
      <c r="SD7" s="232">
        <v>3378122.44</v>
      </c>
      <c r="SE7" s="232">
        <v>4204106.75</v>
      </c>
      <c r="SF7" s="232">
        <v>2632116.2400000002</v>
      </c>
      <c r="SG7" s="232">
        <v>3552094.3</v>
      </c>
      <c r="SH7" s="232">
        <v>6106728</v>
      </c>
      <c r="SI7" s="232">
        <v>1351060.1</v>
      </c>
      <c r="SJ7" s="232">
        <v>14229528.630000001</v>
      </c>
      <c r="SK7" s="232">
        <v>2695386.1</v>
      </c>
      <c r="SL7" s="232">
        <v>2908645.3</v>
      </c>
      <c r="SM7" s="232">
        <v>4631723.5999999996</v>
      </c>
      <c r="SN7" s="232">
        <v>2739488.2</v>
      </c>
      <c r="SO7" s="232">
        <v>1797374.45</v>
      </c>
      <c r="SP7" s="232">
        <v>2404555.5</v>
      </c>
      <c r="SQ7" s="232">
        <v>1035928.7</v>
      </c>
      <c r="SR7" s="232">
        <v>27429270.170000002</v>
      </c>
      <c r="SS7" s="232">
        <v>1313471.8400000001</v>
      </c>
      <c r="ST7" s="232">
        <v>3840927.95</v>
      </c>
      <c r="SU7" s="232">
        <v>2207758.1</v>
      </c>
      <c r="SV7" s="232">
        <v>1892817.85</v>
      </c>
      <c r="SW7" s="232">
        <v>1323978</v>
      </c>
      <c r="SX7" s="232">
        <v>3657683.18</v>
      </c>
      <c r="SY7" s="232">
        <v>7744320.4500000002</v>
      </c>
      <c r="SZ7" s="232">
        <v>1562244</v>
      </c>
      <c r="TA7" s="232">
        <v>2164938.6</v>
      </c>
      <c r="TB7" s="232">
        <v>5092064.7</v>
      </c>
      <c r="TC7" s="232">
        <v>3984888.86</v>
      </c>
      <c r="TD7" s="232">
        <v>2064101.65</v>
      </c>
      <c r="TE7" s="232">
        <v>1581817.04</v>
      </c>
      <c r="TF7" s="232">
        <v>46390441.850000001</v>
      </c>
      <c r="TG7" s="232">
        <v>1933847.5</v>
      </c>
      <c r="TH7" s="232">
        <v>1626949</v>
      </c>
      <c r="TI7" s="232">
        <v>3427400.85</v>
      </c>
      <c r="TJ7" s="232">
        <v>6032815</v>
      </c>
      <c r="TK7" s="232">
        <v>2718167.78</v>
      </c>
      <c r="TL7" s="232">
        <v>851442</v>
      </c>
      <c r="TM7" s="232">
        <v>12406081.189999999</v>
      </c>
      <c r="TN7" s="232">
        <v>2028711.46</v>
      </c>
      <c r="TO7" s="232">
        <v>3498530.4</v>
      </c>
      <c r="TP7" s="232">
        <v>5085529.25</v>
      </c>
      <c r="TQ7" s="232">
        <v>2151651</v>
      </c>
      <c r="TR7" s="232">
        <v>1635865.09</v>
      </c>
      <c r="TS7" s="232">
        <v>2586394.85</v>
      </c>
      <c r="TT7" s="232">
        <v>2238553.6</v>
      </c>
      <c r="TU7" s="232">
        <v>1466927.85</v>
      </c>
      <c r="TV7" s="232">
        <v>14018825.789999999</v>
      </c>
      <c r="TW7" s="232">
        <v>1220488.02</v>
      </c>
      <c r="TX7" s="232">
        <v>19886984.609999999</v>
      </c>
      <c r="TY7" s="232">
        <v>4387285.62</v>
      </c>
      <c r="TZ7" s="232">
        <v>1748296.75</v>
      </c>
      <c r="UA7" s="232">
        <v>1889999</v>
      </c>
      <c r="UB7" s="232">
        <v>13844505.5</v>
      </c>
      <c r="UC7" s="232">
        <v>1524692</v>
      </c>
      <c r="UD7" s="232">
        <v>1109855.8899999999</v>
      </c>
      <c r="UE7" s="232">
        <v>1733412.6</v>
      </c>
      <c r="UF7" s="232">
        <v>1890896.8</v>
      </c>
      <c r="UG7" s="232">
        <v>21533718.039999999</v>
      </c>
      <c r="UH7" s="232">
        <v>4389125.8899999997</v>
      </c>
      <c r="UI7" s="232">
        <v>3937631.81</v>
      </c>
      <c r="UJ7" s="232">
        <v>4572524.2</v>
      </c>
      <c r="UK7" s="232">
        <v>2773276.2</v>
      </c>
      <c r="UL7" s="232">
        <v>2851123.88</v>
      </c>
      <c r="UM7" s="232">
        <v>56541421.240000002</v>
      </c>
      <c r="UN7" s="232">
        <v>3567899</v>
      </c>
      <c r="UO7" s="232">
        <v>2874287.95</v>
      </c>
      <c r="UP7" s="232">
        <v>17045266.739999998</v>
      </c>
      <c r="UQ7" s="232">
        <v>5763</v>
      </c>
      <c r="UR7" s="232">
        <v>2976073.01</v>
      </c>
      <c r="US7" s="232">
        <v>8061270.5999999996</v>
      </c>
      <c r="UT7" s="232">
        <v>2095921.4</v>
      </c>
      <c r="UU7" s="232">
        <v>3363240.5</v>
      </c>
      <c r="UV7" s="232">
        <v>2632300.2799999998</v>
      </c>
      <c r="UW7" s="232">
        <v>4348855.3</v>
      </c>
      <c r="UX7" s="232">
        <v>10373414.15</v>
      </c>
      <c r="UY7" s="232">
        <v>2878359.29</v>
      </c>
      <c r="UZ7" s="232">
        <v>5747520.6799999997</v>
      </c>
      <c r="VA7" s="232">
        <v>1326640</v>
      </c>
      <c r="VB7" s="232">
        <v>1534934.85</v>
      </c>
      <c r="VC7" s="232">
        <v>1994080</v>
      </c>
      <c r="VD7" s="232">
        <v>1776922.91</v>
      </c>
      <c r="VE7" s="232">
        <v>13867957.199999999</v>
      </c>
      <c r="VF7" s="232">
        <v>1017556.51</v>
      </c>
      <c r="VG7" s="232">
        <v>1198719.49</v>
      </c>
      <c r="VH7" s="232">
        <v>1120885</v>
      </c>
      <c r="VI7" s="232">
        <v>48818949.600000001</v>
      </c>
      <c r="VJ7" s="232">
        <v>2849721</v>
      </c>
      <c r="VK7" s="232">
        <v>2830579.66</v>
      </c>
      <c r="VL7" s="232">
        <v>11362039</v>
      </c>
      <c r="VM7" s="232">
        <v>7782220.5</v>
      </c>
      <c r="VN7" s="232">
        <v>6589134.1100000003</v>
      </c>
      <c r="VO7" s="232">
        <v>2729268.9</v>
      </c>
      <c r="VP7" s="232">
        <v>3161441.35</v>
      </c>
      <c r="VQ7" s="232">
        <v>3041319.63</v>
      </c>
      <c r="VR7" s="232">
        <v>12761134.220000001</v>
      </c>
      <c r="VS7" s="232">
        <v>2939744.1</v>
      </c>
      <c r="VT7" s="232">
        <v>8969180.0999999996</v>
      </c>
      <c r="VU7" s="232">
        <v>3619130.81</v>
      </c>
      <c r="VV7" s="232">
        <v>2204990.0299999998</v>
      </c>
      <c r="VW7" s="232">
        <v>1922882</v>
      </c>
      <c r="VX7" s="232">
        <v>190672131.53999999</v>
      </c>
      <c r="VY7" s="232">
        <v>5837567.3899999997</v>
      </c>
      <c r="VZ7" s="232">
        <v>3339970.3</v>
      </c>
      <c r="WA7" s="232">
        <v>4363922.66</v>
      </c>
      <c r="WB7" s="232">
        <v>1892687</v>
      </c>
      <c r="WC7" s="232">
        <v>4012813.4</v>
      </c>
      <c r="WD7" s="232">
        <v>6290815.1799999997</v>
      </c>
      <c r="WE7" s="232">
        <v>7292101</v>
      </c>
      <c r="WF7" s="232">
        <v>4320494.17</v>
      </c>
      <c r="WG7" s="232">
        <v>6548602.0999999996</v>
      </c>
      <c r="WH7" s="232">
        <v>1941634.09</v>
      </c>
      <c r="WI7" s="232">
        <v>18853459</v>
      </c>
      <c r="WJ7" s="232">
        <v>5625117</v>
      </c>
      <c r="WK7" s="232">
        <v>6679457.79</v>
      </c>
      <c r="WL7" s="232">
        <v>10149671.630000001</v>
      </c>
      <c r="WM7" s="232">
        <v>5689509.3099999996</v>
      </c>
      <c r="WN7" s="232">
        <v>3741053.46</v>
      </c>
      <c r="WO7" s="232">
        <v>5528243.5599999996</v>
      </c>
      <c r="WP7" s="232">
        <v>2376267.4</v>
      </c>
      <c r="WQ7" s="232">
        <v>7658544.6900000004</v>
      </c>
      <c r="WR7" s="232">
        <v>18383898.52</v>
      </c>
      <c r="WS7" s="232">
        <v>3629527.09</v>
      </c>
      <c r="WT7" s="232">
        <v>1586915</v>
      </c>
      <c r="WU7" s="232">
        <v>1830701.1</v>
      </c>
      <c r="WV7" s="232">
        <v>1890904.64</v>
      </c>
      <c r="WW7" s="232">
        <v>1454349.9</v>
      </c>
      <c r="WX7" s="232">
        <v>1572455</v>
      </c>
      <c r="WY7" s="232">
        <v>1495172.05</v>
      </c>
      <c r="WZ7" s="232">
        <v>11782601.140000001</v>
      </c>
      <c r="XA7" s="232">
        <v>1891680.83</v>
      </c>
      <c r="XB7" s="232">
        <v>1574003.78</v>
      </c>
      <c r="XC7" s="232">
        <v>921044.85</v>
      </c>
      <c r="XD7" s="232">
        <v>1753111.4</v>
      </c>
      <c r="XE7" s="232">
        <v>40394342.829999998</v>
      </c>
      <c r="XF7" s="232">
        <v>4399913</v>
      </c>
      <c r="XG7" s="232">
        <v>4612859.96</v>
      </c>
      <c r="XH7" s="232">
        <v>19389340.699999999</v>
      </c>
      <c r="XI7" s="232">
        <v>4490203.99</v>
      </c>
      <c r="XJ7" s="232">
        <v>4846861.0999999996</v>
      </c>
      <c r="XK7" s="232">
        <v>7636162.3499999996</v>
      </c>
      <c r="XL7" s="232">
        <v>2884356.5</v>
      </c>
      <c r="XM7" s="232">
        <v>3028085.32</v>
      </c>
      <c r="XN7" s="232">
        <v>9534653.0500000007</v>
      </c>
      <c r="XO7" s="232">
        <v>5304797.4000000004</v>
      </c>
      <c r="XP7" s="232">
        <v>1813221.2</v>
      </c>
      <c r="XQ7" s="232">
        <v>2197689.9500000002</v>
      </c>
      <c r="XR7" s="232">
        <v>2846706.5</v>
      </c>
      <c r="XS7" s="232">
        <v>1677587</v>
      </c>
      <c r="XT7" s="232">
        <v>1178868</v>
      </c>
      <c r="XU7" s="232">
        <v>1564671</v>
      </c>
      <c r="XV7" s="232">
        <v>2323917</v>
      </c>
      <c r="XW7" s="232">
        <v>1908652</v>
      </c>
      <c r="XX7" s="232">
        <v>1531327.21</v>
      </c>
      <c r="XY7" s="232">
        <v>2588738.4</v>
      </c>
      <c r="XZ7" s="232">
        <v>1618597.5</v>
      </c>
      <c r="YA7" s="232">
        <v>2182777.2000000002</v>
      </c>
      <c r="YB7" s="232">
        <v>35353114.649999999</v>
      </c>
      <c r="YC7" s="232">
        <v>3921841.89</v>
      </c>
      <c r="YD7" s="232">
        <v>7437580.7699999996</v>
      </c>
      <c r="YE7" s="232">
        <v>2632853.13</v>
      </c>
      <c r="YF7" s="232">
        <v>14673000.9</v>
      </c>
      <c r="YG7" s="232">
        <v>3566614.3</v>
      </c>
      <c r="YH7" s="232">
        <v>6128634.7000000002</v>
      </c>
      <c r="YI7" s="232">
        <v>1928410</v>
      </c>
      <c r="YJ7" s="232">
        <v>13173811.6</v>
      </c>
      <c r="YK7" s="232">
        <v>7545954.4000000004</v>
      </c>
      <c r="YL7" s="232">
        <v>4071647.96</v>
      </c>
      <c r="YM7" s="232">
        <v>2058561.27</v>
      </c>
      <c r="YN7" s="232">
        <v>2117230.4</v>
      </c>
      <c r="YO7" s="232">
        <v>1841183.2</v>
      </c>
      <c r="YP7" s="232">
        <v>1949931.66</v>
      </c>
      <c r="YQ7" s="232">
        <v>1906281</v>
      </c>
      <c r="YR7" s="232">
        <v>1446768.3</v>
      </c>
      <c r="YS7" s="232">
        <v>16809209.640000001</v>
      </c>
      <c r="YT7" s="232">
        <v>1674182</v>
      </c>
      <c r="YU7" s="232">
        <v>617339.5</v>
      </c>
      <c r="YV7" s="232">
        <v>2780118.5</v>
      </c>
      <c r="YW7" s="232">
        <v>2278114.34</v>
      </c>
      <c r="YX7" s="232">
        <v>784668.06</v>
      </c>
      <c r="YY7" s="232">
        <v>2672556</v>
      </c>
      <c r="YZ7" s="232">
        <v>12842431.890000001</v>
      </c>
      <c r="ZA7" s="232">
        <v>1474670.75</v>
      </c>
      <c r="ZB7" s="232">
        <v>3026754.45</v>
      </c>
      <c r="ZC7" s="232">
        <v>2648481.06</v>
      </c>
      <c r="ZD7" s="232">
        <v>1563521</v>
      </c>
      <c r="ZE7" s="232">
        <v>3239603</v>
      </c>
      <c r="ZF7" s="232">
        <v>1264123</v>
      </c>
      <c r="ZG7" s="232">
        <v>1490159.28</v>
      </c>
      <c r="ZH7" s="232">
        <v>6630154.9000000004</v>
      </c>
      <c r="ZI7" s="232">
        <v>39547948.700000003</v>
      </c>
      <c r="ZJ7" s="232">
        <v>1758349.02</v>
      </c>
      <c r="ZK7" s="232">
        <v>8132503.1900000004</v>
      </c>
      <c r="ZL7" s="232">
        <v>15460720.289999999</v>
      </c>
      <c r="ZM7" s="232">
        <v>7955848.04</v>
      </c>
      <c r="ZN7" s="232">
        <v>2490028.7000000002</v>
      </c>
      <c r="ZO7" s="232">
        <v>4214650.37</v>
      </c>
      <c r="ZP7" s="232">
        <v>5644090.7000000002</v>
      </c>
      <c r="ZQ7" s="232">
        <v>4070714.08</v>
      </c>
      <c r="ZR7" s="232">
        <v>9645479.9900000002</v>
      </c>
      <c r="ZS7" s="232">
        <v>937716.03</v>
      </c>
      <c r="ZT7" s="232">
        <v>2009003.9</v>
      </c>
      <c r="ZU7" s="232">
        <v>2706994.5</v>
      </c>
      <c r="ZV7" s="232">
        <v>3225814.71</v>
      </c>
      <c r="ZW7" s="232">
        <v>1938650.8</v>
      </c>
      <c r="ZX7" s="232">
        <v>2096135.21</v>
      </c>
      <c r="ZY7" s="232">
        <v>2434071.34</v>
      </c>
      <c r="ZZ7" s="232">
        <v>1279404</v>
      </c>
      <c r="AAA7" s="232">
        <v>2360953.75</v>
      </c>
      <c r="AAB7" s="232">
        <v>1683392.44</v>
      </c>
      <c r="AAC7" s="232">
        <v>1550519</v>
      </c>
      <c r="AAD7" s="232">
        <v>1069059.04</v>
      </c>
      <c r="AAE7" s="232">
        <v>16103592.49</v>
      </c>
      <c r="AAF7" s="232">
        <v>1745570.05</v>
      </c>
      <c r="AAG7" s="232">
        <v>3676186.9</v>
      </c>
      <c r="AAH7" s="232">
        <v>1579966</v>
      </c>
      <c r="AAI7" s="232">
        <v>1198531</v>
      </c>
      <c r="AAJ7" s="232">
        <v>4261338</v>
      </c>
      <c r="AAK7" s="232">
        <v>2139792.0099999998</v>
      </c>
      <c r="AAL7" s="232">
        <v>117414714.20999999</v>
      </c>
      <c r="AAM7" s="232">
        <v>2342875.7400000002</v>
      </c>
      <c r="AAN7" s="232">
        <v>1122584.6000000001</v>
      </c>
      <c r="AAO7" s="232">
        <v>5512109.8899999997</v>
      </c>
      <c r="AAP7" s="232">
        <v>3397693.2</v>
      </c>
      <c r="AAQ7" s="232">
        <v>2118419.64</v>
      </c>
      <c r="AAR7" s="232">
        <v>2979740.94</v>
      </c>
      <c r="AAS7" s="232">
        <v>5894012.4100000001</v>
      </c>
      <c r="AAT7" s="232">
        <v>9532608.7400000002</v>
      </c>
      <c r="AAU7" s="232">
        <v>1661498.32</v>
      </c>
      <c r="AAV7" s="232">
        <v>3810066.17</v>
      </c>
      <c r="AAW7" s="232">
        <v>16000298.9</v>
      </c>
      <c r="AAX7" s="232">
        <v>7789406.2599999998</v>
      </c>
      <c r="AAY7" s="232">
        <v>1080377.05</v>
      </c>
      <c r="AAZ7" s="232">
        <v>2124351.5</v>
      </c>
      <c r="ABA7" s="232">
        <v>1686554.2</v>
      </c>
      <c r="ABB7" s="232">
        <v>1110735.6499999999</v>
      </c>
      <c r="ABC7" s="232">
        <v>1532565.8</v>
      </c>
      <c r="ABD7" s="232">
        <v>1532115.46</v>
      </c>
      <c r="ABE7" s="232">
        <v>12833769.050000001</v>
      </c>
      <c r="ABF7" s="232">
        <v>14326470.550000001</v>
      </c>
      <c r="ABG7" s="232">
        <v>1684211.66</v>
      </c>
      <c r="ABH7" s="232">
        <v>1100477.69</v>
      </c>
      <c r="ABI7" s="232">
        <v>1334691.05</v>
      </c>
      <c r="ABJ7" s="232">
        <v>750217.83</v>
      </c>
      <c r="ABK7" s="232">
        <v>1027748.5</v>
      </c>
      <c r="ABL7" s="232">
        <v>16972063.16</v>
      </c>
      <c r="ABM7" s="232">
        <v>2735102.7</v>
      </c>
      <c r="ABN7" s="232">
        <v>1237523.46</v>
      </c>
      <c r="ABO7" s="232">
        <v>2445589.52</v>
      </c>
      <c r="ABP7" s="232">
        <v>5086862.25</v>
      </c>
      <c r="ABQ7" s="232">
        <v>1721117.2</v>
      </c>
      <c r="ABR7" s="232">
        <v>2857744.65</v>
      </c>
      <c r="ABS7" s="232">
        <v>3589994.77</v>
      </c>
      <c r="ABT7" s="232">
        <v>715761</v>
      </c>
      <c r="ABU7" s="232">
        <v>32951376.460000001</v>
      </c>
      <c r="ABV7" s="232">
        <v>6267192.7000000002</v>
      </c>
      <c r="ABW7" s="232">
        <v>4936503.8899999997</v>
      </c>
      <c r="ABX7" s="232">
        <v>2147756.31</v>
      </c>
      <c r="ABY7" s="232">
        <v>1490525</v>
      </c>
      <c r="ABZ7" s="232">
        <v>5875257.9500000002</v>
      </c>
      <c r="ACA7" s="232">
        <v>1267939.67</v>
      </c>
      <c r="ACB7" s="232">
        <v>2105311.27</v>
      </c>
      <c r="ACC7" s="232">
        <v>1477458.3</v>
      </c>
      <c r="ACD7" s="232">
        <v>3430029.4</v>
      </c>
      <c r="ACE7" s="232">
        <v>1340371.75</v>
      </c>
      <c r="ACF7" s="232">
        <v>44565257.280000001</v>
      </c>
      <c r="ACG7" s="232">
        <v>2644061.27</v>
      </c>
      <c r="ACH7" s="232">
        <v>5257477.63</v>
      </c>
      <c r="ACI7" s="232">
        <v>3644013.5</v>
      </c>
      <c r="ACJ7" s="232">
        <v>2079537</v>
      </c>
      <c r="ACK7" s="232">
        <v>3105892.5</v>
      </c>
      <c r="ACL7" s="232">
        <v>3294450</v>
      </c>
      <c r="ACM7" s="232">
        <v>18695990.940000001</v>
      </c>
      <c r="ACN7" s="232">
        <v>11043027.4</v>
      </c>
      <c r="ACO7" s="232">
        <v>2502465</v>
      </c>
      <c r="ACP7" s="232">
        <v>5033150.5</v>
      </c>
      <c r="ACQ7" s="232">
        <v>4178786.63</v>
      </c>
      <c r="ACR7" s="232">
        <v>3451534</v>
      </c>
      <c r="ACS7" s="232">
        <v>10690823.6</v>
      </c>
      <c r="ACT7" s="232">
        <v>4248791</v>
      </c>
      <c r="ACU7" s="232">
        <v>3610012.67</v>
      </c>
      <c r="ACV7" s="232">
        <v>3399227</v>
      </c>
      <c r="ACW7" s="232">
        <v>2127518.2000000002</v>
      </c>
      <c r="ACX7" s="232">
        <v>2480350</v>
      </c>
      <c r="ACY7" s="232">
        <v>1372698.7</v>
      </c>
      <c r="ACZ7" s="232">
        <v>1290575.6599999999</v>
      </c>
      <c r="ADA7" s="232">
        <v>1069191.78</v>
      </c>
      <c r="ADB7" s="232">
        <v>1821437.5</v>
      </c>
      <c r="ADC7" s="232">
        <v>7662303.0499999998</v>
      </c>
      <c r="ADD7" s="232">
        <v>7881110.7999999998</v>
      </c>
      <c r="ADE7" s="232">
        <v>527703</v>
      </c>
      <c r="ADF7" s="232">
        <v>816058.96</v>
      </c>
      <c r="ADG7" s="232">
        <v>2184093.7999999998</v>
      </c>
      <c r="ADH7" s="232">
        <v>284679.06</v>
      </c>
      <c r="ADI7" s="232">
        <v>1613381.11</v>
      </c>
      <c r="ADJ7" s="232">
        <v>1644596.86</v>
      </c>
      <c r="ADK7" s="232">
        <v>2967816</v>
      </c>
      <c r="ADL7" s="232">
        <v>76019612.359999999</v>
      </c>
      <c r="ADM7" s="232">
        <v>8460667.0700000003</v>
      </c>
      <c r="ADN7" s="232">
        <v>5605011.3200000003</v>
      </c>
      <c r="ADO7" s="232">
        <v>15681273.6</v>
      </c>
      <c r="ADP7" s="232">
        <v>875726.5</v>
      </c>
      <c r="ADQ7" s="232">
        <v>1460882.55</v>
      </c>
      <c r="ADR7" s="232">
        <v>2502776.9500000002</v>
      </c>
      <c r="ADS7" s="232">
        <v>635905</v>
      </c>
      <c r="ADT7" s="232">
        <v>38062050.310000002</v>
      </c>
      <c r="ADU7" s="232">
        <v>11209975.82</v>
      </c>
      <c r="ADV7" s="232">
        <v>7624498.3600000003</v>
      </c>
      <c r="ADW7" s="232">
        <v>2280523.0299999998</v>
      </c>
      <c r="ADX7" s="232">
        <v>3302966.93</v>
      </c>
      <c r="ADY7" s="232">
        <v>4940665.8099999996</v>
      </c>
      <c r="ADZ7" s="232">
        <v>3234668.8</v>
      </c>
      <c r="AEA7" s="232">
        <v>2409384.27</v>
      </c>
      <c r="AEB7" s="232">
        <v>1501781.54</v>
      </c>
      <c r="AEC7" s="232">
        <v>1422881.93</v>
      </c>
      <c r="AED7" s="232">
        <v>2324758.9500000002</v>
      </c>
      <c r="AEE7" s="232">
        <v>5326447.32</v>
      </c>
      <c r="AEF7" s="232">
        <v>1871816.25</v>
      </c>
      <c r="AEG7" s="232">
        <v>3052623.05</v>
      </c>
      <c r="AEH7" s="232">
        <v>3239503.93</v>
      </c>
      <c r="AEI7" s="232">
        <v>2692899.19</v>
      </c>
      <c r="AEJ7" s="232">
        <v>1496388.8</v>
      </c>
      <c r="AEK7" s="232">
        <v>6725657</v>
      </c>
      <c r="AEL7" s="232">
        <v>1382880.75</v>
      </c>
      <c r="AEM7" s="232">
        <v>6434052.6600000001</v>
      </c>
      <c r="AEN7" s="232">
        <v>39387289.009999998</v>
      </c>
      <c r="AEO7" s="232">
        <v>6599697.6299999999</v>
      </c>
      <c r="AEP7" s="232">
        <v>4322761.53</v>
      </c>
      <c r="AEQ7" s="232">
        <v>3365068.85</v>
      </c>
      <c r="AER7" s="232">
        <v>2808324</v>
      </c>
      <c r="AES7" s="232">
        <v>9514682.9000000004</v>
      </c>
      <c r="AET7" s="232">
        <v>2342591.4</v>
      </c>
      <c r="AEU7" s="232">
        <v>4478389.9000000004</v>
      </c>
      <c r="AEV7" s="232">
        <v>2214945.4500000002</v>
      </c>
      <c r="AEW7" s="232">
        <v>1959774.1</v>
      </c>
      <c r="AEX7" s="232">
        <v>23180578.260000002</v>
      </c>
      <c r="AEY7" s="232">
        <v>12579811.18</v>
      </c>
      <c r="AEZ7" s="232">
        <v>9408565</v>
      </c>
      <c r="AFA7" s="232">
        <v>3977400.4</v>
      </c>
      <c r="AFB7" s="232">
        <v>9862001.1500000004</v>
      </c>
      <c r="AFC7" s="232">
        <v>5586498</v>
      </c>
      <c r="AFD7" s="232">
        <v>3165097</v>
      </c>
      <c r="AFE7" s="232">
        <v>5107889.6500000004</v>
      </c>
      <c r="AFF7" s="232">
        <v>1091499</v>
      </c>
      <c r="AFG7" s="232">
        <v>8546427</v>
      </c>
      <c r="AFH7" s="232">
        <v>4318259.5</v>
      </c>
      <c r="AFI7" s="232">
        <v>3186377</v>
      </c>
      <c r="AFJ7" s="232">
        <v>4026582.51</v>
      </c>
      <c r="AFK7" s="232">
        <v>46188992.990000002</v>
      </c>
      <c r="AFL7" s="232">
        <v>5772945.0999999996</v>
      </c>
      <c r="AFM7" s="232">
        <v>5434505.7699999996</v>
      </c>
      <c r="AFN7" s="232">
        <v>2307345</v>
      </c>
      <c r="AFO7" s="232">
        <v>4058570.32</v>
      </c>
      <c r="AFP7" s="232">
        <v>2358117.9900000002</v>
      </c>
      <c r="AFQ7" s="232">
        <v>1905040</v>
      </c>
      <c r="AFR7" s="232">
        <v>3869294.96</v>
      </c>
      <c r="AFS7" s="232">
        <v>5023429.5599999996</v>
      </c>
      <c r="AFT7" s="232">
        <v>1715452</v>
      </c>
      <c r="AFU7" s="232">
        <v>5009326.63</v>
      </c>
      <c r="AFV7" s="232">
        <v>1615757.25</v>
      </c>
      <c r="AFW7" s="232">
        <v>24433156.34</v>
      </c>
      <c r="AFX7" s="232">
        <v>1359762.93</v>
      </c>
      <c r="AFY7" s="232">
        <v>2296830.27</v>
      </c>
      <c r="AFZ7" s="232">
        <v>2061952.34</v>
      </c>
      <c r="AGA7" s="232">
        <v>4596538.8</v>
      </c>
      <c r="AGB7" s="232">
        <v>2130172.27</v>
      </c>
      <c r="AGC7" s="232">
        <v>1192994.71</v>
      </c>
      <c r="AGD7" s="232">
        <v>1745562.2</v>
      </c>
      <c r="AGE7" s="232">
        <v>1234153.25</v>
      </c>
      <c r="AGF7" s="232">
        <v>1571703.16</v>
      </c>
      <c r="AGG7" s="232">
        <v>1782658</v>
      </c>
      <c r="AGH7" s="232">
        <v>28245174.690000001</v>
      </c>
      <c r="AGI7" s="232">
        <v>4736247.38</v>
      </c>
      <c r="AGJ7" s="232">
        <v>3492101.56</v>
      </c>
      <c r="AGK7" s="232">
        <v>1030433.23</v>
      </c>
      <c r="AGL7" s="232">
        <v>8397202.0700000003</v>
      </c>
      <c r="AGM7" s="232">
        <v>1976152</v>
      </c>
      <c r="AGN7" s="232">
        <v>1509464.7</v>
      </c>
      <c r="AGO7" s="232">
        <v>2325726.6</v>
      </c>
      <c r="AGP7" s="232">
        <v>80303710.260000005</v>
      </c>
      <c r="AGQ7" s="232">
        <v>33609010.200000003</v>
      </c>
      <c r="AGR7" s="232">
        <v>1523980.98</v>
      </c>
      <c r="AGS7" s="232">
        <v>4401242.0999999996</v>
      </c>
      <c r="AGT7" s="232">
        <v>7615420.5300000003</v>
      </c>
      <c r="AGU7" s="232">
        <v>3679872</v>
      </c>
      <c r="AGV7" s="232">
        <v>1923381.5</v>
      </c>
      <c r="AGW7" s="232">
        <v>3274911.72</v>
      </c>
      <c r="AGX7" s="232">
        <v>1624448.1</v>
      </c>
      <c r="AGY7" s="232">
        <v>3693128.9</v>
      </c>
      <c r="AGZ7" s="232">
        <v>3310721.5</v>
      </c>
      <c r="AHA7" s="232">
        <v>1798299.8</v>
      </c>
      <c r="AHB7" s="232">
        <v>1633148.6</v>
      </c>
      <c r="AHC7" s="232">
        <v>1634548.5</v>
      </c>
      <c r="AHD7" s="232">
        <v>1074989.5</v>
      </c>
      <c r="AHE7" s="232">
        <v>1635346.2</v>
      </c>
      <c r="AHF7" s="232">
        <v>1531245.2</v>
      </c>
      <c r="AHG7" s="232">
        <v>10626004.08</v>
      </c>
      <c r="AHH7" s="232">
        <v>2821784.3</v>
      </c>
      <c r="AHI7" s="232">
        <v>2641469.15</v>
      </c>
      <c r="AHJ7" s="232">
        <v>3272821.2</v>
      </c>
      <c r="AHK7" s="232">
        <v>6897981.1100000003</v>
      </c>
      <c r="AHL7" s="232">
        <v>2165876.5499999998</v>
      </c>
      <c r="AHM7" s="232">
        <v>2128424.5</v>
      </c>
      <c r="AHN7" s="232"/>
    </row>
    <row r="8" spans="1:898">
      <c r="A8" t="s">
        <v>2988</v>
      </c>
      <c r="B8" s="232">
        <v>281373754.38999999</v>
      </c>
      <c r="C8" s="232">
        <v>2935969.42</v>
      </c>
      <c r="D8" s="232">
        <v>3518132.53</v>
      </c>
      <c r="E8" s="232">
        <v>1266118.8400000001</v>
      </c>
      <c r="F8" s="232">
        <v>17866402.649999999</v>
      </c>
      <c r="G8" s="232">
        <v>1897891.7</v>
      </c>
      <c r="H8" s="232">
        <v>14556052.07</v>
      </c>
      <c r="I8" s="232">
        <v>3541787.61</v>
      </c>
      <c r="J8" s="232">
        <v>3903781.44</v>
      </c>
      <c r="K8" s="232">
        <v>3034189.01</v>
      </c>
      <c r="L8" s="232">
        <v>2216035.7200000002</v>
      </c>
      <c r="M8" s="232">
        <v>1587262.85</v>
      </c>
      <c r="N8" s="232">
        <v>2422852.87</v>
      </c>
      <c r="O8" s="232">
        <v>1444783.66</v>
      </c>
      <c r="P8" s="232">
        <v>1395150.11</v>
      </c>
      <c r="Q8" s="232">
        <v>3685378.39</v>
      </c>
      <c r="R8" s="232">
        <v>2660118.39</v>
      </c>
      <c r="S8" s="232">
        <v>477227.2</v>
      </c>
      <c r="T8" s="232">
        <v>130920901.79000001</v>
      </c>
      <c r="U8" s="232">
        <v>23319524.93</v>
      </c>
      <c r="V8" s="232">
        <v>2103317.38</v>
      </c>
      <c r="W8" s="232">
        <v>4438971.1399999997</v>
      </c>
      <c r="X8" s="232">
        <v>2961173.97</v>
      </c>
      <c r="Y8" s="232">
        <v>2540758.15</v>
      </c>
      <c r="Z8" s="232">
        <v>806888.42</v>
      </c>
      <c r="AA8" s="232">
        <v>22915113.449999999</v>
      </c>
      <c r="AB8" s="232">
        <v>3723177.59</v>
      </c>
      <c r="AC8" s="232">
        <v>1996995.64</v>
      </c>
      <c r="AD8" s="232">
        <v>13838751.41</v>
      </c>
      <c r="AE8" s="232">
        <v>5220804.1500000004</v>
      </c>
      <c r="AF8" s="232">
        <v>23227721.920000002</v>
      </c>
      <c r="AG8" s="232">
        <v>3808395.01</v>
      </c>
      <c r="AH8" s="232">
        <v>1954312.87</v>
      </c>
      <c r="AI8" s="232">
        <v>1146154.8600000001</v>
      </c>
      <c r="AJ8" s="232">
        <v>2796752.47</v>
      </c>
      <c r="AK8" s="232">
        <v>2008142.59</v>
      </c>
      <c r="AL8" s="232">
        <v>1636189.2</v>
      </c>
      <c r="AM8" s="232">
        <v>1320023.6599999999</v>
      </c>
      <c r="AN8" s="232">
        <v>999876.02</v>
      </c>
      <c r="AO8" s="232">
        <v>1216240.3</v>
      </c>
      <c r="AP8" s="232">
        <v>728548.81</v>
      </c>
      <c r="AQ8" s="232">
        <v>501894.97</v>
      </c>
      <c r="AR8" s="232">
        <v>83301396.700000003</v>
      </c>
      <c r="AS8" s="232">
        <v>856827.4</v>
      </c>
      <c r="AT8" s="232">
        <v>627568.87</v>
      </c>
      <c r="AU8" s="232">
        <v>2167694.67</v>
      </c>
      <c r="AV8" s="232">
        <v>3238629.88</v>
      </c>
      <c r="AW8" s="232">
        <v>2949677.6</v>
      </c>
      <c r="AX8" s="232">
        <v>929438.66</v>
      </c>
      <c r="AY8" s="232">
        <v>1462266.69</v>
      </c>
      <c r="AZ8" s="232">
        <v>610059.48</v>
      </c>
      <c r="BA8" s="232">
        <v>844712.99</v>
      </c>
      <c r="BB8" s="232">
        <v>733913.89</v>
      </c>
      <c r="BC8" s="232">
        <v>546635.98</v>
      </c>
      <c r="BD8" s="232">
        <v>16109439.73</v>
      </c>
      <c r="BE8" s="232">
        <v>852552.9</v>
      </c>
      <c r="BF8" s="232">
        <v>604488.12</v>
      </c>
      <c r="BG8" s="232">
        <v>52428431.369999997</v>
      </c>
      <c r="BH8" s="232">
        <v>31827161.879999999</v>
      </c>
      <c r="BI8" s="232">
        <v>2714945.88</v>
      </c>
      <c r="BJ8" s="232">
        <v>1170926.1299999999</v>
      </c>
      <c r="BK8" s="232">
        <v>2373646.42</v>
      </c>
      <c r="BL8" s="232">
        <v>2845591.23</v>
      </c>
      <c r="BM8" s="232">
        <v>1592909.41</v>
      </c>
      <c r="BN8" s="232">
        <v>154298.62</v>
      </c>
      <c r="BO8" s="232">
        <v>83699.73</v>
      </c>
      <c r="BP8" s="232">
        <v>87813134.459999993</v>
      </c>
      <c r="BQ8" s="232">
        <v>1828876.61</v>
      </c>
      <c r="BR8" s="232">
        <v>2633178.2000000002</v>
      </c>
      <c r="BS8" s="232">
        <v>1813421.96</v>
      </c>
      <c r="BT8" s="232">
        <v>1459108.9</v>
      </c>
      <c r="BU8" s="232">
        <v>2526937.79</v>
      </c>
      <c r="BV8" s="232">
        <v>1120216.58</v>
      </c>
      <c r="BW8" s="232">
        <v>1835642.86</v>
      </c>
      <c r="BX8" s="232">
        <v>22350711.25</v>
      </c>
      <c r="BY8" s="232">
        <v>1691701.74</v>
      </c>
      <c r="BZ8" s="232">
        <v>2549332.5099999998</v>
      </c>
      <c r="CA8" s="232">
        <v>6443335.7300000004</v>
      </c>
      <c r="CB8" s="232">
        <v>1018072.85</v>
      </c>
      <c r="CC8" s="232">
        <v>1214607.4099999999</v>
      </c>
      <c r="CD8" s="232">
        <v>1132083.21</v>
      </c>
      <c r="CE8" s="232">
        <v>292077005.50999999</v>
      </c>
      <c r="CF8" s="232">
        <v>2827623.33</v>
      </c>
      <c r="CG8" s="232">
        <v>11217643.16</v>
      </c>
      <c r="CH8" s="232">
        <v>1470886.83</v>
      </c>
      <c r="CI8" s="232">
        <v>1989026.96</v>
      </c>
      <c r="CJ8" s="232">
        <v>1432204.63</v>
      </c>
      <c r="CK8" s="232">
        <v>1588141.69</v>
      </c>
      <c r="CL8" s="232">
        <v>4489189.72</v>
      </c>
      <c r="CM8" s="232">
        <v>584484.48</v>
      </c>
      <c r="CN8" s="232">
        <v>1228623.8</v>
      </c>
      <c r="CO8" s="232">
        <v>1185045.28</v>
      </c>
      <c r="CP8" s="232">
        <v>1999847.58</v>
      </c>
      <c r="CQ8" s="232">
        <v>1522784.38</v>
      </c>
      <c r="CR8" s="232">
        <v>78811705.799999997</v>
      </c>
      <c r="CS8" s="232">
        <v>1366964.12</v>
      </c>
      <c r="CT8" s="232">
        <v>1958385.32</v>
      </c>
      <c r="CU8" s="232">
        <v>4238983.05</v>
      </c>
      <c r="CV8" s="232">
        <v>859986.01</v>
      </c>
      <c r="CW8" s="232">
        <v>4079166.62</v>
      </c>
      <c r="CX8" s="232">
        <v>1196666.47</v>
      </c>
      <c r="CY8" s="232">
        <v>954431.26</v>
      </c>
      <c r="CZ8" s="232">
        <v>52252873.060000002</v>
      </c>
      <c r="DA8" s="232">
        <v>47771612.189999998</v>
      </c>
      <c r="DB8" s="232">
        <v>4340463.67</v>
      </c>
      <c r="DC8" s="232">
        <v>1876022.6</v>
      </c>
      <c r="DD8" s="232">
        <v>4347695.5599999996</v>
      </c>
      <c r="DE8" s="232">
        <v>3586259.44</v>
      </c>
      <c r="DF8" s="232">
        <v>4640734.8899999997</v>
      </c>
      <c r="DG8" s="232">
        <v>7895598.7199999997</v>
      </c>
      <c r="DH8" s="232">
        <v>1314380.08</v>
      </c>
      <c r="DI8" s="232">
        <v>282561547.52999997</v>
      </c>
      <c r="DJ8" s="232">
        <v>1507562.44</v>
      </c>
      <c r="DK8" s="232">
        <v>3854242.41</v>
      </c>
      <c r="DL8" s="232">
        <v>5548972.1799999997</v>
      </c>
      <c r="DM8" s="232">
        <v>3381694.71</v>
      </c>
      <c r="DN8" s="232">
        <v>2254589.3199999998</v>
      </c>
      <c r="DO8" s="232">
        <v>10301598.220000001</v>
      </c>
      <c r="DP8" s="232">
        <v>1803855.75</v>
      </c>
      <c r="DQ8" s="232">
        <v>5834409.1900000004</v>
      </c>
      <c r="DR8" s="232">
        <v>68057240.680000007</v>
      </c>
      <c r="DS8" s="232">
        <v>3046778.65</v>
      </c>
      <c r="DT8" s="232">
        <v>10423822.65</v>
      </c>
      <c r="DU8" s="232">
        <v>21216493.649999999</v>
      </c>
      <c r="DV8" s="232">
        <v>3630813.2</v>
      </c>
      <c r="DW8" s="232">
        <v>6174350.3700000001</v>
      </c>
      <c r="DX8" s="232">
        <v>3157484.47</v>
      </c>
      <c r="DY8" s="232">
        <v>949207.45</v>
      </c>
      <c r="DZ8" s="232">
        <v>2324078.9700000002</v>
      </c>
      <c r="EA8" s="232">
        <v>2596779.83</v>
      </c>
      <c r="EB8" s="232">
        <v>4892315.34</v>
      </c>
      <c r="EC8" s="232">
        <v>31146489.34</v>
      </c>
      <c r="ED8" s="232">
        <v>20245919.370000001</v>
      </c>
      <c r="EE8" s="232">
        <v>2387120.41</v>
      </c>
      <c r="EF8" s="232">
        <v>2736134.69</v>
      </c>
      <c r="EG8" s="232">
        <v>2957980.51</v>
      </c>
      <c r="EH8" s="232">
        <v>3708931.01</v>
      </c>
      <c r="EI8" s="232">
        <v>5531303.9100000001</v>
      </c>
      <c r="EJ8" s="232">
        <v>1747589.92</v>
      </c>
      <c r="EK8" s="232">
        <v>2414623.7200000002</v>
      </c>
      <c r="EL8" s="232">
        <v>132401488.65000001</v>
      </c>
      <c r="EM8" s="232">
        <v>1765337.83</v>
      </c>
      <c r="EN8" s="232">
        <v>1639241.84</v>
      </c>
      <c r="EO8" s="232">
        <v>2096341.4</v>
      </c>
      <c r="EP8" s="232">
        <v>965642.21</v>
      </c>
      <c r="EQ8" s="232">
        <v>602782.88</v>
      </c>
      <c r="ER8" s="232">
        <v>3277405.91</v>
      </c>
      <c r="ES8" s="232">
        <v>1868105.22</v>
      </c>
      <c r="ET8" s="232">
        <v>1367591.88</v>
      </c>
      <c r="EU8" s="232">
        <v>80844841.480000004</v>
      </c>
      <c r="EV8" s="232">
        <v>1193402.7</v>
      </c>
      <c r="EW8" s="232">
        <v>1792841.18</v>
      </c>
      <c r="EX8" s="232">
        <v>7296146.8200000003</v>
      </c>
      <c r="EY8" s="232">
        <v>4394390.5999999996</v>
      </c>
      <c r="EZ8" s="232">
        <v>5565524.9400000004</v>
      </c>
      <c r="FA8" s="232">
        <v>4036214.97</v>
      </c>
      <c r="FB8" s="232">
        <v>2560639.04</v>
      </c>
      <c r="FC8" s="232">
        <v>2768333.55</v>
      </c>
      <c r="FD8" s="232">
        <v>1090371.6200000001</v>
      </c>
      <c r="FE8" s="232">
        <v>1679683.1</v>
      </c>
      <c r="FF8" s="232">
        <v>1771705.62</v>
      </c>
      <c r="FG8" s="232">
        <v>35036944.060000002</v>
      </c>
      <c r="FH8" s="232">
        <v>1601342.45</v>
      </c>
      <c r="FI8" s="232">
        <v>1256810.1299999999</v>
      </c>
      <c r="FJ8" s="232">
        <v>1034837.46</v>
      </c>
      <c r="FK8" s="232">
        <v>2303722.41</v>
      </c>
      <c r="FL8" s="232">
        <v>2186190.84</v>
      </c>
      <c r="FM8" s="232">
        <v>1063974.27</v>
      </c>
      <c r="FN8" s="232">
        <v>235933.43</v>
      </c>
      <c r="FO8" s="232">
        <v>208383904.31999999</v>
      </c>
      <c r="FP8" s="232">
        <v>2051766.32</v>
      </c>
      <c r="FQ8" s="232">
        <v>4544707.93</v>
      </c>
      <c r="FR8" s="232">
        <v>4353065.58</v>
      </c>
      <c r="FS8" s="232">
        <v>5311961.32</v>
      </c>
      <c r="FT8" s="232">
        <v>1919098.11</v>
      </c>
      <c r="FU8" s="232">
        <v>6159368.5700000003</v>
      </c>
      <c r="FV8" s="232">
        <v>2754547.94</v>
      </c>
      <c r="FW8" s="232">
        <v>2200380.9500000002</v>
      </c>
      <c r="FX8" s="232">
        <v>2372303.1800000002</v>
      </c>
      <c r="FY8" s="232">
        <v>6199949.4299999997</v>
      </c>
      <c r="FZ8" s="232">
        <v>2018669.49</v>
      </c>
      <c r="GA8" s="232">
        <v>1812141.49</v>
      </c>
      <c r="GB8" s="232">
        <v>611820.86</v>
      </c>
      <c r="GC8" s="232">
        <v>63179348.880000003</v>
      </c>
      <c r="GD8" s="232">
        <v>1396230.12</v>
      </c>
      <c r="GE8" s="232">
        <v>1515256.45</v>
      </c>
      <c r="GF8" s="232">
        <v>13418939.279999999</v>
      </c>
      <c r="GG8" s="232">
        <v>2128634.62</v>
      </c>
      <c r="GH8" s="232">
        <v>1948111.12</v>
      </c>
      <c r="GI8" s="232">
        <v>1397735.53</v>
      </c>
      <c r="GJ8" s="232">
        <v>8215505.1200000001</v>
      </c>
      <c r="GK8" s="232">
        <v>1309355.72</v>
      </c>
      <c r="GL8" s="232">
        <v>761359.4</v>
      </c>
      <c r="GM8" s="232">
        <v>653350.18999999994</v>
      </c>
      <c r="GN8" s="232">
        <v>613485.94999999995</v>
      </c>
      <c r="GO8" s="232">
        <v>40248566.049999997</v>
      </c>
      <c r="GP8" s="232">
        <v>3814014.21</v>
      </c>
      <c r="GQ8" s="232">
        <v>1111321.47</v>
      </c>
      <c r="GR8" s="232">
        <v>4195348.9400000004</v>
      </c>
      <c r="GS8" s="232">
        <v>586903.15</v>
      </c>
      <c r="GT8" s="232">
        <v>2512239.0699999998</v>
      </c>
      <c r="GU8" s="232">
        <v>2521920.06</v>
      </c>
      <c r="GV8" s="232">
        <v>1169918.8700000001</v>
      </c>
      <c r="GW8" s="232">
        <v>37353445.82</v>
      </c>
      <c r="GX8" s="232">
        <v>1068210.2</v>
      </c>
      <c r="GY8" s="232">
        <v>2511575.67</v>
      </c>
      <c r="GZ8" s="232">
        <v>1616764.35</v>
      </c>
      <c r="HA8" s="232">
        <v>157571911.34</v>
      </c>
      <c r="HB8" s="232">
        <v>4948021.37</v>
      </c>
      <c r="HC8" s="232">
        <v>8681741.6799999997</v>
      </c>
      <c r="HD8" s="232">
        <v>7292176.1699999999</v>
      </c>
      <c r="HE8" s="232">
        <v>3307766.22</v>
      </c>
      <c r="HF8" s="232">
        <v>8462852.1999999993</v>
      </c>
      <c r="HG8" s="232">
        <v>981452.44</v>
      </c>
      <c r="HH8" s="232">
        <v>73600971.469999999</v>
      </c>
      <c r="HI8" s="232">
        <v>3018700.42</v>
      </c>
      <c r="HJ8" s="232">
        <v>6615352.7300000004</v>
      </c>
      <c r="HK8" s="232">
        <v>2545675.0299999998</v>
      </c>
      <c r="HL8" s="232">
        <v>2202712.75</v>
      </c>
      <c r="HM8" s="232">
        <v>1616614.38</v>
      </c>
      <c r="HN8" s="232">
        <v>5444154</v>
      </c>
      <c r="HO8" s="232">
        <v>1429828.22</v>
      </c>
      <c r="HP8" s="232">
        <v>109105707.73999999</v>
      </c>
      <c r="HQ8" s="232">
        <v>28185515.300000001</v>
      </c>
      <c r="HR8" s="232">
        <v>2520527.8199999998</v>
      </c>
      <c r="HS8" s="232">
        <v>794242.72</v>
      </c>
      <c r="HT8" s="232">
        <v>1230893.0900000001</v>
      </c>
      <c r="HU8" s="232">
        <v>1192653.3400000001</v>
      </c>
      <c r="HV8" s="232">
        <v>3594628.92</v>
      </c>
      <c r="HW8" s="232">
        <v>2652713.19</v>
      </c>
      <c r="HX8" s="232">
        <v>1145796.74</v>
      </c>
      <c r="HY8" s="232">
        <v>1079780.83</v>
      </c>
      <c r="HZ8" s="232">
        <v>1169242.97</v>
      </c>
      <c r="IA8" s="232">
        <v>4362578.82</v>
      </c>
      <c r="IB8" s="232">
        <v>404060.17</v>
      </c>
      <c r="IC8" s="232">
        <v>2624841.9</v>
      </c>
      <c r="ID8" s="232">
        <v>1413679.16</v>
      </c>
      <c r="IE8" s="232">
        <v>961175.41</v>
      </c>
      <c r="IF8" s="232">
        <v>86676541.969999999</v>
      </c>
      <c r="IG8" s="232">
        <v>29958297.780000001</v>
      </c>
      <c r="IH8" s="232">
        <v>3195496.45</v>
      </c>
      <c r="II8" s="232">
        <v>8615566.0800000001</v>
      </c>
      <c r="IJ8" s="232">
        <v>14581158.41</v>
      </c>
      <c r="IK8" s="232">
        <v>2948658.96</v>
      </c>
      <c r="IL8" s="232">
        <v>1725391.22</v>
      </c>
      <c r="IM8" s="232">
        <v>1654662.94</v>
      </c>
      <c r="IN8" s="232">
        <v>1208596.3600000001</v>
      </c>
      <c r="IO8" s="232">
        <v>2765162.92</v>
      </c>
      <c r="IP8" s="232">
        <v>1638283.86</v>
      </c>
      <c r="IQ8" s="232">
        <v>176124268.86000001</v>
      </c>
      <c r="IR8" s="232">
        <v>43542129.07</v>
      </c>
      <c r="IS8" s="232">
        <v>6290203</v>
      </c>
      <c r="IT8" s="232">
        <v>2374913.0299999998</v>
      </c>
      <c r="IU8" s="232">
        <v>2547303.73</v>
      </c>
      <c r="IV8" s="232">
        <v>747852.48</v>
      </c>
      <c r="IW8" s="232">
        <v>3022913.62</v>
      </c>
      <c r="IX8" s="232">
        <v>734000.56</v>
      </c>
      <c r="IY8" s="232">
        <v>879688.79</v>
      </c>
      <c r="IZ8" s="232">
        <v>1754795.2</v>
      </c>
      <c r="JA8" s="232">
        <v>2725794.51</v>
      </c>
      <c r="JB8" s="232">
        <v>1541417.48</v>
      </c>
      <c r="JC8" s="232">
        <v>32884491.870000001</v>
      </c>
      <c r="JD8" s="232">
        <v>8614024.9399999995</v>
      </c>
      <c r="JE8" s="232">
        <v>50330.44</v>
      </c>
      <c r="JF8" s="232">
        <v>1188591.92</v>
      </c>
      <c r="JG8" s="232">
        <v>828310.43</v>
      </c>
      <c r="JH8" s="232">
        <v>990257.23</v>
      </c>
      <c r="JI8" s="232">
        <v>35833426.100000001</v>
      </c>
      <c r="JJ8" s="232">
        <v>816394.12</v>
      </c>
      <c r="JK8" s="232">
        <v>2063263.14</v>
      </c>
      <c r="JL8" s="232">
        <v>2602528.83</v>
      </c>
      <c r="JM8" s="232">
        <v>1499073.07</v>
      </c>
      <c r="JN8" s="232">
        <v>4266984.5999999996</v>
      </c>
      <c r="JO8" s="232">
        <v>918140.67</v>
      </c>
      <c r="JP8" s="232">
        <v>74484650.870000005</v>
      </c>
      <c r="JQ8" s="232">
        <v>31336488.370000001</v>
      </c>
      <c r="JR8" s="232">
        <v>1859811.44</v>
      </c>
      <c r="JS8" s="232">
        <v>1089711.79</v>
      </c>
      <c r="JT8" s="232">
        <v>3896056.53</v>
      </c>
      <c r="JU8" s="232">
        <v>827760.53</v>
      </c>
      <c r="JV8" s="232">
        <v>10008956.460000001</v>
      </c>
      <c r="JW8" s="232">
        <v>4960284.62</v>
      </c>
      <c r="JX8" s="232">
        <v>2287856.7000000002</v>
      </c>
      <c r="JY8" s="232">
        <v>4109335.39</v>
      </c>
      <c r="JZ8" s="232">
        <v>2450371.2799999998</v>
      </c>
      <c r="KA8" s="232">
        <v>1985178.33</v>
      </c>
      <c r="KB8" s="232">
        <v>1781732.16</v>
      </c>
      <c r="KC8" s="232">
        <v>266353.36</v>
      </c>
      <c r="KD8" s="232">
        <v>2315597.42</v>
      </c>
      <c r="KE8" s="232">
        <v>185787733.86000001</v>
      </c>
      <c r="KF8" s="232">
        <v>10367308.51</v>
      </c>
      <c r="KG8" s="232">
        <v>3146638.26</v>
      </c>
      <c r="KH8" s="232">
        <v>2770595.37</v>
      </c>
      <c r="KI8" s="232">
        <v>8489541.5500000007</v>
      </c>
      <c r="KJ8" s="232">
        <v>4009157.92</v>
      </c>
      <c r="KK8" s="232">
        <v>22810451.809999999</v>
      </c>
      <c r="KL8" s="232">
        <v>1453811.35</v>
      </c>
      <c r="KM8" s="232">
        <v>1485463.36</v>
      </c>
      <c r="KN8" s="232">
        <v>38844118.859999999</v>
      </c>
      <c r="KO8" s="232">
        <v>1571365.03</v>
      </c>
      <c r="KP8" s="232">
        <v>3013587.77</v>
      </c>
      <c r="KQ8" s="232">
        <v>18492558.77</v>
      </c>
      <c r="KR8" s="232">
        <v>1572209.52</v>
      </c>
      <c r="KS8" s="232">
        <v>3196476.75</v>
      </c>
      <c r="KT8" s="232">
        <v>93463780.170000002</v>
      </c>
      <c r="KU8" s="232">
        <v>4863529.9400000004</v>
      </c>
      <c r="KV8" s="232">
        <v>51223618.219999999</v>
      </c>
      <c r="KW8" s="232">
        <v>2083607.226</v>
      </c>
      <c r="KX8" s="232">
        <v>956289.72</v>
      </c>
      <c r="KY8" s="232">
        <v>3576473.18</v>
      </c>
      <c r="KZ8" s="232">
        <v>4144386.78</v>
      </c>
      <c r="LA8" s="232">
        <v>1754054.42</v>
      </c>
      <c r="LB8" s="232">
        <v>1301857.28</v>
      </c>
      <c r="LC8" s="232">
        <v>1371537.49</v>
      </c>
      <c r="LD8" s="232">
        <v>184614070.22</v>
      </c>
      <c r="LE8" s="232">
        <v>21534363.850000001</v>
      </c>
      <c r="LF8" s="232">
        <v>38940082.799999997</v>
      </c>
      <c r="LG8" s="232">
        <v>22300393.010000002</v>
      </c>
      <c r="LH8" s="232">
        <v>4961480.88</v>
      </c>
      <c r="LI8" s="232">
        <v>2215594.41</v>
      </c>
      <c r="LJ8" s="232">
        <v>962294.14</v>
      </c>
      <c r="LK8" s="232">
        <v>3158880.38</v>
      </c>
      <c r="LL8" s="232">
        <v>2118215.0499999998</v>
      </c>
      <c r="LM8" s="232">
        <v>3946040.6</v>
      </c>
      <c r="LN8" s="232">
        <v>1990728.39</v>
      </c>
      <c r="LO8" s="232">
        <v>37963693.009999998</v>
      </c>
      <c r="LP8" s="232">
        <v>2358998.65</v>
      </c>
      <c r="LQ8" s="232">
        <v>948987.07</v>
      </c>
      <c r="LR8" s="232">
        <v>5312594.09</v>
      </c>
      <c r="LS8" s="232">
        <v>47278444.390000001</v>
      </c>
      <c r="LT8" s="232">
        <v>141509962.93000001</v>
      </c>
      <c r="LU8" s="232">
        <v>24060917.969999999</v>
      </c>
      <c r="LV8" s="232">
        <v>6202921.4800000004</v>
      </c>
      <c r="LW8" s="232">
        <v>4919368.16</v>
      </c>
      <c r="LX8" s="232">
        <v>2807754.76</v>
      </c>
      <c r="LY8" s="232">
        <v>2639373.7400000002</v>
      </c>
      <c r="LZ8" s="232">
        <v>2937651.65</v>
      </c>
      <c r="MA8" s="232">
        <v>7171564.9400000004</v>
      </c>
      <c r="MB8" s="232">
        <v>13992004.210000001</v>
      </c>
      <c r="MC8" s="232">
        <v>1863496.81</v>
      </c>
      <c r="MD8" s="232">
        <v>140817154.56999999</v>
      </c>
      <c r="ME8" s="232">
        <v>1623958.35</v>
      </c>
      <c r="MF8" s="232">
        <v>1470008.03</v>
      </c>
      <c r="MG8" s="232">
        <v>1538145.06</v>
      </c>
      <c r="MH8" s="232">
        <v>1577680.1</v>
      </c>
      <c r="MI8" s="232">
        <v>2323833.9</v>
      </c>
      <c r="MJ8" s="232">
        <v>1769526.85</v>
      </c>
      <c r="MK8" s="232">
        <v>1922951.37</v>
      </c>
      <c r="ML8" s="232">
        <v>3852123.57</v>
      </c>
      <c r="MM8" s="232">
        <v>1539203.72</v>
      </c>
      <c r="MN8" s="232">
        <v>1568543.79</v>
      </c>
      <c r="MO8" s="232">
        <v>1918404.25</v>
      </c>
      <c r="MP8" s="232">
        <v>72311685.489999995</v>
      </c>
      <c r="MQ8" s="232">
        <v>2980020</v>
      </c>
      <c r="MR8" s="232">
        <v>2164649.2999999998</v>
      </c>
      <c r="MS8" s="232">
        <v>3396242.05</v>
      </c>
      <c r="MT8" s="232">
        <v>4127119.56</v>
      </c>
      <c r="MU8" s="232">
        <v>1521260.67</v>
      </c>
      <c r="MV8" s="232">
        <v>11053562.469599999</v>
      </c>
      <c r="MW8" s="232">
        <v>8202655.2000000002</v>
      </c>
      <c r="MX8" s="232">
        <v>2159339.2999999998</v>
      </c>
      <c r="MY8" s="232">
        <v>667144.31000000006</v>
      </c>
      <c r="MZ8" s="232">
        <v>564272.18999999994</v>
      </c>
      <c r="NA8" s="232">
        <v>194423962.25</v>
      </c>
      <c r="NB8" s="232">
        <v>14800835.380000001</v>
      </c>
      <c r="NC8" s="232">
        <v>2125501.4900000002</v>
      </c>
      <c r="ND8" s="232">
        <v>51383695.780000001</v>
      </c>
      <c r="NE8" s="232">
        <v>1677972.26</v>
      </c>
      <c r="NF8" s="232">
        <v>4764781.59</v>
      </c>
      <c r="NG8" s="232">
        <v>27994822.449999999</v>
      </c>
      <c r="NH8" s="232">
        <v>17152141.440000001</v>
      </c>
      <c r="NI8" s="232">
        <v>725856.52</v>
      </c>
      <c r="NJ8" s="232">
        <v>4655893.95</v>
      </c>
      <c r="NK8" s="232">
        <v>3034448.38</v>
      </c>
      <c r="NL8" s="232">
        <v>2784111.67</v>
      </c>
      <c r="NM8" s="232">
        <v>29102109.07</v>
      </c>
      <c r="NN8" s="232">
        <v>534112.79</v>
      </c>
      <c r="NO8" s="232">
        <v>1318019.0900000001</v>
      </c>
      <c r="NP8" s="232">
        <v>1509279.63</v>
      </c>
      <c r="NQ8" s="232">
        <v>704149.72</v>
      </c>
      <c r="NR8" s="232">
        <v>216868.23</v>
      </c>
      <c r="NS8" s="232">
        <v>1047074.13</v>
      </c>
      <c r="NT8" s="232">
        <v>69167810.25</v>
      </c>
      <c r="NU8" s="232">
        <v>27548566.399999999</v>
      </c>
      <c r="NV8" s="232">
        <v>1857043.09</v>
      </c>
      <c r="NW8" s="232">
        <v>1495512.044</v>
      </c>
      <c r="NX8" s="232">
        <v>1878147.52</v>
      </c>
      <c r="NY8" s="232">
        <v>1969619.27</v>
      </c>
      <c r="NZ8" s="232">
        <v>915140.33</v>
      </c>
      <c r="OA8" s="232">
        <v>132144248.63</v>
      </c>
      <c r="OB8" s="232">
        <v>20383868.789999999</v>
      </c>
      <c r="OC8" s="232">
        <v>3024523.96</v>
      </c>
      <c r="OD8" s="232">
        <v>19761052.140000001</v>
      </c>
      <c r="OE8" s="232">
        <v>1734110.18</v>
      </c>
      <c r="OF8" s="232">
        <v>2567097.4</v>
      </c>
      <c r="OG8" s="232">
        <v>8683930.6300000008</v>
      </c>
      <c r="OH8" s="232">
        <v>1391546.42</v>
      </c>
      <c r="OI8" s="232">
        <v>2853189.65</v>
      </c>
      <c r="OJ8" s="232">
        <v>95420242.209999993</v>
      </c>
      <c r="OK8" s="232">
        <v>12718285.82</v>
      </c>
      <c r="OL8" s="232">
        <v>33855842.039999999</v>
      </c>
      <c r="OM8" s="232">
        <v>3443036.03</v>
      </c>
      <c r="ON8" s="232">
        <v>2649743.9</v>
      </c>
      <c r="OO8" s="232">
        <v>1241639.8500000001</v>
      </c>
      <c r="OP8" s="232">
        <v>51598345.390000001</v>
      </c>
      <c r="OQ8" s="232">
        <v>1114738.06</v>
      </c>
      <c r="OR8" s="232">
        <v>2969152.89</v>
      </c>
      <c r="OS8" s="232">
        <v>2089636.58</v>
      </c>
      <c r="OT8" s="232">
        <v>2710027.39</v>
      </c>
      <c r="OU8" s="232">
        <v>9096859.3100000005</v>
      </c>
      <c r="OV8" s="232">
        <v>1860590.07</v>
      </c>
      <c r="OW8" s="232">
        <v>1310925.6499999999</v>
      </c>
      <c r="OX8" s="232">
        <v>1014756.12</v>
      </c>
      <c r="OY8" s="232">
        <v>87596720.670000002</v>
      </c>
      <c r="OZ8" s="232">
        <v>1296994.9099999999</v>
      </c>
      <c r="PA8" s="232">
        <v>3569281.55</v>
      </c>
      <c r="PB8" s="232">
        <v>1168437.72</v>
      </c>
      <c r="PC8" s="232">
        <v>3931324.44</v>
      </c>
      <c r="PD8" s="232">
        <v>7831961.04</v>
      </c>
      <c r="PE8" s="232">
        <v>1824081</v>
      </c>
      <c r="PF8" s="232">
        <v>2203632.31</v>
      </c>
      <c r="PG8" s="232">
        <v>2677297.6</v>
      </c>
      <c r="PH8" s="232">
        <v>2972611.8</v>
      </c>
      <c r="PI8" s="232">
        <v>2904410.47</v>
      </c>
      <c r="PJ8" s="232">
        <v>6447347.71</v>
      </c>
      <c r="PK8" s="232">
        <v>1665828.69</v>
      </c>
      <c r="PL8" s="232">
        <v>13232987.880000001</v>
      </c>
      <c r="PM8" s="232">
        <v>1690997.21</v>
      </c>
      <c r="PN8" s="232">
        <v>944072.16</v>
      </c>
      <c r="PO8" s="232">
        <v>659149.80000000005</v>
      </c>
      <c r="PP8" s="232">
        <v>1188986.83</v>
      </c>
      <c r="PQ8" s="232">
        <v>263785463.25</v>
      </c>
      <c r="PR8" s="232">
        <v>2738394.66</v>
      </c>
      <c r="PS8" s="232">
        <v>3193936.89</v>
      </c>
      <c r="PT8" s="232">
        <v>6066519.0599999996</v>
      </c>
      <c r="PU8" s="232">
        <v>30192783.050000001</v>
      </c>
      <c r="PV8" s="232">
        <v>2848004.46</v>
      </c>
      <c r="PW8" s="232">
        <v>9271197.6099999994</v>
      </c>
      <c r="PX8" s="232">
        <v>2334305.15</v>
      </c>
      <c r="PY8" s="232">
        <v>9411814.0399999991</v>
      </c>
      <c r="PZ8" s="232">
        <v>1343134.89</v>
      </c>
      <c r="QA8" s="232">
        <v>5122505.91</v>
      </c>
      <c r="QB8" s="232">
        <v>1797009.36</v>
      </c>
      <c r="QC8" s="232">
        <v>2862913.47</v>
      </c>
      <c r="QD8" s="232">
        <v>3185514.09</v>
      </c>
      <c r="QE8" s="232">
        <v>4631215.93</v>
      </c>
      <c r="QF8" s="232">
        <v>4146184.04</v>
      </c>
      <c r="QG8" s="232">
        <v>2409653.96</v>
      </c>
      <c r="QH8" s="232">
        <v>2204101.7400000002</v>
      </c>
      <c r="QI8" s="232">
        <v>1641821.97</v>
      </c>
      <c r="QJ8" s="232">
        <v>4776606.01</v>
      </c>
      <c r="QK8" s="232">
        <v>22682717.440000001</v>
      </c>
      <c r="QL8" s="232">
        <v>1708440.87</v>
      </c>
      <c r="QM8" s="232">
        <v>1105117.05</v>
      </c>
      <c r="QN8" s="232">
        <v>985601.5</v>
      </c>
      <c r="QO8" s="232">
        <v>442438.53</v>
      </c>
      <c r="QP8" s="232">
        <v>820094.06</v>
      </c>
      <c r="QQ8" s="232">
        <v>84944994.420000002</v>
      </c>
      <c r="QR8" s="232">
        <v>1427922.84</v>
      </c>
      <c r="QS8" s="232">
        <v>4735924.88</v>
      </c>
      <c r="QT8" s="232">
        <v>1688186.33</v>
      </c>
      <c r="QU8" s="232">
        <v>2890446.74</v>
      </c>
      <c r="QV8" s="232">
        <v>8030148.5199999996</v>
      </c>
      <c r="QW8" s="232">
        <v>2204326.6</v>
      </c>
      <c r="QX8" s="232">
        <v>5274429.66</v>
      </c>
      <c r="QY8" s="232">
        <v>4606353.6399999997</v>
      </c>
      <c r="QZ8" s="232">
        <v>1117646.77</v>
      </c>
      <c r="RA8" s="232">
        <v>3145046.21</v>
      </c>
      <c r="RB8" s="232">
        <v>848059.79</v>
      </c>
      <c r="RC8" s="232">
        <v>473787.14</v>
      </c>
      <c r="RD8" s="232">
        <v>149673180.13</v>
      </c>
      <c r="RE8" s="232">
        <v>9594381.6500000004</v>
      </c>
      <c r="RF8" s="232">
        <v>2555115.63</v>
      </c>
      <c r="RG8" s="232">
        <v>3614587.33</v>
      </c>
      <c r="RH8" s="232">
        <v>1612035.51</v>
      </c>
      <c r="RI8" s="232">
        <v>5184651.6399999997</v>
      </c>
      <c r="RJ8" s="232">
        <v>9690110.6699999999</v>
      </c>
      <c r="RK8" s="232">
        <v>2180668.19</v>
      </c>
      <c r="RL8" s="232">
        <v>3068610.45</v>
      </c>
      <c r="RM8" s="232">
        <v>8136225.5300000003</v>
      </c>
      <c r="RN8" s="232">
        <v>11613141.98</v>
      </c>
      <c r="RO8" s="232">
        <v>1656399.63</v>
      </c>
      <c r="RP8" s="232">
        <v>1303653.49</v>
      </c>
      <c r="RQ8" s="232">
        <v>3356010.42</v>
      </c>
      <c r="RR8" s="232">
        <v>1884661.8</v>
      </c>
      <c r="RS8" s="232">
        <v>1705775.91</v>
      </c>
      <c r="RT8" s="232">
        <v>2006624.35</v>
      </c>
      <c r="RU8" s="232">
        <v>975452.58</v>
      </c>
      <c r="RV8" s="232">
        <v>553129.80000000005</v>
      </c>
      <c r="RW8" s="232">
        <v>1120263.31</v>
      </c>
      <c r="RX8" s="232">
        <v>42568356.310000002</v>
      </c>
      <c r="RY8" s="232">
        <v>4431963.2</v>
      </c>
      <c r="RZ8" s="232">
        <v>1873421.97</v>
      </c>
      <c r="SA8" s="232">
        <v>1061265.58</v>
      </c>
      <c r="SB8" s="232">
        <v>1665171.89</v>
      </c>
      <c r="SC8" s="232">
        <v>4177097.24</v>
      </c>
      <c r="SD8" s="232">
        <v>1703210.1</v>
      </c>
      <c r="SE8" s="232">
        <v>6435793.4900000002</v>
      </c>
      <c r="SF8" s="232">
        <v>1718141.15</v>
      </c>
      <c r="SG8" s="232">
        <v>1914167.47</v>
      </c>
      <c r="SH8" s="232">
        <v>10060392.4</v>
      </c>
      <c r="SI8" s="232">
        <v>537607.93999999994</v>
      </c>
      <c r="SJ8" s="232">
        <v>37529943.770000003</v>
      </c>
      <c r="SK8" s="232">
        <v>2791424.42</v>
      </c>
      <c r="SL8" s="232">
        <v>2577393.11</v>
      </c>
      <c r="SM8" s="232">
        <v>9534354.7200000007</v>
      </c>
      <c r="SN8" s="232">
        <v>1816641.35</v>
      </c>
      <c r="SO8" s="232">
        <v>2386052</v>
      </c>
      <c r="SP8" s="232">
        <v>1538632.03</v>
      </c>
      <c r="SQ8" s="232">
        <v>938197.98</v>
      </c>
      <c r="SR8" s="232">
        <v>82015111.099999994</v>
      </c>
      <c r="SS8" s="232">
        <v>2358827.2599999998</v>
      </c>
      <c r="ST8" s="232">
        <v>3918675.8</v>
      </c>
      <c r="SU8" s="232">
        <v>2910151.71</v>
      </c>
      <c r="SV8" s="232">
        <v>868916.6</v>
      </c>
      <c r="SW8" s="232">
        <v>939008.78</v>
      </c>
      <c r="SX8" s="232">
        <v>2190423.31</v>
      </c>
      <c r="SY8" s="232">
        <v>6256143.3700000001</v>
      </c>
      <c r="SZ8" s="232">
        <v>2759797.65</v>
      </c>
      <c r="TA8" s="232">
        <v>1968673.5</v>
      </c>
      <c r="TB8" s="232">
        <v>2303680.27</v>
      </c>
      <c r="TC8" s="232">
        <v>5829795.8099999996</v>
      </c>
      <c r="TD8" s="232">
        <v>2644581.92</v>
      </c>
      <c r="TE8" s="232">
        <v>1677596.94</v>
      </c>
      <c r="TF8" s="232">
        <v>157928848.40000001</v>
      </c>
      <c r="TG8" s="232">
        <v>3195822.9</v>
      </c>
      <c r="TH8" s="232">
        <v>2090640.3</v>
      </c>
      <c r="TI8" s="232">
        <v>8657963.0700000003</v>
      </c>
      <c r="TJ8" s="232">
        <v>5791547.5700000003</v>
      </c>
      <c r="TK8" s="232">
        <v>2160806.62</v>
      </c>
      <c r="TL8" s="232">
        <v>1183223.55</v>
      </c>
      <c r="TM8" s="232">
        <v>26080617.010000002</v>
      </c>
      <c r="TN8" s="232">
        <v>1936419.98</v>
      </c>
      <c r="TO8" s="232">
        <v>6810495.8499999996</v>
      </c>
      <c r="TP8" s="232">
        <v>6716792.6200000001</v>
      </c>
      <c r="TQ8" s="232">
        <v>2748722.62</v>
      </c>
      <c r="TR8" s="232">
        <v>1741268.97</v>
      </c>
      <c r="TS8" s="232">
        <v>2153617.02</v>
      </c>
      <c r="TT8" s="232">
        <v>2434341.5099999998</v>
      </c>
      <c r="TU8" s="232">
        <v>1924627.29</v>
      </c>
      <c r="TV8" s="232">
        <v>24549815.809999999</v>
      </c>
      <c r="TW8" s="232">
        <v>2447305.2200000002</v>
      </c>
      <c r="TX8" s="232">
        <v>66415027.810000002</v>
      </c>
      <c r="TY8" s="232">
        <v>6090203.3499999996</v>
      </c>
      <c r="TZ8" s="232">
        <v>1449738.76</v>
      </c>
      <c r="UA8" s="232">
        <v>2327049.2400000002</v>
      </c>
      <c r="UB8" s="232">
        <v>55779198.479999997</v>
      </c>
      <c r="UC8" s="232">
        <v>1351523.16</v>
      </c>
      <c r="UD8" s="232">
        <v>1444408.81</v>
      </c>
      <c r="UE8" s="232">
        <v>1694199.82</v>
      </c>
      <c r="UF8" s="232">
        <v>2164667.37</v>
      </c>
      <c r="UG8" s="232">
        <v>27896572.91</v>
      </c>
      <c r="UH8" s="232">
        <v>4563810.9000000004</v>
      </c>
      <c r="UI8" s="232">
        <v>3063084.97</v>
      </c>
      <c r="UJ8" s="232">
        <v>6747508.4900000002</v>
      </c>
      <c r="UK8" s="232">
        <v>3845385.27</v>
      </c>
      <c r="UL8" s="232">
        <v>2631179.31</v>
      </c>
      <c r="UM8" s="232">
        <v>379220970.43000001</v>
      </c>
      <c r="UN8" s="232">
        <v>3713168.07</v>
      </c>
      <c r="UO8" s="232">
        <v>3319166.51</v>
      </c>
      <c r="UP8" s="232">
        <v>24336404.050000001</v>
      </c>
      <c r="UQ8" s="232">
        <v>286829.53000000003</v>
      </c>
      <c r="UR8" s="232">
        <v>2314430.4900000002</v>
      </c>
      <c r="US8" s="232">
        <v>9173058.7899999991</v>
      </c>
      <c r="UT8" s="232">
        <v>2261949</v>
      </c>
      <c r="UU8" s="232">
        <v>2499424.0499999998</v>
      </c>
      <c r="UV8" s="232">
        <v>2175812.36</v>
      </c>
      <c r="UW8" s="232">
        <v>1549220.88</v>
      </c>
      <c r="UX8" s="232">
        <v>7880335.4800000004</v>
      </c>
      <c r="UY8" s="232">
        <v>3518792.1</v>
      </c>
      <c r="UZ8" s="232">
        <v>6345855.8700000001</v>
      </c>
      <c r="VA8" s="232">
        <v>1869999.5</v>
      </c>
      <c r="VB8" s="232">
        <v>1218785.82</v>
      </c>
      <c r="VC8" s="232">
        <v>1633625.14</v>
      </c>
      <c r="VD8" s="232">
        <v>2318466.1800000002</v>
      </c>
      <c r="VE8" s="232">
        <v>17811139.039999999</v>
      </c>
      <c r="VF8" s="232">
        <v>1632346.63</v>
      </c>
      <c r="VG8" s="232">
        <v>1655407.33</v>
      </c>
      <c r="VH8" s="232">
        <v>789034.38</v>
      </c>
      <c r="VI8" s="232">
        <v>113365323.01000001</v>
      </c>
      <c r="VJ8" s="232">
        <v>2094111.25</v>
      </c>
      <c r="VK8" s="232">
        <v>2832127.17</v>
      </c>
      <c r="VL8" s="232">
        <v>5126487.38</v>
      </c>
      <c r="VM8" s="232">
        <v>8997119.8000000007</v>
      </c>
      <c r="VN8" s="232">
        <v>6221765.46</v>
      </c>
      <c r="VO8" s="232">
        <v>3352266.85</v>
      </c>
      <c r="VP8" s="232">
        <v>2898729.23</v>
      </c>
      <c r="VQ8" s="232">
        <v>4480141.2</v>
      </c>
      <c r="VR8" s="232">
        <v>27192107.559999999</v>
      </c>
      <c r="VS8" s="232">
        <v>2838846.71</v>
      </c>
      <c r="VT8" s="232">
        <v>5305263.91</v>
      </c>
      <c r="VU8" s="232">
        <v>2993641.84</v>
      </c>
      <c r="VV8" s="232">
        <v>2441156.4300000002</v>
      </c>
      <c r="VW8" s="232">
        <v>1759764.91</v>
      </c>
      <c r="VX8" s="232">
        <v>491976106.25999999</v>
      </c>
      <c r="VY8" s="232">
        <v>5990760.2400000002</v>
      </c>
      <c r="VZ8" s="232">
        <v>3794594.93</v>
      </c>
      <c r="WA8" s="232">
        <v>1668429.98</v>
      </c>
      <c r="WB8" s="232">
        <v>1746716.62</v>
      </c>
      <c r="WC8" s="232">
        <v>4010234.64</v>
      </c>
      <c r="WD8" s="232">
        <v>8135821.0199999996</v>
      </c>
      <c r="WE8" s="232">
        <v>6805605.9500000002</v>
      </c>
      <c r="WF8" s="232">
        <v>3735125.05</v>
      </c>
      <c r="WG8" s="232">
        <v>5681826.4500000002</v>
      </c>
      <c r="WH8" s="232">
        <v>2250534.9300000002</v>
      </c>
      <c r="WI8" s="232">
        <v>13731479.970000001</v>
      </c>
      <c r="WJ8" s="232">
        <v>2936884.28</v>
      </c>
      <c r="WK8" s="232">
        <v>6189583.5700000003</v>
      </c>
      <c r="WL8" s="232">
        <v>12630847.82</v>
      </c>
      <c r="WM8" s="232">
        <v>2888426.38</v>
      </c>
      <c r="WN8" s="232">
        <v>4289403.66</v>
      </c>
      <c r="WO8" s="232">
        <v>3915258.55</v>
      </c>
      <c r="WP8" s="232">
        <v>2106561.79</v>
      </c>
      <c r="WQ8" s="232">
        <v>8342489</v>
      </c>
      <c r="WR8" s="232">
        <v>44238752.310000002</v>
      </c>
      <c r="WS8" s="232">
        <v>2654462.59</v>
      </c>
      <c r="WT8" s="232">
        <v>1614976.98</v>
      </c>
      <c r="WU8" s="232">
        <v>1801202.56</v>
      </c>
      <c r="WV8" s="232">
        <v>2164431.73</v>
      </c>
      <c r="WW8" s="232">
        <v>1559364.31</v>
      </c>
      <c r="WX8" s="232">
        <v>1906995.84</v>
      </c>
      <c r="WY8" s="232">
        <v>2548043.3199999998</v>
      </c>
      <c r="WZ8" s="232">
        <v>34212930.140000001</v>
      </c>
      <c r="XA8" s="232">
        <v>2053557.59</v>
      </c>
      <c r="XB8" s="232">
        <v>1286245.3999999999</v>
      </c>
      <c r="XC8" s="232">
        <v>1392812.62</v>
      </c>
      <c r="XD8" s="232">
        <v>880134.6</v>
      </c>
      <c r="XE8" s="232">
        <v>152417665.38999999</v>
      </c>
      <c r="XF8" s="232">
        <v>3393256.32</v>
      </c>
      <c r="XG8" s="232">
        <v>4345077.8099999996</v>
      </c>
      <c r="XH8" s="232">
        <v>31449221.510000002</v>
      </c>
      <c r="XI8" s="232">
        <v>3088785.92</v>
      </c>
      <c r="XJ8" s="232">
        <v>4277691.29</v>
      </c>
      <c r="XK8" s="232">
        <v>9694993.2899999991</v>
      </c>
      <c r="XL8" s="232">
        <v>2848267.9</v>
      </c>
      <c r="XM8" s="232">
        <v>2491105.63</v>
      </c>
      <c r="XN8" s="232">
        <v>8057673.2800000003</v>
      </c>
      <c r="XO8" s="232">
        <v>6284533.2000000002</v>
      </c>
      <c r="XP8" s="232">
        <v>1808484.97</v>
      </c>
      <c r="XQ8" s="232">
        <v>1428788.12</v>
      </c>
      <c r="XR8" s="232">
        <v>2837150.66</v>
      </c>
      <c r="XS8" s="232">
        <v>1654032.65</v>
      </c>
      <c r="XT8" s="232">
        <v>1747550.19</v>
      </c>
      <c r="XU8" s="232">
        <v>1388714.45</v>
      </c>
      <c r="XV8" s="232">
        <v>1669459.71</v>
      </c>
      <c r="XW8" s="232">
        <v>1626383.54</v>
      </c>
      <c r="XX8" s="232">
        <v>1887318.57</v>
      </c>
      <c r="XY8" s="232">
        <v>2586236.25</v>
      </c>
      <c r="XZ8" s="232">
        <v>1360689.08</v>
      </c>
      <c r="YA8" s="232">
        <v>2449793.29</v>
      </c>
      <c r="YB8" s="232">
        <v>152744828.25999999</v>
      </c>
      <c r="YC8" s="232">
        <v>2273750.08</v>
      </c>
      <c r="YD8" s="232">
        <v>6776153.6100000003</v>
      </c>
      <c r="YE8" s="232">
        <v>2161818.7200000002</v>
      </c>
      <c r="YF8" s="232">
        <v>17242250.149999999</v>
      </c>
      <c r="YG8" s="232">
        <v>3278436.8</v>
      </c>
      <c r="YH8" s="232">
        <v>5185279.92</v>
      </c>
      <c r="YI8" s="232">
        <v>1085301.47</v>
      </c>
      <c r="YJ8" s="232">
        <v>14301844.189999999</v>
      </c>
      <c r="YK8" s="232">
        <v>11836980.949999999</v>
      </c>
      <c r="YL8" s="232">
        <v>3604885.86</v>
      </c>
      <c r="YM8" s="232">
        <v>3165810.61</v>
      </c>
      <c r="YN8" s="232">
        <v>2638133.4700000002</v>
      </c>
      <c r="YO8" s="232">
        <v>2093938.77</v>
      </c>
      <c r="YP8" s="232">
        <v>1521954.69</v>
      </c>
      <c r="YQ8" s="232">
        <v>2532385.1</v>
      </c>
      <c r="YR8" s="232">
        <v>1601312.85</v>
      </c>
      <c r="YS8" s="232">
        <v>46098726.020000003</v>
      </c>
      <c r="YT8" s="232">
        <v>1450299.12</v>
      </c>
      <c r="YU8" s="232">
        <v>1231574.55</v>
      </c>
      <c r="YV8" s="232">
        <v>788540.11</v>
      </c>
      <c r="YW8" s="232">
        <v>1587284.49</v>
      </c>
      <c r="YX8" s="232">
        <v>1072287.6000000001</v>
      </c>
      <c r="YY8" s="232">
        <v>2321071.81</v>
      </c>
      <c r="YZ8" s="232">
        <v>55326889.630000003</v>
      </c>
      <c r="ZA8" s="232">
        <v>1994052.31</v>
      </c>
      <c r="ZB8" s="232">
        <v>1955897.12</v>
      </c>
      <c r="ZC8" s="232">
        <v>3013348.84</v>
      </c>
      <c r="ZD8" s="232">
        <v>1472729.91</v>
      </c>
      <c r="ZE8" s="232">
        <v>1901111.02</v>
      </c>
      <c r="ZF8" s="232">
        <v>1287740.3999999999</v>
      </c>
      <c r="ZG8" s="232">
        <v>1076264.3899999999</v>
      </c>
      <c r="ZH8" s="232">
        <v>5811748.4800000004</v>
      </c>
      <c r="ZI8" s="232">
        <v>135397657.59</v>
      </c>
      <c r="ZJ8" s="232">
        <v>1436326.06</v>
      </c>
      <c r="ZK8" s="232">
        <v>5772201.1100000003</v>
      </c>
      <c r="ZL8" s="232">
        <v>15465649.23</v>
      </c>
      <c r="ZM8" s="232">
        <v>8366958.6900000004</v>
      </c>
      <c r="ZN8" s="232">
        <v>1338632.3799999999</v>
      </c>
      <c r="ZO8" s="232">
        <v>3622474.1</v>
      </c>
      <c r="ZP8" s="232">
        <v>7798577.21</v>
      </c>
      <c r="ZQ8" s="232">
        <v>5133963.0199999996</v>
      </c>
      <c r="ZR8" s="232">
        <v>8811999.6999999993</v>
      </c>
      <c r="ZS8" s="232">
        <v>1125625.05</v>
      </c>
      <c r="ZT8" s="232">
        <v>1587150.85</v>
      </c>
      <c r="ZU8" s="232">
        <v>2621192.7200000002</v>
      </c>
      <c r="ZV8" s="232">
        <v>3058644.11</v>
      </c>
      <c r="ZW8" s="232">
        <v>3083962.84</v>
      </c>
      <c r="ZX8" s="232">
        <v>2268006.7799999998</v>
      </c>
      <c r="ZY8" s="232">
        <v>1921717.66</v>
      </c>
      <c r="ZZ8" s="232">
        <v>1116026.6599999999</v>
      </c>
      <c r="AAA8" s="232">
        <v>2049249.23</v>
      </c>
      <c r="AAB8" s="232">
        <v>2093841.99</v>
      </c>
      <c r="AAC8" s="232">
        <v>1475880.68</v>
      </c>
      <c r="AAD8" s="232">
        <v>1290745.47</v>
      </c>
      <c r="AAE8" s="232">
        <v>32832375.309999999</v>
      </c>
      <c r="AAF8" s="232">
        <v>2246783.29</v>
      </c>
      <c r="AAG8" s="232">
        <v>2616391.5099999998</v>
      </c>
      <c r="AAH8" s="232">
        <v>2263617.19</v>
      </c>
      <c r="AAI8" s="232">
        <v>1584498.82</v>
      </c>
      <c r="AAJ8" s="232">
        <v>2709430.25</v>
      </c>
      <c r="AAK8" s="232">
        <v>1756639.31</v>
      </c>
      <c r="AAL8" s="232">
        <v>377089294.5</v>
      </c>
      <c r="AAM8" s="232">
        <v>3557782.32</v>
      </c>
      <c r="AAN8" s="232">
        <v>1990776.31</v>
      </c>
      <c r="AAO8" s="232">
        <v>5334740.99</v>
      </c>
      <c r="AAP8" s="232">
        <v>4634927.07</v>
      </c>
      <c r="AAQ8" s="232">
        <v>2971885.83</v>
      </c>
      <c r="AAR8" s="232">
        <v>4567607.33</v>
      </c>
      <c r="AAS8" s="232">
        <v>7695046.8899999997</v>
      </c>
      <c r="AAT8" s="232">
        <v>12335950.41</v>
      </c>
      <c r="AAU8" s="232">
        <v>2843365.86</v>
      </c>
      <c r="AAV8" s="232">
        <v>5107972.6100000003</v>
      </c>
      <c r="AAW8" s="232">
        <v>37871872.630000003</v>
      </c>
      <c r="AAX8" s="232">
        <v>11496692.66</v>
      </c>
      <c r="AAY8" s="232">
        <v>1242235.72</v>
      </c>
      <c r="AAZ8" s="232">
        <v>2967753.84</v>
      </c>
      <c r="ABA8" s="232">
        <v>2555447.7599999998</v>
      </c>
      <c r="ABB8" s="232">
        <v>1421109.74</v>
      </c>
      <c r="ABC8" s="232">
        <v>2960530.83</v>
      </c>
      <c r="ABD8" s="232">
        <v>1690816.72</v>
      </c>
      <c r="ABE8" s="232">
        <v>37053949.359999999</v>
      </c>
      <c r="ABF8" s="232">
        <v>35760977.909999996</v>
      </c>
      <c r="ABG8" s="232">
        <v>2575261.21</v>
      </c>
      <c r="ABH8" s="232">
        <v>2053406.28</v>
      </c>
      <c r="ABI8" s="232">
        <v>1582538.09</v>
      </c>
      <c r="ABJ8" s="232">
        <v>1480224.99</v>
      </c>
      <c r="ABK8" s="232">
        <v>1250459.81</v>
      </c>
      <c r="ABL8" s="232">
        <v>59595040.310000002</v>
      </c>
      <c r="ABM8" s="232">
        <v>2979315.95</v>
      </c>
      <c r="ABN8" s="232">
        <v>1062351.6299999999</v>
      </c>
      <c r="ABO8" s="232">
        <v>3112019.07</v>
      </c>
      <c r="ABP8" s="232">
        <v>2985113.94</v>
      </c>
      <c r="ABQ8" s="232">
        <v>1711513.28</v>
      </c>
      <c r="ABR8" s="232">
        <v>1438887.41</v>
      </c>
      <c r="ABS8" s="232">
        <v>2606560.9700000002</v>
      </c>
      <c r="ABT8" s="232">
        <v>409980.12</v>
      </c>
      <c r="ABU8" s="232">
        <v>60262845.229999997</v>
      </c>
      <c r="ABV8" s="232">
        <v>1535632.74</v>
      </c>
      <c r="ABW8" s="232">
        <v>6730999.75</v>
      </c>
      <c r="ABX8" s="232">
        <v>1651931.09</v>
      </c>
      <c r="ABY8" s="232">
        <v>1234447.25</v>
      </c>
      <c r="ABZ8" s="232">
        <v>13281321.92</v>
      </c>
      <c r="ACA8" s="232">
        <v>1318663.22</v>
      </c>
      <c r="ACB8" s="232">
        <v>1614011.82</v>
      </c>
      <c r="ACC8" s="232">
        <v>1863026.25</v>
      </c>
      <c r="ACD8" s="232">
        <v>3648147.04</v>
      </c>
      <c r="ACE8" s="232">
        <v>1548294.7</v>
      </c>
      <c r="ACF8" s="232">
        <v>154678408.84999999</v>
      </c>
      <c r="ACG8" s="232">
        <v>3037847.36</v>
      </c>
      <c r="ACH8" s="232">
        <v>2358534.62</v>
      </c>
      <c r="ACI8" s="232">
        <v>3501356.42</v>
      </c>
      <c r="ACJ8" s="232">
        <v>1372022.84</v>
      </c>
      <c r="ACK8" s="232">
        <v>3646117.69</v>
      </c>
      <c r="ACL8" s="232">
        <v>3210084.73</v>
      </c>
      <c r="ACM8" s="232">
        <v>26401910.359999999</v>
      </c>
      <c r="ACN8" s="232">
        <v>38842554.289999999</v>
      </c>
      <c r="ACO8" s="232">
        <v>1808767.79</v>
      </c>
      <c r="ACP8" s="232">
        <v>3984492.24</v>
      </c>
      <c r="ACQ8" s="232">
        <v>3773648.25</v>
      </c>
      <c r="ACR8" s="232">
        <v>3253129.29</v>
      </c>
      <c r="ACS8" s="232">
        <v>28209931.859999999</v>
      </c>
      <c r="ACT8" s="232">
        <v>2806125.16</v>
      </c>
      <c r="ACU8" s="232">
        <v>2131802.7200000002</v>
      </c>
      <c r="ACV8" s="232">
        <v>2586799.02</v>
      </c>
      <c r="ACW8" s="232">
        <v>844817.35</v>
      </c>
      <c r="ACX8" s="232">
        <v>897411.57</v>
      </c>
      <c r="ACY8" s="232">
        <v>1476244.27</v>
      </c>
      <c r="ACZ8" s="232">
        <v>941087.01</v>
      </c>
      <c r="ADA8" s="232">
        <v>1274152.81</v>
      </c>
      <c r="ADB8" s="232">
        <v>1866523.27</v>
      </c>
      <c r="ADC8" s="232">
        <v>18761035.73</v>
      </c>
      <c r="ADD8" s="232">
        <v>18626218.170000002</v>
      </c>
      <c r="ADE8" s="232">
        <v>637761.85</v>
      </c>
      <c r="ADF8" s="232">
        <v>611852.02</v>
      </c>
      <c r="ADG8" s="232">
        <v>1917302.67</v>
      </c>
      <c r="ADH8" s="232">
        <v>697611.02</v>
      </c>
      <c r="ADI8" s="232">
        <v>1380633.68</v>
      </c>
      <c r="ADJ8" s="232">
        <v>883138.55</v>
      </c>
      <c r="ADK8" s="232">
        <v>1612618.89</v>
      </c>
      <c r="ADL8" s="232">
        <v>218682916.72999999</v>
      </c>
      <c r="ADM8" s="232">
        <v>10958766.74</v>
      </c>
      <c r="ADN8" s="232">
        <v>8960395.0999999996</v>
      </c>
      <c r="ADO8" s="232">
        <v>27431957.539999999</v>
      </c>
      <c r="ADP8" s="232">
        <v>615111.31000000006</v>
      </c>
      <c r="ADQ8" s="232">
        <v>710726.23</v>
      </c>
      <c r="ADR8" s="232">
        <v>1670029.6</v>
      </c>
      <c r="ADS8" s="232">
        <v>1060818.8799999999</v>
      </c>
      <c r="ADT8" s="232">
        <v>188537821.63999999</v>
      </c>
      <c r="ADU8" s="232">
        <v>23344780.73</v>
      </c>
      <c r="ADV8" s="232">
        <v>13514264.09</v>
      </c>
      <c r="ADW8" s="232">
        <v>1779517.31</v>
      </c>
      <c r="ADX8" s="232">
        <v>4560549.37</v>
      </c>
      <c r="ADY8" s="232">
        <v>5801001.6600000001</v>
      </c>
      <c r="ADZ8" s="232">
        <v>2356495.02</v>
      </c>
      <c r="AEA8" s="232">
        <v>1882579.05</v>
      </c>
      <c r="AEB8" s="232">
        <v>1911156.67</v>
      </c>
      <c r="AEC8" s="232">
        <v>1599790.5</v>
      </c>
      <c r="AED8" s="232">
        <v>4313384.28</v>
      </c>
      <c r="AEE8" s="232">
        <v>4138297.93</v>
      </c>
      <c r="AEF8" s="232">
        <v>2170732.66</v>
      </c>
      <c r="AEG8" s="232">
        <v>2353203.8199999998</v>
      </c>
      <c r="AEH8" s="232">
        <v>3237797.3</v>
      </c>
      <c r="AEI8" s="232">
        <v>3051580.3</v>
      </c>
      <c r="AEJ8" s="232">
        <v>1840019.63</v>
      </c>
      <c r="AEK8" s="232">
        <v>8658424.9600000009</v>
      </c>
      <c r="AEL8" s="232">
        <v>1447039.03</v>
      </c>
      <c r="AEM8" s="232">
        <v>3856100.78</v>
      </c>
      <c r="AEN8" s="232">
        <v>114189151.15000001</v>
      </c>
      <c r="AEO8" s="232">
        <v>5554642.2999999998</v>
      </c>
      <c r="AEP8" s="232">
        <v>3420899.71</v>
      </c>
      <c r="AEQ8" s="232">
        <v>3302646.45</v>
      </c>
      <c r="AER8" s="232">
        <v>2511529.61</v>
      </c>
      <c r="AES8" s="232">
        <v>9713856.5999999996</v>
      </c>
      <c r="AET8" s="232">
        <v>2663682.1800000002</v>
      </c>
      <c r="AEU8" s="232">
        <v>3163148.84</v>
      </c>
      <c r="AEV8" s="232">
        <v>1468457.74</v>
      </c>
      <c r="AEW8" s="232">
        <v>800591.08</v>
      </c>
      <c r="AEX8" s="232">
        <v>39828261.030000001</v>
      </c>
      <c r="AEY8" s="232">
        <v>21717941.030000001</v>
      </c>
      <c r="AEZ8" s="232">
        <v>5831202.4100000001</v>
      </c>
      <c r="AFA8" s="232">
        <v>3505546.46</v>
      </c>
      <c r="AFB8" s="232">
        <v>6431424.6399999997</v>
      </c>
      <c r="AFC8" s="232">
        <v>5659651.5999999996</v>
      </c>
      <c r="AFD8" s="232">
        <v>1987184.42</v>
      </c>
      <c r="AFE8" s="232">
        <v>2624084.5099999998</v>
      </c>
      <c r="AFF8" s="232">
        <v>1427457.66</v>
      </c>
      <c r="AFG8" s="232">
        <v>2816998.04</v>
      </c>
      <c r="AFH8" s="232">
        <v>2573099.5299999998</v>
      </c>
      <c r="AFI8" s="232">
        <v>2512719.08</v>
      </c>
      <c r="AFJ8" s="232">
        <v>2937626.14</v>
      </c>
      <c r="AFK8" s="232">
        <v>51804023.719999999</v>
      </c>
      <c r="AFL8" s="232">
        <v>4488793.1100000003</v>
      </c>
      <c r="AFM8" s="232">
        <v>3596768.81</v>
      </c>
      <c r="AFN8" s="232">
        <v>1732708.79</v>
      </c>
      <c r="AFO8" s="232">
        <v>2130588.0499999998</v>
      </c>
      <c r="AFP8" s="232">
        <v>1311890.55</v>
      </c>
      <c r="AFQ8" s="232">
        <v>871058.88</v>
      </c>
      <c r="AFR8" s="232">
        <v>3742397.46</v>
      </c>
      <c r="AFS8" s="232">
        <v>6828597.2000000002</v>
      </c>
      <c r="AFT8" s="232">
        <v>1479227.16</v>
      </c>
      <c r="AFU8" s="232">
        <v>6828944.7400000002</v>
      </c>
      <c r="AFV8" s="232">
        <v>1621376.07</v>
      </c>
      <c r="AFW8" s="232">
        <v>61043207.509999998</v>
      </c>
      <c r="AFX8" s="232">
        <v>1361492.82</v>
      </c>
      <c r="AFY8" s="232">
        <v>2101591.59</v>
      </c>
      <c r="AFZ8" s="232">
        <v>1682826.14</v>
      </c>
      <c r="AGA8" s="232">
        <v>5133064.66</v>
      </c>
      <c r="AGB8" s="232">
        <v>1772182.18</v>
      </c>
      <c r="AGC8" s="232">
        <v>1205556.56</v>
      </c>
      <c r="AGD8" s="232">
        <v>2730783.05</v>
      </c>
      <c r="AGE8" s="232">
        <v>1194450.42</v>
      </c>
      <c r="AGF8" s="232">
        <v>1500445.49</v>
      </c>
      <c r="AGG8" s="232">
        <v>1280396.2</v>
      </c>
      <c r="AGH8" s="232">
        <v>119886636.26000001</v>
      </c>
      <c r="AGI8" s="232">
        <v>6828747.8899999997</v>
      </c>
      <c r="AGJ8" s="232">
        <v>4842142.9800000004</v>
      </c>
      <c r="AGK8" s="232">
        <v>1401022.33</v>
      </c>
      <c r="AGL8" s="232">
        <v>4869558.8600000003</v>
      </c>
      <c r="AGM8" s="232">
        <v>4421024.93</v>
      </c>
      <c r="AGN8" s="232">
        <v>1504316.1</v>
      </c>
      <c r="AGO8" s="232">
        <v>1991032.09</v>
      </c>
      <c r="AGP8" s="232">
        <v>208735033.50999999</v>
      </c>
      <c r="AGQ8" s="232">
        <v>71340137.109999999</v>
      </c>
      <c r="AGR8" s="232">
        <v>2128178.7999999998</v>
      </c>
      <c r="AGS8" s="232">
        <v>3451675.58</v>
      </c>
      <c r="AGT8" s="232">
        <v>11344007.880000001</v>
      </c>
      <c r="AGU8" s="232">
        <v>3183494.38</v>
      </c>
      <c r="AGV8" s="232">
        <v>3042462.74</v>
      </c>
      <c r="AGW8" s="232">
        <v>3070540.23</v>
      </c>
      <c r="AGX8" s="232">
        <v>706547.61</v>
      </c>
      <c r="AGY8" s="232">
        <v>3108381.61</v>
      </c>
      <c r="AGZ8" s="232">
        <v>3711098.25</v>
      </c>
      <c r="AHA8" s="232">
        <v>2063647.91</v>
      </c>
      <c r="AHB8" s="232">
        <v>1234507.48</v>
      </c>
      <c r="AHC8" s="232">
        <v>2156418.14</v>
      </c>
      <c r="AHD8" s="232">
        <v>981842.69</v>
      </c>
      <c r="AHE8" s="232">
        <v>2029901.06</v>
      </c>
      <c r="AHF8" s="232">
        <v>1920605.19</v>
      </c>
      <c r="AHG8" s="232">
        <v>32009949.620000001</v>
      </c>
      <c r="AHH8" s="232">
        <v>1601419.64</v>
      </c>
      <c r="AHI8" s="232">
        <v>1635313.07</v>
      </c>
      <c r="AHJ8" s="232">
        <v>2090112.95</v>
      </c>
      <c r="AHK8" s="232">
        <v>5026456.58</v>
      </c>
      <c r="AHL8" s="232">
        <v>1238601.6000000001</v>
      </c>
      <c r="AHM8" s="232">
        <v>1248324.8600000001</v>
      </c>
      <c r="AHN8" s="232"/>
    </row>
    <row r="11" spans="1:898">
      <c r="D11" t="s">
        <v>2937</v>
      </c>
      <c r="E11" s="249" t="s">
        <v>2972</v>
      </c>
      <c r="F11" s="249" t="s">
        <v>2938</v>
      </c>
      <c r="G11" s="249" t="s">
        <v>2939</v>
      </c>
      <c r="H11" s="249" t="s">
        <v>2988</v>
      </c>
    </row>
    <row r="12" spans="1:898">
      <c r="A12">
        <v>1</v>
      </c>
      <c r="B12" t="s">
        <v>933</v>
      </c>
      <c r="C12" t="s">
        <v>26</v>
      </c>
      <c r="D12" t="s">
        <v>934</v>
      </c>
      <c r="E12" s="232">
        <v>956129000.93000007</v>
      </c>
      <c r="F12" s="232">
        <v>478350393.98000002</v>
      </c>
      <c r="G12" s="232">
        <v>40405003.899999999</v>
      </c>
      <c r="H12" s="232">
        <v>281373754.38999999</v>
      </c>
    </row>
    <row r="13" spans="1:898">
      <c r="C13" t="s">
        <v>27</v>
      </c>
      <c r="D13" t="s">
        <v>938</v>
      </c>
      <c r="E13" s="232">
        <v>71067868.270000011</v>
      </c>
      <c r="F13" s="232">
        <v>17537366.760000002</v>
      </c>
      <c r="G13" s="232">
        <v>3990378.49</v>
      </c>
      <c r="H13" s="232">
        <v>2935969.42</v>
      </c>
    </row>
    <row r="14" spans="1:898">
      <c r="C14" t="s">
        <v>28</v>
      </c>
      <c r="D14" t="s">
        <v>942</v>
      </c>
      <c r="E14" s="232">
        <v>113122740.48999999</v>
      </c>
      <c r="F14" s="232">
        <v>25242573.489999998</v>
      </c>
      <c r="G14" s="232">
        <v>4508795</v>
      </c>
      <c r="H14" s="232">
        <v>3518132.53</v>
      </c>
    </row>
    <row r="15" spans="1:898">
      <c r="C15" t="s">
        <v>29</v>
      </c>
      <c r="D15" t="s">
        <v>943</v>
      </c>
      <c r="E15" s="232">
        <v>44385275.719999999</v>
      </c>
      <c r="F15" s="232">
        <v>4450629.5999999996</v>
      </c>
      <c r="G15" s="232">
        <v>1861722.4</v>
      </c>
      <c r="H15" s="232">
        <v>1266118.8400000001</v>
      </c>
    </row>
    <row r="16" spans="1:898">
      <c r="C16" t="s">
        <v>30</v>
      </c>
      <c r="D16" t="s">
        <v>946</v>
      </c>
      <c r="E16" s="232">
        <v>140775018.04000002</v>
      </c>
      <c r="F16" s="232">
        <v>39166010.100000001</v>
      </c>
      <c r="G16" s="232">
        <v>4101669.67</v>
      </c>
      <c r="H16" s="232">
        <v>17866402.649999999</v>
      </c>
    </row>
    <row r="17" spans="2:8">
      <c r="C17" t="s">
        <v>31</v>
      </c>
      <c r="D17" t="s">
        <v>949</v>
      </c>
      <c r="E17" s="232">
        <v>68659683.859999999</v>
      </c>
      <c r="F17" s="232">
        <v>10125048.33</v>
      </c>
      <c r="G17" s="232">
        <v>2016392.33</v>
      </c>
      <c r="H17" s="232">
        <v>1897891.7</v>
      </c>
    </row>
    <row r="18" spans="2:8">
      <c r="C18" t="s">
        <v>32</v>
      </c>
      <c r="D18" t="s">
        <v>951</v>
      </c>
      <c r="E18" s="232">
        <v>118623213.87</v>
      </c>
      <c r="F18" s="232">
        <v>38363584.969999999</v>
      </c>
      <c r="G18" s="232">
        <v>10848151.27</v>
      </c>
      <c r="H18" s="232">
        <v>14556052.07</v>
      </c>
    </row>
    <row r="19" spans="2:8">
      <c r="C19" t="s">
        <v>33</v>
      </c>
      <c r="D19" t="s">
        <v>953</v>
      </c>
      <c r="E19" s="232">
        <v>72542057.719999999</v>
      </c>
      <c r="F19" s="232">
        <v>9246810.9800000004</v>
      </c>
      <c r="G19" s="232">
        <v>3733123.38</v>
      </c>
      <c r="H19" s="232">
        <v>3541787.61</v>
      </c>
    </row>
    <row r="20" spans="2:8">
      <c r="C20" t="s">
        <v>34</v>
      </c>
      <c r="D20" t="s">
        <v>955</v>
      </c>
      <c r="E20" s="232">
        <v>76397541.599999994</v>
      </c>
      <c r="F20" s="232">
        <v>16590483.91</v>
      </c>
      <c r="G20" s="232">
        <v>5976931.25</v>
      </c>
      <c r="H20" s="232">
        <v>3903781.44</v>
      </c>
    </row>
    <row r="21" spans="2:8">
      <c r="C21" t="s">
        <v>35</v>
      </c>
      <c r="D21" t="s">
        <v>956</v>
      </c>
      <c r="E21" s="232">
        <v>61364729.940000005</v>
      </c>
      <c r="F21" s="232">
        <v>10194978.970000001</v>
      </c>
      <c r="G21" s="232">
        <v>2989091.27</v>
      </c>
      <c r="H21" s="232">
        <v>3034189.01</v>
      </c>
    </row>
    <row r="22" spans="2:8">
      <c r="C22" t="s">
        <v>36</v>
      </c>
      <c r="D22" t="s">
        <v>957</v>
      </c>
      <c r="E22" s="232">
        <v>45938716.159999989</v>
      </c>
      <c r="F22" s="232">
        <v>4901877.9800000004</v>
      </c>
      <c r="G22" s="232">
        <v>1457899.7</v>
      </c>
      <c r="H22" s="232">
        <v>2216035.7200000002</v>
      </c>
    </row>
    <row r="23" spans="2:8">
      <c r="C23" t="s">
        <v>37</v>
      </c>
      <c r="D23" t="s">
        <v>958</v>
      </c>
      <c r="E23" s="232">
        <v>43629340.969999999</v>
      </c>
      <c r="F23" s="232">
        <v>7053633.0599999996</v>
      </c>
      <c r="G23" s="232">
        <v>1488584.4</v>
      </c>
      <c r="H23" s="232">
        <v>1587262.85</v>
      </c>
    </row>
    <row r="24" spans="2:8">
      <c r="C24" t="s">
        <v>38</v>
      </c>
      <c r="D24" t="s">
        <v>959</v>
      </c>
      <c r="E24" s="232">
        <v>43459841.140000001</v>
      </c>
      <c r="F24" s="232">
        <v>7565317.0899999999</v>
      </c>
      <c r="G24" s="232">
        <v>3116316.5</v>
      </c>
      <c r="H24" s="232">
        <v>2422852.87</v>
      </c>
    </row>
    <row r="25" spans="2:8">
      <c r="C25" t="s">
        <v>39</v>
      </c>
      <c r="D25" t="s">
        <v>960</v>
      </c>
      <c r="E25" s="232">
        <v>48973210.389999993</v>
      </c>
      <c r="F25" s="232">
        <v>3826886.75</v>
      </c>
      <c r="G25" s="232">
        <v>2128617.19</v>
      </c>
      <c r="H25" s="232">
        <v>1444783.66</v>
      </c>
    </row>
    <row r="26" spans="2:8">
      <c r="C26" t="s">
        <v>40</v>
      </c>
      <c r="D26" t="s">
        <v>961</v>
      </c>
      <c r="E26" s="232">
        <v>44285687.049999997</v>
      </c>
      <c r="F26" s="232">
        <v>4088530.2</v>
      </c>
      <c r="G26" s="232">
        <v>692924.74</v>
      </c>
      <c r="H26" s="232">
        <v>1395150.11</v>
      </c>
    </row>
    <row r="27" spans="2:8">
      <c r="C27" t="s">
        <v>41</v>
      </c>
      <c r="D27" t="s">
        <v>962</v>
      </c>
      <c r="E27" s="232">
        <v>80590754.920000002</v>
      </c>
      <c r="F27" s="232">
        <v>13407023.75</v>
      </c>
      <c r="G27" s="232">
        <v>5184902.41</v>
      </c>
      <c r="H27" s="232">
        <v>3685378.39</v>
      </c>
    </row>
    <row r="28" spans="2:8">
      <c r="C28" t="s">
        <v>42</v>
      </c>
      <c r="D28" t="s">
        <v>964</v>
      </c>
      <c r="E28" s="232">
        <v>57017616.950000003</v>
      </c>
      <c r="F28" s="232">
        <v>20623885.559999999</v>
      </c>
      <c r="G28" s="232">
        <v>2501136.75</v>
      </c>
      <c r="H28" s="232">
        <v>2660118.39</v>
      </c>
    </row>
    <row r="29" spans="2:8">
      <c r="C29" t="s">
        <v>43</v>
      </c>
      <c r="D29" t="s">
        <v>965</v>
      </c>
      <c r="E29" s="232">
        <v>17619509.979999997</v>
      </c>
      <c r="F29" s="232">
        <v>2494112.33</v>
      </c>
      <c r="G29" s="232">
        <v>827300.42</v>
      </c>
      <c r="H29" s="232">
        <v>477227.2</v>
      </c>
    </row>
    <row r="30" spans="2:8">
      <c r="B30" t="s">
        <v>968</v>
      </c>
      <c r="C30" t="s">
        <v>44</v>
      </c>
      <c r="D30" t="s">
        <v>969</v>
      </c>
      <c r="E30" s="232">
        <v>788763714.60000002</v>
      </c>
      <c r="F30" s="232">
        <v>346410028.69999999</v>
      </c>
      <c r="G30" s="232">
        <v>49700889.719999999</v>
      </c>
      <c r="H30" s="232">
        <v>130920901.79000001</v>
      </c>
    </row>
    <row r="31" spans="2:8">
      <c r="C31" t="s">
        <v>45</v>
      </c>
      <c r="D31" t="s">
        <v>971</v>
      </c>
      <c r="E31" s="232">
        <v>204526095.64999998</v>
      </c>
      <c r="F31" s="232">
        <v>43544640.469999999</v>
      </c>
      <c r="G31" s="232">
        <v>9303897.0399999991</v>
      </c>
      <c r="H31" s="232">
        <v>23319524.93</v>
      </c>
    </row>
    <row r="32" spans="2:8">
      <c r="C32" t="s">
        <v>46</v>
      </c>
      <c r="D32" t="s">
        <v>975</v>
      </c>
      <c r="E32" s="232">
        <v>48921623.969999999</v>
      </c>
      <c r="F32" s="232">
        <v>5180994.83</v>
      </c>
      <c r="G32" s="232">
        <v>2227449.15</v>
      </c>
      <c r="H32" s="232">
        <v>2103317.38</v>
      </c>
    </row>
    <row r="33" spans="3:8">
      <c r="C33" t="s">
        <v>47</v>
      </c>
      <c r="D33" t="s">
        <v>976</v>
      </c>
      <c r="E33" s="232">
        <v>83859115.620000005</v>
      </c>
      <c r="F33" s="232">
        <v>13123962.859999999</v>
      </c>
      <c r="G33" s="232">
        <v>3984408.65</v>
      </c>
      <c r="H33" s="232">
        <v>4438971.1399999997</v>
      </c>
    </row>
    <row r="34" spans="3:8">
      <c r="C34" t="s">
        <v>48</v>
      </c>
      <c r="D34" t="s">
        <v>977</v>
      </c>
      <c r="E34" s="232">
        <v>73964658.879999995</v>
      </c>
      <c r="F34" s="232">
        <v>9242106.8599999994</v>
      </c>
      <c r="G34" s="232">
        <v>2488877</v>
      </c>
      <c r="H34" s="232">
        <v>2961173.97</v>
      </c>
    </row>
    <row r="35" spans="3:8">
      <c r="C35" t="s">
        <v>49</v>
      </c>
      <c r="D35" t="s">
        <v>978</v>
      </c>
      <c r="E35" s="232">
        <v>66788929.579999991</v>
      </c>
      <c r="F35" s="232">
        <v>14309781.359999999</v>
      </c>
      <c r="G35" s="232">
        <v>2649341.66</v>
      </c>
      <c r="H35" s="232">
        <v>2540758.15</v>
      </c>
    </row>
    <row r="36" spans="3:8">
      <c r="C36" t="s">
        <v>50</v>
      </c>
      <c r="D36" t="s">
        <v>979</v>
      </c>
      <c r="E36" s="232">
        <v>36692236.329999998</v>
      </c>
      <c r="F36" s="232">
        <v>3394765.88</v>
      </c>
      <c r="G36" s="232">
        <v>964978.93</v>
      </c>
      <c r="H36" s="232">
        <v>806888.42</v>
      </c>
    </row>
    <row r="37" spans="3:8">
      <c r="C37" t="s">
        <v>51</v>
      </c>
      <c r="D37" t="s">
        <v>980</v>
      </c>
      <c r="E37" s="232">
        <v>197379981.56000003</v>
      </c>
      <c r="F37" s="232">
        <v>60042053.380000003</v>
      </c>
      <c r="G37" s="232">
        <v>16296451.77</v>
      </c>
      <c r="H37" s="232">
        <v>22915113.449999999</v>
      </c>
    </row>
    <row r="38" spans="3:8">
      <c r="C38" t="s">
        <v>52</v>
      </c>
      <c r="D38" t="s">
        <v>981</v>
      </c>
      <c r="E38" s="232">
        <v>86398473.699999988</v>
      </c>
      <c r="F38" s="232">
        <v>15562418.279999999</v>
      </c>
      <c r="G38" s="232">
        <v>4565162.32</v>
      </c>
      <c r="H38" s="232">
        <v>3723177.59</v>
      </c>
    </row>
    <row r="39" spans="3:8">
      <c r="C39" t="s">
        <v>53</v>
      </c>
      <c r="D39" t="s">
        <v>982</v>
      </c>
      <c r="E39" s="232">
        <v>51865410.399999999</v>
      </c>
      <c r="F39" s="232">
        <v>10228212.26</v>
      </c>
      <c r="G39" s="232">
        <v>3019801.59</v>
      </c>
      <c r="H39" s="232">
        <v>1996995.64</v>
      </c>
    </row>
    <row r="40" spans="3:8">
      <c r="C40" t="s">
        <v>54</v>
      </c>
      <c r="D40" t="s">
        <v>983</v>
      </c>
      <c r="E40" s="232">
        <v>153537239.05000001</v>
      </c>
      <c r="F40" s="232">
        <v>49562381.009999998</v>
      </c>
      <c r="G40" s="232">
        <v>20002201.039999999</v>
      </c>
      <c r="H40" s="232">
        <v>13838751.41</v>
      </c>
    </row>
    <row r="41" spans="3:8">
      <c r="C41" t="s">
        <v>55</v>
      </c>
      <c r="D41" t="s">
        <v>984</v>
      </c>
      <c r="E41" s="232">
        <v>61260033.359999985</v>
      </c>
      <c r="F41" s="232">
        <v>10673299.310000001</v>
      </c>
      <c r="G41" s="232">
        <v>2739565.87</v>
      </c>
      <c r="H41" s="232">
        <v>5220804.1500000004</v>
      </c>
    </row>
    <row r="42" spans="3:8">
      <c r="C42" t="s">
        <v>56</v>
      </c>
      <c r="D42" t="s">
        <v>985</v>
      </c>
      <c r="E42" s="232">
        <v>159168297.39000002</v>
      </c>
      <c r="F42" s="232">
        <v>33446798.219999999</v>
      </c>
      <c r="G42" s="232">
        <v>13442845.210000001</v>
      </c>
      <c r="H42" s="232">
        <v>23227721.920000002</v>
      </c>
    </row>
    <row r="43" spans="3:8">
      <c r="C43" t="s">
        <v>57</v>
      </c>
      <c r="D43" t="s">
        <v>986</v>
      </c>
      <c r="E43" s="232">
        <v>93312951.960000008</v>
      </c>
      <c r="F43" s="232">
        <v>18646100.52</v>
      </c>
      <c r="G43" s="232">
        <v>5070342.34</v>
      </c>
      <c r="H43" s="232">
        <v>3808395.01</v>
      </c>
    </row>
    <row r="44" spans="3:8">
      <c r="C44" t="s">
        <v>58</v>
      </c>
      <c r="D44" t="s">
        <v>987</v>
      </c>
      <c r="E44" s="232">
        <v>57770540.57</v>
      </c>
      <c r="F44" s="232">
        <v>8236611.0899999999</v>
      </c>
      <c r="G44" s="232">
        <v>2555319.73</v>
      </c>
      <c r="H44" s="232">
        <v>1954312.87</v>
      </c>
    </row>
    <row r="45" spans="3:8">
      <c r="C45" t="s">
        <v>59</v>
      </c>
      <c r="D45" t="s">
        <v>988</v>
      </c>
      <c r="E45" s="232">
        <v>36946077.280000009</v>
      </c>
      <c r="F45" s="232">
        <v>4031104.73</v>
      </c>
      <c r="G45" s="232">
        <v>2800600.23</v>
      </c>
      <c r="H45" s="232">
        <v>1146154.8600000001</v>
      </c>
    </row>
    <row r="46" spans="3:8">
      <c r="C46" t="s">
        <v>60</v>
      </c>
      <c r="D46" t="s">
        <v>989</v>
      </c>
      <c r="E46" s="232">
        <v>63522213.850000009</v>
      </c>
      <c r="F46" s="232">
        <v>7473945.25</v>
      </c>
      <c r="G46" s="232">
        <v>3159346.98</v>
      </c>
      <c r="H46" s="232">
        <v>2796752.47</v>
      </c>
    </row>
    <row r="47" spans="3:8">
      <c r="C47" t="s">
        <v>61</v>
      </c>
      <c r="D47" t="s">
        <v>990</v>
      </c>
      <c r="E47" s="232">
        <v>74745128.479999989</v>
      </c>
      <c r="F47" s="232">
        <v>11581999.380000001</v>
      </c>
      <c r="G47" s="232">
        <v>4287551.51</v>
      </c>
      <c r="H47" s="232">
        <v>2008142.59</v>
      </c>
    </row>
    <row r="48" spans="3:8">
      <c r="C48" t="s">
        <v>62</v>
      </c>
      <c r="D48" t="s">
        <v>991</v>
      </c>
      <c r="E48" s="232">
        <v>39563460.339999996</v>
      </c>
      <c r="F48" s="232">
        <v>5242575.9000000004</v>
      </c>
      <c r="G48" s="232">
        <v>1410753.4</v>
      </c>
      <c r="H48" s="232">
        <v>1636189.2</v>
      </c>
    </row>
    <row r="49" spans="2:8">
      <c r="C49" t="s">
        <v>63</v>
      </c>
      <c r="D49" t="s">
        <v>992</v>
      </c>
      <c r="E49" s="232">
        <v>47171533.459999986</v>
      </c>
      <c r="F49" s="232">
        <v>9536380.7300000004</v>
      </c>
      <c r="G49" s="232">
        <v>3472093.52</v>
      </c>
      <c r="H49" s="232">
        <v>1320023.6599999999</v>
      </c>
    </row>
    <row r="50" spans="2:8">
      <c r="C50" t="s">
        <v>64</v>
      </c>
      <c r="D50" t="s">
        <v>993</v>
      </c>
      <c r="E50" s="232">
        <v>47436592.289999992</v>
      </c>
      <c r="F50" s="232">
        <v>5702066.6200000001</v>
      </c>
      <c r="G50" s="232">
        <v>2618803.69</v>
      </c>
      <c r="H50" s="232">
        <v>999876.02</v>
      </c>
    </row>
    <row r="51" spans="2:8">
      <c r="C51" t="s">
        <v>65</v>
      </c>
      <c r="D51" t="s">
        <v>994</v>
      </c>
      <c r="E51" s="232">
        <v>41071608.979999997</v>
      </c>
      <c r="F51" s="232">
        <v>4793893.99</v>
      </c>
      <c r="G51" s="232">
        <v>1825362.35</v>
      </c>
      <c r="H51" s="232">
        <v>1216240.3</v>
      </c>
    </row>
    <row r="52" spans="2:8">
      <c r="C52" t="s">
        <v>66</v>
      </c>
      <c r="D52" t="s">
        <v>995</v>
      </c>
      <c r="E52" s="232">
        <v>36001256.50999999</v>
      </c>
      <c r="F52" s="232">
        <v>4190293.85</v>
      </c>
      <c r="G52" s="232">
        <v>1056559.78</v>
      </c>
      <c r="H52" s="232">
        <v>728548.81</v>
      </c>
    </row>
    <row r="53" spans="2:8">
      <c r="C53" t="s">
        <v>67</v>
      </c>
      <c r="D53" t="s">
        <v>996</v>
      </c>
      <c r="E53" s="232">
        <v>28204819.93</v>
      </c>
      <c r="F53" s="232">
        <v>1810541.01</v>
      </c>
      <c r="G53" s="232">
        <v>616886.51</v>
      </c>
      <c r="H53" s="232">
        <v>501894.97</v>
      </c>
    </row>
    <row r="54" spans="2:8">
      <c r="B54" t="s">
        <v>997</v>
      </c>
      <c r="C54" t="s">
        <v>68</v>
      </c>
      <c r="D54" t="s">
        <v>998</v>
      </c>
      <c r="E54" s="232">
        <v>462770987.88999999</v>
      </c>
      <c r="F54" s="232">
        <v>145338013.47</v>
      </c>
      <c r="G54" s="232">
        <v>42112114.049999997</v>
      </c>
      <c r="H54" s="232">
        <v>83301396.700000003</v>
      </c>
    </row>
    <row r="55" spans="2:8">
      <c r="C55" t="s">
        <v>69</v>
      </c>
      <c r="D55" t="s">
        <v>1001</v>
      </c>
      <c r="E55" s="232">
        <v>29071255.050000001</v>
      </c>
      <c r="F55" s="232">
        <v>2154004.5099999998</v>
      </c>
      <c r="G55" s="232">
        <v>884951.5</v>
      </c>
      <c r="H55" s="232">
        <v>856827.4</v>
      </c>
    </row>
    <row r="56" spans="2:8">
      <c r="C56" t="s">
        <v>70</v>
      </c>
      <c r="D56" t="s">
        <v>1002</v>
      </c>
      <c r="E56" s="232">
        <v>26033816.75</v>
      </c>
      <c r="F56" s="232">
        <v>2051146.86</v>
      </c>
      <c r="G56" s="232">
        <v>660825.06000000006</v>
      </c>
      <c r="H56" s="232">
        <v>627568.87</v>
      </c>
    </row>
    <row r="57" spans="2:8">
      <c r="C57" t="s">
        <v>71</v>
      </c>
      <c r="D57" t="s">
        <v>1003</v>
      </c>
      <c r="E57" s="232">
        <v>38722085.700000003</v>
      </c>
      <c r="F57" s="232">
        <v>6705026.4900000002</v>
      </c>
      <c r="G57" s="232">
        <v>1248373.3799999999</v>
      </c>
      <c r="H57" s="232">
        <v>2167694.67</v>
      </c>
    </row>
    <row r="58" spans="2:8">
      <c r="C58" t="s">
        <v>72</v>
      </c>
      <c r="D58" t="s">
        <v>1004</v>
      </c>
      <c r="E58" s="232">
        <v>57972928.219999999</v>
      </c>
      <c r="F58" s="232">
        <v>8624628.0800000001</v>
      </c>
      <c r="G58" s="232">
        <v>2559342.7000000002</v>
      </c>
      <c r="H58" s="232">
        <v>3238629.88</v>
      </c>
    </row>
    <row r="59" spans="2:8">
      <c r="C59" t="s">
        <v>73</v>
      </c>
      <c r="D59" t="s">
        <v>1005</v>
      </c>
      <c r="E59" s="232">
        <v>80034261.950000003</v>
      </c>
      <c r="F59" s="232">
        <v>10412709.390000001</v>
      </c>
      <c r="G59" s="232">
        <v>3052329.35</v>
      </c>
      <c r="H59" s="232">
        <v>2949677.6</v>
      </c>
    </row>
    <row r="60" spans="2:8">
      <c r="C60" t="s">
        <v>74</v>
      </c>
      <c r="D60" t="s">
        <v>1006</v>
      </c>
      <c r="E60" s="232">
        <v>33065810.989999998</v>
      </c>
      <c r="F60" s="232">
        <v>4001524.27</v>
      </c>
      <c r="G60" s="232">
        <v>1173488.8799999999</v>
      </c>
      <c r="H60" s="232">
        <v>929438.66</v>
      </c>
    </row>
    <row r="61" spans="2:8">
      <c r="C61" t="s">
        <v>75</v>
      </c>
      <c r="D61" t="s">
        <v>1007</v>
      </c>
      <c r="E61" s="232">
        <v>39148230.100000009</v>
      </c>
      <c r="F61" s="232">
        <v>5150109.1100000003</v>
      </c>
      <c r="G61" s="232">
        <v>2140314.2999999998</v>
      </c>
      <c r="H61" s="232">
        <v>1462266.69</v>
      </c>
    </row>
    <row r="62" spans="2:8">
      <c r="C62" t="s">
        <v>76</v>
      </c>
      <c r="D62" t="s">
        <v>1008</v>
      </c>
      <c r="E62" s="232">
        <v>28766095.41</v>
      </c>
      <c r="F62" s="232">
        <v>3010279.62</v>
      </c>
      <c r="G62" s="232">
        <v>782777.75</v>
      </c>
      <c r="H62" s="232">
        <v>610059.48</v>
      </c>
    </row>
    <row r="63" spans="2:8">
      <c r="C63" t="s">
        <v>77</v>
      </c>
      <c r="D63" t="s">
        <v>1009</v>
      </c>
      <c r="E63" s="232">
        <v>32401200.16</v>
      </c>
      <c r="F63" s="232">
        <v>2511029.88</v>
      </c>
      <c r="G63" s="232">
        <v>733501.6</v>
      </c>
      <c r="H63" s="232">
        <v>844712.99</v>
      </c>
    </row>
    <row r="64" spans="2:8">
      <c r="C64" t="s">
        <v>78</v>
      </c>
      <c r="D64" t="s">
        <v>1010</v>
      </c>
      <c r="E64" s="232">
        <v>21035961.599999998</v>
      </c>
      <c r="F64" s="232">
        <v>2181571.37</v>
      </c>
      <c r="G64" s="232">
        <v>515033.2</v>
      </c>
      <c r="H64" s="232">
        <v>733913.89</v>
      </c>
    </row>
    <row r="65" spans="2:8">
      <c r="C65" t="s">
        <v>79</v>
      </c>
      <c r="D65" t="s">
        <v>1011</v>
      </c>
      <c r="E65" s="232">
        <v>24770452.329999998</v>
      </c>
      <c r="F65" s="232">
        <v>1805288</v>
      </c>
      <c r="G65" s="232">
        <v>443283.66</v>
      </c>
      <c r="H65" s="232">
        <v>546635.98</v>
      </c>
    </row>
    <row r="66" spans="2:8">
      <c r="C66" t="s">
        <v>80</v>
      </c>
      <c r="D66" t="s">
        <v>1012</v>
      </c>
      <c r="E66" s="232">
        <v>125734037.42999999</v>
      </c>
      <c r="F66" s="232">
        <v>30045392.09</v>
      </c>
      <c r="G66" s="232">
        <v>5324087.71</v>
      </c>
      <c r="H66" s="232">
        <v>16109439.73</v>
      </c>
    </row>
    <row r="67" spans="2:8">
      <c r="C67" t="s">
        <v>81</v>
      </c>
      <c r="D67" t="s">
        <v>1013</v>
      </c>
      <c r="E67" s="232">
        <v>23480702.030000001</v>
      </c>
      <c r="F67" s="232">
        <v>1518249.88</v>
      </c>
      <c r="G67" s="232">
        <v>580096.12</v>
      </c>
      <c r="H67" s="232">
        <v>852552.9</v>
      </c>
    </row>
    <row r="68" spans="2:8">
      <c r="C68" t="s">
        <v>82</v>
      </c>
      <c r="D68" t="s">
        <v>1014</v>
      </c>
      <c r="E68" s="232">
        <v>21935256.759999998</v>
      </c>
      <c r="F68" s="232">
        <v>3039852.07</v>
      </c>
      <c r="G68" s="232">
        <v>700773.65</v>
      </c>
      <c r="H68" s="232">
        <v>604488.12</v>
      </c>
    </row>
    <row r="69" spans="2:8">
      <c r="B69" t="s">
        <v>1016</v>
      </c>
      <c r="C69" t="s">
        <v>83</v>
      </c>
      <c r="D69" t="s">
        <v>1017</v>
      </c>
      <c r="E69" s="232">
        <v>383182179.16999996</v>
      </c>
      <c r="F69" s="232">
        <v>125597117.59</v>
      </c>
      <c r="G69" s="232">
        <v>22136793.16</v>
      </c>
      <c r="H69" s="232">
        <v>52428431.369999997</v>
      </c>
    </row>
    <row r="70" spans="2:8">
      <c r="C70" t="s">
        <v>84</v>
      </c>
      <c r="D70" t="s">
        <v>1018</v>
      </c>
      <c r="E70" s="232">
        <v>231776504.66</v>
      </c>
      <c r="F70" s="232">
        <v>62279905.729999997</v>
      </c>
      <c r="G70" s="232">
        <v>12950029.74</v>
      </c>
      <c r="H70" s="232">
        <v>31827161.879999999</v>
      </c>
    </row>
    <row r="71" spans="2:8">
      <c r="C71" t="s">
        <v>85</v>
      </c>
      <c r="D71" t="s">
        <v>1019</v>
      </c>
      <c r="E71" s="232">
        <v>59051402.710000008</v>
      </c>
      <c r="F71" s="232">
        <v>12077940.59</v>
      </c>
      <c r="G71" s="232">
        <v>1794559.15</v>
      </c>
      <c r="H71" s="232">
        <v>2714945.88</v>
      </c>
    </row>
    <row r="72" spans="2:8">
      <c r="C72" t="s">
        <v>86</v>
      </c>
      <c r="D72" t="s">
        <v>1020</v>
      </c>
      <c r="E72" s="232">
        <v>44291701.579999998</v>
      </c>
      <c r="F72" s="232">
        <v>4062261.07</v>
      </c>
      <c r="G72" s="232">
        <v>811828.4</v>
      </c>
      <c r="H72" s="232">
        <v>1170926.1299999999</v>
      </c>
    </row>
    <row r="73" spans="2:8">
      <c r="C73" t="s">
        <v>87</v>
      </c>
      <c r="D73" t="s">
        <v>1021</v>
      </c>
      <c r="E73" s="232">
        <v>76487364.629999995</v>
      </c>
      <c r="F73" s="232">
        <v>12172032.050000001</v>
      </c>
      <c r="G73" s="232">
        <v>2485853.2400000002</v>
      </c>
      <c r="H73" s="232">
        <v>2373646.42</v>
      </c>
    </row>
    <row r="74" spans="2:8">
      <c r="C74" t="s">
        <v>88</v>
      </c>
      <c r="D74" t="s">
        <v>1022</v>
      </c>
      <c r="E74" s="232">
        <v>59455477.139999993</v>
      </c>
      <c r="F74" s="232">
        <v>10085190.210000001</v>
      </c>
      <c r="G74" s="232">
        <v>1669047.67</v>
      </c>
      <c r="H74" s="232">
        <v>2845591.23</v>
      </c>
    </row>
    <row r="75" spans="2:8">
      <c r="C75" t="s">
        <v>89</v>
      </c>
      <c r="D75" t="s">
        <v>1023</v>
      </c>
      <c r="E75" s="232">
        <v>52281353.340000011</v>
      </c>
      <c r="F75" s="232">
        <v>5935658.9000000004</v>
      </c>
      <c r="G75" s="232">
        <v>742161.14</v>
      </c>
      <c r="H75" s="232">
        <v>1592909.41</v>
      </c>
    </row>
    <row r="76" spans="2:8">
      <c r="C76" t="s">
        <v>90</v>
      </c>
      <c r="D76" t="s">
        <v>1024</v>
      </c>
      <c r="E76" s="232">
        <v>7851858.5</v>
      </c>
      <c r="F76" s="232">
        <v>433206.89</v>
      </c>
      <c r="G76" s="232">
        <v>80</v>
      </c>
      <c r="H76" s="232">
        <v>154298.62</v>
      </c>
    </row>
    <row r="77" spans="2:8">
      <c r="C77" t="s">
        <v>91</v>
      </c>
      <c r="D77" t="s">
        <v>1026</v>
      </c>
      <c r="E77" s="232">
        <v>8077342.5600000005</v>
      </c>
      <c r="F77" s="232">
        <v>625757.75</v>
      </c>
      <c r="G77" s="232">
        <v>5291.16</v>
      </c>
      <c r="H77" s="232">
        <v>83699.73</v>
      </c>
    </row>
    <row r="78" spans="2:8">
      <c r="B78" t="s">
        <v>1027</v>
      </c>
      <c r="C78" t="s">
        <v>92</v>
      </c>
      <c r="D78" t="s">
        <v>1028</v>
      </c>
      <c r="E78" s="232">
        <v>481440457.23000002</v>
      </c>
      <c r="F78" s="232">
        <v>159276455.75999999</v>
      </c>
      <c r="G78" s="232">
        <v>29918225.649999999</v>
      </c>
      <c r="H78" s="232">
        <v>87813134.459999993</v>
      </c>
    </row>
    <row r="79" spans="2:8">
      <c r="C79" t="s">
        <v>93</v>
      </c>
      <c r="D79" t="s">
        <v>1029</v>
      </c>
      <c r="E79" s="232">
        <v>67770422.930000007</v>
      </c>
      <c r="F79" s="232">
        <v>7982485.1100000003</v>
      </c>
      <c r="G79" s="232">
        <v>1125249.73</v>
      </c>
      <c r="H79" s="232">
        <v>1828876.61</v>
      </c>
    </row>
    <row r="80" spans="2:8">
      <c r="C80" t="s">
        <v>94</v>
      </c>
      <c r="D80" t="s">
        <v>1030</v>
      </c>
      <c r="E80" s="232">
        <v>53204041.20000001</v>
      </c>
      <c r="F80" s="232">
        <v>9917562.4900000002</v>
      </c>
      <c r="G80" s="232">
        <v>1699531.04</v>
      </c>
      <c r="H80" s="232">
        <v>2633178.2000000002</v>
      </c>
    </row>
    <row r="81" spans="2:8">
      <c r="C81" t="s">
        <v>95</v>
      </c>
      <c r="D81" t="s">
        <v>1031</v>
      </c>
      <c r="E81" s="232">
        <v>67655254.379999995</v>
      </c>
      <c r="F81" s="232">
        <v>10338803.75</v>
      </c>
      <c r="G81" s="232">
        <v>1329441.5</v>
      </c>
      <c r="H81" s="232">
        <v>1813421.96</v>
      </c>
    </row>
    <row r="82" spans="2:8">
      <c r="C82" t="s">
        <v>96</v>
      </c>
      <c r="D82" t="s">
        <v>1032</v>
      </c>
      <c r="E82" s="232">
        <v>54239788.240000002</v>
      </c>
      <c r="F82" s="232">
        <v>7596775.8600000003</v>
      </c>
      <c r="G82" s="232">
        <v>1194251.19</v>
      </c>
      <c r="H82" s="232">
        <v>1459108.9</v>
      </c>
    </row>
    <row r="83" spans="2:8">
      <c r="C83" t="s">
        <v>97</v>
      </c>
      <c r="D83" t="s">
        <v>1033</v>
      </c>
      <c r="E83" s="232">
        <v>48008268.280000001</v>
      </c>
      <c r="F83" s="232">
        <v>9806993.7100000009</v>
      </c>
      <c r="G83" s="232">
        <v>1402042.98</v>
      </c>
      <c r="H83" s="232">
        <v>2526937.79</v>
      </c>
    </row>
    <row r="84" spans="2:8">
      <c r="C84" t="s">
        <v>98</v>
      </c>
      <c r="D84" t="s">
        <v>1034</v>
      </c>
      <c r="E84" s="232">
        <v>44112502.240000002</v>
      </c>
      <c r="F84" s="232">
        <v>3437022.79</v>
      </c>
      <c r="G84" s="232">
        <v>1631156.65</v>
      </c>
      <c r="H84" s="232">
        <v>1120216.58</v>
      </c>
    </row>
    <row r="85" spans="2:8">
      <c r="C85" t="s">
        <v>99</v>
      </c>
      <c r="D85" t="s">
        <v>1035</v>
      </c>
      <c r="E85" s="232">
        <v>63765195.899999999</v>
      </c>
      <c r="F85" s="232">
        <v>8513535.6199999992</v>
      </c>
      <c r="G85" s="232">
        <v>1132257.01</v>
      </c>
      <c r="H85" s="232">
        <v>1835642.86</v>
      </c>
    </row>
    <row r="86" spans="2:8">
      <c r="B86" t="s">
        <v>1036</v>
      </c>
      <c r="C86" t="s">
        <v>100</v>
      </c>
      <c r="D86" t="s">
        <v>1037</v>
      </c>
      <c r="E86" s="232">
        <v>175948931.57999998</v>
      </c>
      <c r="F86" s="232">
        <v>42811023.990000002</v>
      </c>
      <c r="G86" s="232">
        <v>9898245.3499999996</v>
      </c>
      <c r="H86" s="232">
        <v>22350711.25</v>
      </c>
    </row>
    <row r="87" spans="2:8">
      <c r="C87" t="s">
        <v>101</v>
      </c>
      <c r="D87" t="s">
        <v>1039</v>
      </c>
      <c r="E87" s="232">
        <v>45234531.069999993</v>
      </c>
      <c r="F87" s="232">
        <v>4311096.6500000004</v>
      </c>
      <c r="G87" s="232">
        <v>1280845.45</v>
      </c>
      <c r="H87" s="232">
        <v>1691701.74</v>
      </c>
    </row>
    <row r="88" spans="2:8">
      <c r="C88" t="s">
        <v>102</v>
      </c>
      <c r="D88" t="s">
        <v>1040</v>
      </c>
      <c r="E88" s="232">
        <v>64080405.780000001</v>
      </c>
      <c r="F88" s="232">
        <v>9413191.1999999993</v>
      </c>
      <c r="G88" s="232">
        <v>2540623.2999999998</v>
      </c>
      <c r="H88" s="232">
        <v>2549332.5099999998</v>
      </c>
    </row>
    <row r="89" spans="2:8">
      <c r="C89" t="s">
        <v>103</v>
      </c>
      <c r="D89" t="s">
        <v>1041</v>
      </c>
      <c r="E89" s="232">
        <v>110218451.98000002</v>
      </c>
      <c r="F89" s="232">
        <v>16266743.369999999</v>
      </c>
      <c r="G89" s="232">
        <v>6896766.8700000001</v>
      </c>
      <c r="H89" s="232">
        <v>6443335.7300000004</v>
      </c>
    </row>
    <row r="90" spans="2:8">
      <c r="C90" t="s">
        <v>104</v>
      </c>
      <c r="D90" t="s">
        <v>1042</v>
      </c>
      <c r="E90" s="232">
        <v>41933701.109999999</v>
      </c>
      <c r="F90" s="232">
        <v>4711125.6900000004</v>
      </c>
      <c r="G90" s="232">
        <v>1604480.4</v>
      </c>
      <c r="H90" s="232">
        <v>1018072.85</v>
      </c>
    </row>
    <row r="91" spans="2:8">
      <c r="C91" t="s">
        <v>105</v>
      </c>
      <c r="D91" t="s">
        <v>1043</v>
      </c>
      <c r="E91" s="232">
        <v>40283766.619999997</v>
      </c>
      <c r="F91" s="232">
        <v>3324667.62</v>
      </c>
      <c r="G91" s="232">
        <v>1524600</v>
      </c>
      <c r="H91" s="232">
        <v>1214607.4099999999</v>
      </c>
    </row>
    <row r="92" spans="2:8">
      <c r="C92" t="s">
        <v>106</v>
      </c>
      <c r="D92" t="s">
        <v>1044</v>
      </c>
      <c r="E92" s="232">
        <v>37858758.770000003</v>
      </c>
      <c r="F92" s="232">
        <v>4214855.07</v>
      </c>
      <c r="G92" s="232">
        <v>1392723</v>
      </c>
      <c r="H92" s="232">
        <v>1132083.21</v>
      </c>
    </row>
    <row r="93" spans="2:8">
      <c r="B93" t="s">
        <v>1045</v>
      </c>
      <c r="C93" t="s">
        <v>107</v>
      </c>
      <c r="D93" t="s">
        <v>1046</v>
      </c>
      <c r="E93" s="232">
        <v>837507503.11000013</v>
      </c>
      <c r="F93" s="232">
        <v>375528317.56999999</v>
      </c>
      <c r="G93" s="232">
        <v>59953330.719999999</v>
      </c>
      <c r="H93" s="232">
        <v>292077005.50999999</v>
      </c>
    </row>
    <row r="94" spans="2:8">
      <c r="C94" t="s">
        <v>108</v>
      </c>
      <c r="D94" t="s">
        <v>1047</v>
      </c>
      <c r="E94" s="232">
        <v>53818991.469999999</v>
      </c>
      <c r="F94" s="232">
        <v>8834418.1300000008</v>
      </c>
      <c r="G94" s="232">
        <v>1626751.18</v>
      </c>
      <c r="H94" s="232">
        <v>2827623.33</v>
      </c>
    </row>
    <row r="95" spans="2:8">
      <c r="C95" t="s">
        <v>109</v>
      </c>
      <c r="D95" t="s">
        <v>1048</v>
      </c>
      <c r="E95" s="232">
        <v>123400192.34</v>
      </c>
      <c r="F95" s="232">
        <v>22724418.829999998</v>
      </c>
      <c r="G95" s="232">
        <v>7892216.9500000002</v>
      </c>
      <c r="H95" s="232">
        <v>11217643.16</v>
      </c>
    </row>
    <row r="96" spans="2:8">
      <c r="C96" t="s">
        <v>110</v>
      </c>
      <c r="D96" t="s">
        <v>1049</v>
      </c>
      <c r="E96" s="232">
        <v>43771732.43999999</v>
      </c>
      <c r="F96" s="232">
        <v>6148405.8700000001</v>
      </c>
      <c r="G96" s="232">
        <v>1657336.06</v>
      </c>
      <c r="H96" s="232">
        <v>1470886.83</v>
      </c>
    </row>
    <row r="97" spans="2:8">
      <c r="C97" t="s">
        <v>111</v>
      </c>
      <c r="D97" t="s">
        <v>1050</v>
      </c>
      <c r="E97" s="232">
        <v>52187235.539999992</v>
      </c>
      <c r="F97" s="232">
        <v>8803401.0500000007</v>
      </c>
      <c r="G97" s="232">
        <v>1516074.84</v>
      </c>
      <c r="H97" s="232">
        <v>1989026.96</v>
      </c>
    </row>
    <row r="98" spans="2:8">
      <c r="C98" t="s">
        <v>112</v>
      </c>
      <c r="D98" t="s">
        <v>1051</v>
      </c>
      <c r="E98" s="232">
        <v>54522418.210000001</v>
      </c>
      <c r="F98" s="232">
        <v>7125883.9199999999</v>
      </c>
      <c r="G98" s="232">
        <v>1526971.75</v>
      </c>
      <c r="H98" s="232">
        <v>1432204.63</v>
      </c>
    </row>
    <row r="99" spans="2:8">
      <c r="C99" t="s">
        <v>113</v>
      </c>
      <c r="D99" t="s">
        <v>1052</v>
      </c>
      <c r="E99" s="232">
        <v>50786308.329999998</v>
      </c>
      <c r="F99" s="232">
        <v>9173775.4600000009</v>
      </c>
      <c r="G99" s="232">
        <v>2180877.12</v>
      </c>
      <c r="H99" s="232">
        <v>1588141.69</v>
      </c>
    </row>
    <row r="100" spans="2:8">
      <c r="C100" t="s">
        <v>114</v>
      </c>
      <c r="D100" t="s">
        <v>1053</v>
      </c>
      <c r="E100" s="232">
        <v>86227365.439999998</v>
      </c>
      <c r="F100" s="232">
        <v>14572040.43</v>
      </c>
      <c r="G100" s="232">
        <v>3538349.89</v>
      </c>
      <c r="H100" s="232">
        <v>4489189.72</v>
      </c>
    </row>
    <row r="101" spans="2:8">
      <c r="C101" t="s">
        <v>115</v>
      </c>
      <c r="D101" t="s">
        <v>1054</v>
      </c>
      <c r="E101" s="232">
        <v>29413068.489999998</v>
      </c>
      <c r="F101" s="232">
        <v>3097734.28</v>
      </c>
      <c r="G101" s="232">
        <v>647887.93999999994</v>
      </c>
      <c r="H101" s="232">
        <v>584484.48</v>
      </c>
    </row>
    <row r="102" spans="2:8">
      <c r="C102" t="s">
        <v>116</v>
      </c>
      <c r="D102" t="s">
        <v>1055</v>
      </c>
      <c r="E102" s="232">
        <v>53662978.460000001</v>
      </c>
      <c r="F102" s="232">
        <v>7591589.6299999999</v>
      </c>
      <c r="G102" s="232">
        <v>1299061.75</v>
      </c>
      <c r="H102" s="232">
        <v>1228623.8</v>
      </c>
    </row>
    <row r="103" spans="2:8">
      <c r="C103" t="s">
        <v>117</v>
      </c>
      <c r="D103" t="s">
        <v>1056</v>
      </c>
      <c r="E103" s="232">
        <v>41809976.079999998</v>
      </c>
      <c r="F103" s="232">
        <v>6041820.7199999997</v>
      </c>
      <c r="G103" s="232">
        <v>1153276.76</v>
      </c>
      <c r="H103" s="232">
        <v>1185045.28</v>
      </c>
    </row>
    <row r="104" spans="2:8">
      <c r="C104" t="s">
        <v>118</v>
      </c>
      <c r="D104" t="s">
        <v>1057</v>
      </c>
      <c r="E104" s="232">
        <v>66744658.760000005</v>
      </c>
      <c r="F104" s="232">
        <v>8724462.8399999999</v>
      </c>
      <c r="G104" s="232">
        <v>1956005.87</v>
      </c>
      <c r="H104" s="232">
        <v>1999847.58</v>
      </c>
    </row>
    <row r="105" spans="2:8">
      <c r="C105" t="s">
        <v>119</v>
      </c>
      <c r="D105" t="s">
        <v>1058</v>
      </c>
      <c r="E105" s="232">
        <v>39858022.120000005</v>
      </c>
      <c r="F105" s="232">
        <v>5643196.9900000002</v>
      </c>
      <c r="G105" s="232">
        <v>1515861.72</v>
      </c>
      <c r="H105" s="232">
        <v>1522784.38</v>
      </c>
    </row>
    <row r="106" spans="2:8">
      <c r="B106" t="s">
        <v>1059</v>
      </c>
      <c r="C106" t="s">
        <v>120</v>
      </c>
      <c r="D106" t="s">
        <v>1060</v>
      </c>
      <c r="E106" s="232">
        <v>418072974.37000006</v>
      </c>
      <c r="F106" s="232">
        <v>132296456.81</v>
      </c>
      <c r="G106" s="232">
        <v>25960481.510000002</v>
      </c>
      <c r="H106" s="232">
        <v>78811705.799999997</v>
      </c>
    </row>
    <row r="107" spans="2:8">
      <c r="C107" t="s">
        <v>121</v>
      </c>
      <c r="D107" t="s">
        <v>1061</v>
      </c>
      <c r="E107" s="232">
        <v>44775618.109999992</v>
      </c>
      <c r="F107" s="232">
        <v>5953491.3200000003</v>
      </c>
      <c r="G107" s="232">
        <v>1093127.1599999999</v>
      </c>
      <c r="H107" s="232">
        <v>1366964.12</v>
      </c>
    </row>
    <row r="108" spans="2:8">
      <c r="C108" t="s">
        <v>122</v>
      </c>
      <c r="D108" t="s">
        <v>1062</v>
      </c>
      <c r="E108" s="232">
        <v>50615144.950000003</v>
      </c>
      <c r="F108" s="232">
        <v>7280980.8899999997</v>
      </c>
      <c r="G108" s="232">
        <v>2141490.87</v>
      </c>
      <c r="H108" s="232">
        <v>1958385.32</v>
      </c>
    </row>
    <row r="109" spans="2:8">
      <c r="C109" t="s">
        <v>123</v>
      </c>
      <c r="D109" t="s">
        <v>1063</v>
      </c>
      <c r="E109" s="232">
        <v>86856018.939999998</v>
      </c>
      <c r="F109" s="232">
        <v>14049552.42</v>
      </c>
      <c r="G109" s="232">
        <v>3128347.32</v>
      </c>
      <c r="H109" s="232">
        <v>4238983.05</v>
      </c>
    </row>
    <row r="110" spans="2:8">
      <c r="C110" t="s">
        <v>124</v>
      </c>
      <c r="D110" t="s">
        <v>1064</v>
      </c>
      <c r="E110" s="232">
        <v>45739906.519999996</v>
      </c>
      <c r="F110" s="232">
        <v>3432927.28</v>
      </c>
      <c r="G110" s="232">
        <v>980463.65</v>
      </c>
      <c r="H110" s="232">
        <v>859986.01</v>
      </c>
    </row>
    <row r="111" spans="2:8">
      <c r="C111" t="s">
        <v>125</v>
      </c>
      <c r="D111" t="s">
        <v>1065</v>
      </c>
      <c r="E111" s="232">
        <v>74955065.760000005</v>
      </c>
      <c r="F111" s="232">
        <v>13078141.939999999</v>
      </c>
      <c r="G111" s="232">
        <v>2537157.6</v>
      </c>
      <c r="H111" s="232">
        <v>4079166.62</v>
      </c>
    </row>
    <row r="112" spans="2:8">
      <c r="C112" t="s">
        <v>126</v>
      </c>
      <c r="D112" t="s">
        <v>1066</v>
      </c>
      <c r="E112" s="232">
        <v>42668923.43</v>
      </c>
      <c r="F112" s="232">
        <v>4285394.37</v>
      </c>
      <c r="G112" s="232">
        <v>940250.62</v>
      </c>
      <c r="H112" s="232">
        <v>1196666.47</v>
      </c>
    </row>
    <row r="113" spans="1:8">
      <c r="C113" t="s">
        <v>127</v>
      </c>
      <c r="D113" t="s">
        <v>1067</v>
      </c>
      <c r="E113" s="232">
        <v>23263883.309999999</v>
      </c>
      <c r="F113" s="232">
        <v>2905141.29</v>
      </c>
      <c r="G113" s="232">
        <v>1263431.95</v>
      </c>
      <c r="H113" s="232">
        <v>954431.26</v>
      </c>
    </row>
    <row r="114" spans="1:8">
      <c r="A114">
        <v>2</v>
      </c>
      <c r="B114" t="s">
        <v>1068</v>
      </c>
      <c r="C114" t="s">
        <v>128</v>
      </c>
      <c r="D114" t="s">
        <v>1069</v>
      </c>
      <c r="E114" s="232">
        <v>278320187.88999999</v>
      </c>
      <c r="F114" s="232">
        <v>75264906.459999993</v>
      </c>
      <c r="G114" s="232">
        <v>13644462.130000001</v>
      </c>
      <c r="H114" s="232">
        <v>52252873.060000002</v>
      </c>
    </row>
    <row r="115" spans="1:8">
      <c r="C115" t="s">
        <v>129</v>
      </c>
      <c r="D115" t="s">
        <v>1070</v>
      </c>
      <c r="E115" s="232">
        <v>347830899.86999995</v>
      </c>
      <c r="F115" s="232">
        <v>117419244.88</v>
      </c>
      <c r="G115" s="232">
        <v>15466241.449999999</v>
      </c>
      <c r="H115" s="232">
        <v>47771612.189999998</v>
      </c>
    </row>
    <row r="116" spans="1:8">
      <c r="C116" t="s">
        <v>130</v>
      </c>
      <c r="D116" t="s">
        <v>1071</v>
      </c>
      <c r="E116" s="232">
        <v>59210777.379999988</v>
      </c>
      <c r="F116" s="232">
        <v>10017440.779999999</v>
      </c>
      <c r="G116" s="232">
        <v>2825004.16</v>
      </c>
      <c r="H116" s="232">
        <v>4340463.67</v>
      </c>
    </row>
    <row r="117" spans="1:8">
      <c r="C117" t="s">
        <v>131</v>
      </c>
      <c r="D117" t="s">
        <v>1072</v>
      </c>
      <c r="E117" s="232">
        <v>47072137.109999999</v>
      </c>
      <c r="F117" s="232">
        <v>7874814.7199999997</v>
      </c>
      <c r="G117" s="232">
        <v>2038277.9</v>
      </c>
      <c r="H117" s="232">
        <v>1876022.6</v>
      </c>
    </row>
    <row r="118" spans="1:8">
      <c r="C118" t="s">
        <v>132</v>
      </c>
      <c r="D118" t="s">
        <v>1073</v>
      </c>
      <c r="E118" s="232">
        <v>99318669.50999999</v>
      </c>
      <c r="F118" s="232">
        <v>17926161.75</v>
      </c>
      <c r="G118" s="232">
        <v>4642136.5999999996</v>
      </c>
      <c r="H118" s="232">
        <v>4347695.5599999996</v>
      </c>
    </row>
    <row r="119" spans="1:8">
      <c r="C119" t="s">
        <v>133</v>
      </c>
      <c r="D119" t="s">
        <v>1074</v>
      </c>
      <c r="E119" s="232">
        <v>82908656.650000006</v>
      </c>
      <c r="F119" s="232">
        <v>14670173.689999999</v>
      </c>
      <c r="G119" s="232">
        <v>4750010.96</v>
      </c>
      <c r="H119" s="232">
        <v>3586259.44</v>
      </c>
    </row>
    <row r="120" spans="1:8">
      <c r="C120" t="s">
        <v>134</v>
      </c>
      <c r="D120" t="s">
        <v>1075</v>
      </c>
      <c r="E120" s="232">
        <v>75336561.040000007</v>
      </c>
      <c r="F120" s="232">
        <v>10644914.369999999</v>
      </c>
      <c r="G120" s="232">
        <v>6698896.2599999998</v>
      </c>
      <c r="H120" s="232">
        <v>4640734.8899999997</v>
      </c>
    </row>
    <row r="121" spans="1:8">
      <c r="C121" t="s">
        <v>135</v>
      </c>
      <c r="D121" t="s">
        <v>1076</v>
      </c>
      <c r="E121" s="232">
        <v>86157644.24000001</v>
      </c>
      <c r="F121" s="232">
        <v>21530204.84</v>
      </c>
      <c r="G121" s="232">
        <v>3605276.9</v>
      </c>
      <c r="H121" s="232">
        <v>7895598.7199999997</v>
      </c>
    </row>
    <row r="122" spans="1:8">
      <c r="C122" t="s">
        <v>136</v>
      </c>
      <c r="D122" t="s">
        <v>1077</v>
      </c>
      <c r="E122" s="232">
        <v>28976990.75</v>
      </c>
      <c r="F122" s="232">
        <v>4308086.53</v>
      </c>
      <c r="G122" s="232">
        <v>2178001</v>
      </c>
      <c r="H122" s="232">
        <v>1314380.08</v>
      </c>
    </row>
    <row r="123" spans="1:8">
      <c r="B123" t="s">
        <v>1079</v>
      </c>
      <c r="C123" t="s">
        <v>137</v>
      </c>
      <c r="D123" t="s">
        <v>1080</v>
      </c>
      <c r="E123" s="232">
        <v>993123144.44000006</v>
      </c>
      <c r="F123" s="232">
        <v>518142367.61000001</v>
      </c>
      <c r="G123" s="232">
        <v>62906826.039999999</v>
      </c>
      <c r="H123" s="232">
        <v>282561547.52999997</v>
      </c>
    </row>
    <row r="124" spans="1:8">
      <c r="C124" t="s">
        <v>138</v>
      </c>
      <c r="D124" t="s">
        <v>1082</v>
      </c>
      <c r="E124" s="232">
        <v>52939426.910000004</v>
      </c>
      <c r="F124" s="232">
        <v>6276597.8600000003</v>
      </c>
      <c r="G124" s="232">
        <v>4056221.3</v>
      </c>
      <c r="H124" s="232">
        <v>1507562.44</v>
      </c>
    </row>
    <row r="125" spans="1:8">
      <c r="C125" t="s">
        <v>139</v>
      </c>
      <c r="D125" t="s">
        <v>1083</v>
      </c>
      <c r="E125" s="232">
        <v>71528944.219999999</v>
      </c>
      <c r="F125" s="232">
        <v>15568169.68</v>
      </c>
      <c r="G125" s="232">
        <v>4950725.0999999996</v>
      </c>
      <c r="H125" s="232">
        <v>3854242.41</v>
      </c>
    </row>
    <row r="126" spans="1:8">
      <c r="C126" t="s">
        <v>140</v>
      </c>
      <c r="D126" t="s">
        <v>1084</v>
      </c>
      <c r="E126" s="232">
        <v>58874809.399999991</v>
      </c>
      <c r="F126" s="232">
        <v>12234653.359999999</v>
      </c>
      <c r="G126" s="232">
        <v>2539280.35</v>
      </c>
      <c r="H126" s="232">
        <v>5548972.1799999997</v>
      </c>
    </row>
    <row r="127" spans="1:8">
      <c r="C127" t="s">
        <v>141</v>
      </c>
      <c r="D127" t="s">
        <v>1085</v>
      </c>
      <c r="E127" s="232">
        <v>69812387.700000003</v>
      </c>
      <c r="F127" s="232">
        <v>14616772.800000001</v>
      </c>
      <c r="G127" s="232">
        <v>6307491.8499999996</v>
      </c>
      <c r="H127" s="232">
        <v>3381694.71</v>
      </c>
    </row>
    <row r="128" spans="1:8">
      <c r="C128" t="s">
        <v>142</v>
      </c>
      <c r="D128" t="s">
        <v>1086</v>
      </c>
      <c r="E128" s="232">
        <v>59256769.989999987</v>
      </c>
      <c r="F128" s="232">
        <v>8724866.9399999995</v>
      </c>
      <c r="G128" s="232">
        <v>2528837.9500000002</v>
      </c>
      <c r="H128" s="232">
        <v>2254589.3199999998</v>
      </c>
    </row>
    <row r="129" spans="2:8">
      <c r="C129" t="s">
        <v>143</v>
      </c>
      <c r="D129" t="s">
        <v>1087</v>
      </c>
      <c r="E129" s="232">
        <v>98804169.349999979</v>
      </c>
      <c r="F129" s="232">
        <v>19823755.800000001</v>
      </c>
      <c r="G129" s="232">
        <v>10383001.26</v>
      </c>
      <c r="H129" s="232">
        <v>10301598.220000001</v>
      </c>
    </row>
    <row r="130" spans="2:8">
      <c r="C130" t="s">
        <v>144</v>
      </c>
      <c r="D130" t="s">
        <v>1088</v>
      </c>
      <c r="E130" s="232">
        <v>59380787.729999997</v>
      </c>
      <c r="F130" s="232">
        <v>8446313.5899999999</v>
      </c>
      <c r="G130" s="232">
        <v>3973993.92</v>
      </c>
      <c r="H130" s="232">
        <v>1803855.75</v>
      </c>
    </row>
    <row r="131" spans="2:8">
      <c r="C131" t="s">
        <v>145</v>
      </c>
      <c r="D131" t="s">
        <v>1089</v>
      </c>
      <c r="E131" s="232">
        <v>105329324.48</v>
      </c>
      <c r="F131" s="232">
        <v>18548412.620000001</v>
      </c>
      <c r="G131" s="232">
        <v>7210596.4000000004</v>
      </c>
      <c r="H131" s="232">
        <v>5834409.1900000004</v>
      </c>
    </row>
    <row r="132" spans="2:8">
      <c r="B132" t="s">
        <v>1090</v>
      </c>
      <c r="C132" t="s">
        <v>146</v>
      </c>
      <c r="D132" t="s">
        <v>1091</v>
      </c>
      <c r="E132" s="232">
        <v>467039375.9000001</v>
      </c>
      <c r="F132" s="232">
        <v>153968303.61000001</v>
      </c>
      <c r="G132" s="232">
        <v>16129497.460000001</v>
      </c>
      <c r="H132" s="232">
        <v>68057240.680000007</v>
      </c>
    </row>
    <row r="133" spans="2:8">
      <c r="C133" t="s">
        <v>147</v>
      </c>
      <c r="D133" t="s">
        <v>1092</v>
      </c>
      <c r="E133" s="232">
        <v>72448351.030000001</v>
      </c>
      <c r="F133" s="232">
        <v>15834643.15</v>
      </c>
      <c r="G133" s="232">
        <v>4656586.76</v>
      </c>
      <c r="H133" s="232">
        <v>3046778.65</v>
      </c>
    </row>
    <row r="134" spans="2:8">
      <c r="C134" t="s">
        <v>148</v>
      </c>
      <c r="D134" t="s">
        <v>1093</v>
      </c>
      <c r="E134" s="232">
        <v>150391895.15000001</v>
      </c>
      <c r="F134" s="232">
        <v>43869382.399999999</v>
      </c>
      <c r="G134" s="232">
        <v>13356900.85</v>
      </c>
      <c r="H134" s="232">
        <v>10423822.65</v>
      </c>
    </row>
    <row r="135" spans="2:8">
      <c r="C135" t="s">
        <v>149</v>
      </c>
      <c r="D135" t="s">
        <v>1094</v>
      </c>
      <c r="E135" s="232">
        <v>188312551.76999998</v>
      </c>
      <c r="F135" s="232">
        <v>34058164.270000003</v>
      </c>
      <c r="G135" s="232">
        <v>10333739.050000001</v>
      </c>
      <c r="H135" s="232">
        <v>21216493.649999999</v>
      </c>
    </row>
    <row r="136" spans="2:8">
      <c r="C136" t="s">
        <v>150</v>
      </c>
      <c r="D136" t="s">
        <v>1095</v>
      </c>
      <c r="E136" s="232">
        <v>63116542.129999995</v>
      </c>
      <c r="F136" s="232">
        <v>10156307.34</v>
      </c>
      <c r="G136" s="232">
        <v>5940038.4900000002</v>
      </c>
      <c r="H136" s="232">
        <v>3630813.2</v>
      </c>
    </row>
    <row r="137" spans="2:8">
      <c r="C137" t="s">
        <v>151</v>
      </c>
      <c r="D137" t="s">
        <v>1096</v>
      </c>
      <c r="E137" s="232">
        <v>97574631.719999999</v>
      </c>
      <c r="F137" s="232">
        <v>14433974.32</v>
      </c>
      <c r="G137" s="232">
        <v>6882076.3600000003</v>
      </c>
      <c r="H137" s="232">
        <v>6174350.3700000001</v>
      </c>
    </row>
    <row r="138" spans="2:8">
      <c r="C138" t="s">
        <v>152</v>
      </c>
      <c r="D138" t="s">
        <v>1097</v>
      </c>
      <c r="E138" s="232">
        <v>79302739.150000006</v>
      </c>
      <c r="F138" s="232">
        <v>13797422.84</v>
      </c>
      <c r="G138" s="232">
        <v>6253144.5</v>
      </c>
      <c r="H138" s="232">
        <v>3157484.47</v>
      </c>
    </row>
    <row r="139" spans="2:8">
      <c r="C139" t="s">
        <v>153</v>
      </c>
      <c r="D139" t="s">
        <v>1098</v>
      </c>
      <c r="E139" s="232">
        <v>27310875.91</v>
      </c>
      <c r="F139" s="232">
        <v>3199892.78</v>
      </c>
      <c r="G139" s="232">
        <v>1431325.6</v>
      </c>
      <c r="H139" s="232">
        <v>949207.45</v>
      </c>
    </row>
    <row r="140" spans="2:8">
      <c r="C140" t="s">
        <v>154</v>
      </c>
      <c r="D140" t="s">
        <v>1099</v>
      </c>
      <c r="E140" s="232">
        <v>48502709.600000001</v>
      </c>
      <c r="F140" s="232">
        <v>7497112.2699999996</v>
      </c>
      <c r="G140" s="232">
        <v>3259910</v>
      </c>
      <c r="H140" s="232">
        <v>2324078.9700000002</v>
      </c>
    </row>
    <row r="141" spans="2:8">
      <c r="C141" t="s">
        <v>155</v>
      </c>
      <c r="D141" t="s">
        <v>1100</v>
      </c>
      <c r="E141" s="232">
        <v>48750736.140000001</v>
      </c>
      <c r="F141" s="232">
        <v>4978347.1900000004</v>
      </c>
      <c r="G141" s="232">
        <v>4300026.41</v>
      </c>
      <c r="H141" s="232">
        <v>2596779.83</v>
      </c>
    </row>
    <row r="142" spans="2:8">
      <c r="C142" t="s">
        <v>156</v>
      </c>
      <c r="D142" t="s">
        <v>1101</v>
      </c>
      <c r="E142" s="232">
        <v>101169631.16000001</v>
      </c>
      <c r="F142" s="232">
        <v>18138524.809999999</v>
      </c>
      <c r="G142" s="232">
        <v>5650976.3099999996</v>
      </c>
      <c r="H142" s="232">
        <v>4892315.34</v>
      </c>
    </row>
    <row r="143" spans="2:8">
      <c r="B143" t="s">
        <v>1102</v>
      </c>
      <c r="C143" t="s">
        <v>157</v>
      </c>
      <c r="D143" t="s">
        <v>1103</v>
      </c>
      <c r="E143" s="232">
        <v>261925657.04000002</v>
      </c>
      <c r="F143" s="232">
        <v>65548604.369999997</v>
      </c>
      <c r="G143" s="232">
        <v>10829894.199999999</v>
      </c>
      <c r="H143" s="232">
        <v>31146489.34</v>
      </c>
    </row>
    <row r="144" spans="2:8">
      <c r="C144" t="s">
        <v>158</v>
      </c>
      <c r="D144" t="s">
        <v>1104</v>
      </c>
      <c r="E144" s="232">
        <v>247568570.67000002</v>
      </c>
      <c r="F144" s="232">
        <v>55764274.770000003</v>
      </c>
      <c r="G144" s="232">
        <v>9128582.8499999996</v>
      </c>
      <c r="H144" s="232">
        <v>20245919.370000001</v>
      </c>
    </row>
    <row r="145" spans="2:8">
      <c r="C145" t="s">
        <v>159</v>
      </c>
      <c r="D145" t="s">
        <v>1105</v>
      </c>
      <c r="E145" s="232">
        <v>54017512.70000001</v>
      </c>
      <c r="F145" s="232">
        <v>4300418.5</v>
      </c>
      <c r="G145" s="232">
        <v>3377600</v>
      </c>
      <c r="H145" s="232">
        <v>2387120.41</v>
      </c>
    </row>
    <row r="146" spans="2:8">
      <c r="C146" t="s">
        <v>160</v>
      </c>
      <c r="D146" t="s">
        <v>1106</v>
      </c>
      <c r="E146" s="232">
        <v>57454430.819999985</v>
      </c>
      <c r="F146" s="232">
        <v>10124471.550000001</v>
      </c>
      <c r="G146" s="232">
        <v>4802992</v>
      </c>
      <c r="H146" s="232">
        <v>2736134.69</v>
      </c>
    </row>
    <row r="147" spans="2:8">
      <c r="C147" t="s">
        <v>161</v>
      </c>
      <c r="D147" t="s">
        <v>1107</v>
      </c>
      <c r="E147" s="232">
        <v>55924361.279999994</v>
      </c>
      <c r="F147" s="232">
        <v>10253657.67</v>
      </c>
      <c r="G147" s="232">
        <v>4180170</v>
      </c>
      <c r="H147" s="232">
        <v>2957980.51</v>
      </c>
    </row>
    <row r="148" spans="2:8">
      <c r="C148" t="s">
        <v>162</v>
      </c>
      <c r="D148" t="s">
        <v>1108</v>
      </c>
      <c r="E148" s="232">
        <v>70017351.019999996</v>
      </c>
      <c r="F148" s="232">
        <v>20522879.969999999</v>
      </c>
      <c r="G148" s="232">
        <v>5410884.46</v>
      </c>
      <c r="H148" s="232">
        <v>3708931.01</v>
      </c>
    </row>
    <row r="149" spans="2:8">
      <c r="C149" t="s">
        <v>163</v>
      </c>
      <c r="D149" t="s">
        <v>1109</v>
      </c>
      <c r="E149" s="232">
        <v>102578544.22</v>
      </c>
      <c r="F149" s="232">
        <v>22875685</v>
      </c>
      <c r="G149" s="232">
        <v>6597973.5499999998</v>
      </c>
      <c r="H149" s="232">
        <v>5531303.9100000001</v>
      </c>
    </row>
    <row r="150" spans="2:8">
      <c r="C150" t="s">
        <v>164</v>
      </c>
      <c r="D150" t="s">
        <v>1110</v>
      </c>
      <c r="E150" s="232">
        <v>35832333.590000004</v>
      </c>
      <c r="F150" s="232">
        <v>6100856.4299999997</v>
      </c>
      <c r="G150" s="232">
        <v>3169776.5</v>
      </c>
      <c r="H150" s="232">
        <v>1747589.92</v>
      </c>
    </row>
    <row r="151" spans="2:8">
      <c r="C151" t="s">
        <v>165</v>
      </c>
      <c r="D151" t="s">
        <v>1111</v>
      </c>
      <c r="E151" s="232">
        <v>46013201.5</v>
      </c>
      <c r="F151" s="232">
        <v>10649015.26</v>
      </c>
      <c r="G151" s="232">
        <v>4330969.49</v>
      </c>
      <c r="H151" s="232">
        <v>2414623.7200000002</v>
      </c>
    </row>
    <row r="152" spans="2:8">
      <c r="B152" t="s">
        <v>1112</v>
      </c>
      <c r="C152" t="s">
        <v>166</v>
      </c>
      <c r="D152" t="s">
        <v>1113</v>
      </c>
      <c r="E152" s="232">
        <v>634053059.32000005</v>
      </c>
      <c r="F152" s="232">
        <v>267455566.41</v>
      </c>
      <c r="G152" s="232">
        <v>30395930.760000002</v>
      </c>
      <c r="H152" s="232">
        <v>132401488.65000001</v>
      </c>
    </row>
    <row r="153" spans="2:8">
      <c r="C153" t="s">
        <v>167</v>
      </c>
      <c r="D153" t="s">
        <v>1114</v>
      </c>
      <c r="E153" s="232">
        <v>48063294.349999994</v>
      </c>
      <c r="F153" s="232">
        <v>6102268.5899999999</v>
      </c>
      <c r="G153" s="232">
        <v>2472787.5299999998</v>
      </c>
      <c r="H153" s="232">
        <v>1765337.83</v>
      </c>
    </row>
    <row r="154" spans="2:8">
      <c r="C154" t="s">
        <v>168</v>
      </c>
      <c r="D154" t="s">
        <v>1115</v>
      </c>
      <c r="E154" s="232">
        <v>44833001.739999995</v>
      </c>
      <c r="F154" s="232">
        <v>6439133.46</v>
      </c>
      <c r="G154" s="232">
        <v>2461972.83</v>
      </c>
      <c r="H154" s="232">
        <v>1639241.84</v>
      </c>
    </row>
    <row r="155" spans="2:8">
      <c r="C155" t="s">
        <v>169</v>
      </c>
      <c r="D155" t="s">
        <v>1116</v>
      </c>
      <c r="E155" s="232">
        <v>47180359.140000008</v>
      </c>
      <c r="F155" s="232">
        <v>8645961.0199999996</v>
      </c>
      <c r="G155" s="232">
        <v>2766993.85</v>
      </c>
      <c r="H155" s="232">
        <v>2096341.4</v>
      </c>
    </row>
    <row r="156" spans="2:8">
      <c r="C156" t="s">
        <v>170</v>
      </c>
      <c r="D156" t="s">
        <v>1117</v>
      </c>
      <c r="E156" s="232">
        <v>30439777.099999998</v>
      </c>
      <c r="F156" s="232">
        <v>2241866.2799999998</v>
      </c>
      <c r="G156" s="232">
        <v>1040484.85</v>
      </c>
      <c r="H156" s="232">
        <v>965642.21</v>
      </c>
    </row>
    <row r="157" spans="2:8">
      <c r="C157" t="s">
        <v>171</v>
      </c>
      <c r="D157" t="s">
        <v>1118</v>
      </c>
      <c r="E157" s="232">
        <v>28960642.990000002</v>
      </c>
      <c r="F157" s="232">
        <v>2246259.9500000002</v>
      </c>
      <c r="G157" s="232">
        <v>1497102.76</v>
      </c>
      <c r="H157" s="232">
        <v>602782.88</v>
      </c>
    </row>
    <row r="158" spans="2:8">
      <c r="C158" t="s">
        <v>172</v>
      </c>
      <c r="D158" t="s">
        <v>1119</v>
      </c>
      <c r="E158" s="232">
        <v>68147999.579999998</v>
      </c>
      <c r="F158" s="232">
        <v>16245287.02</v>
      </c>
      <c r="G158" s="232">
        <v>4908084.3499999996</v>
      </c>
      <c r="H158" s="232">
        <v>3277405.91</v>
      </c>
    </row>
    <row r="159" spans="2:8">
      <c r="C159" t="s">
        <v>173</v>
      </c>
      <c r="D159" t="s">
        <v>1120</v>
      </c>
      <c r="E159" s="232">
        <v>54481223.849999994</v>
      </c>
      <c r="F159" s="232">
        <v>8013552.7999999998</v>
      </c>
      <c r="G159" s="232">
        <v>4325902.08</v>
      </c>
      <c r="H159" s="232">
        <v>1868105.22</v>
      </c>
    </row>
    <row r="160" spans="2:8">
      <c r="C160" t="s">
        <v>174</v>
      </c>
      <c r="D160" t="s">
        <v>1121</v>
      </c>
      <c r="E160" s="232">
        <v>42607643.340000004</v>
      </c>
      <c r="F160" s="232">
        <v>5084359.76</v>
      </c>
      <c r="G160" s="232">
        <v>2091598.41</v>
      </c>
      <c r="H160" s="232">
        <v>1367591.88</v>
      </c>
    </row>
    <row r="161" spans="1:8">
      <c r="A161">
        <v>3</v>
      </c>
      <c r="B161" t="s">
        <v>1122</v>
      </c>
      <c r="C161" t="s">
        <v>175</v>
      </c>
      <c r="D161" t="s">
        <v>1123</v>
      </c>
      <c r="E161" s="232">
        <v>436471567.58999997</v>
      </c>
      <c r="F161" s="232">
        <v>134779498.19999999</v>
      </c>
      <c r="G161" s="232">
        <v>34323962.399999999</v>
      </c>
      <c r="H161" s="232">
        <v>80844841.480000004</v>
      </c>
    </row>
    <row r="162" spans="1:8">
      <c r="C162" t="s">
        <v>176</v>
      </c>
      <c r="D162" t="s">
        <v>1124</v>
      </c>
      <c r="E162" s="232">
        <v>25529572.000000004</v>
      </c>
      <c r="F162" s="232">
        <v>3963206.14</v>
      </c>
      <c r="G162" s="232">
        <v>1962402</v>
      </c>
      <c r="H162" s="232">
        <v>1193402.7</v>
      </c>
    </row>
    <row r="163" spans="1:8">
      <c r="C163" t="s">
        <v>177</v>
      </c>
      <c r="D163" t="s">
        <v>1125</v>
      </c>
      <c r="E163" s="232">
        <v>42302690.210000001</v>
      </c>
      <c r="F163" s="232">
        <v>7742981.5499999998</v>
      </c>
      <c r="G163" s="232">
        <v>4983590.8</v>
      </c>
      <c r="H163" s="232">
        <v>1792841.18</v>
      </c>
    </row>
    <row r="164" spans="1:8">
      <c r="C164" t="s">
        <v>178</v>
      </c>
      <c r="D164" t="s">
        <v>1126</v>
      </c>
      <c r="E164" s="232">
        <v>55847800.960000001</v>
      </c>
      <c r="F164" s="232">
        <v>13032233.439999999</v>
      </c>
      <c r="G164" s="232">
        <v>10185928.960000001</v>
      </c>
      <c r="H164" s="232">
        <v>7296146.8200000003</v>
      </c>
    </row>
    <row r="165" spans="1:8">
      <c r="C165" t="s">
        <v>179</v>
      </c>
      <c r="D165" t="s">
        <v>1127</v>
      </c>
      <c r="E165" s="232">
        <v>84484646.320000008</v>
      </c>
      <c r="F165" s="232">
        <v>18387734.109999999</v>
      </c>
      <c r="G165" s="232">
        <v>8827002.8800000008</v>
      </c>
      <c r="H165" s="232">
        <v>4394390.5999999996</v>
      </c>
    </row>
    <row r="166" spans="1:8">
      <c r="C166" t="s">
        <v>180</v>
      </c>
      <c r="D166" t="s">
        <v>1128</v>
      </c>
      <c r="E166" s="232">
        <v>72372557.190000013</v>
      </c>
      <c r="F166" s="232">
        <v>20797121.870000001</v>
      </c>
      <c r="G166" s="232">
        <v>11494297.9</v>
      </c>
      <c r="H166" s="232">
        <v>5565524.9400000004</v>
      </c>
    </row>
    <row r="167" spans="1:8">
      <c r="C167" t="s">
        <v>181</v>
      </c>
      <c r="D167" t="s">
        <v>1129</v>
      </c>
      <c r="E167" s="232">
        <v>62863001.25999999</v>
      </c>
      <c r="F167" s="232">
        <v>8172057.2599999998</v>
      </c>
      <c r="G167" s="232">
        <v>5651064.2800000003</v>
      </c>
      <c r="H167" s="232">
        <v>4036214.97</v>
      </c>
    </row>
    <row r="168" spans="1:8">
      <c r="C168" t="s">
        <v>182</v>
      </c>
      <c r="D168" t="s">
        <v>1130</v>
      </c>
      <c r="E168" s="232">
        <v>41739221.719999999</v>
      </c>
      <c r="F168" s="232">
        <v>7512389.0599999996</v>
      </c>
      <c r="G168" s="232">
        <v>5985203.5999999996</v>
      </c>
      <c r="H168" s="232">
        <v>2560639.04</v>
      </c>
    </row>
    <row r="169" spans="1:8">
      <c r="C169" t="s">
        <v>183</v>
      </c>
      <c r="D169" t="s">
        <v>1131</v>
      </c>
      <c r="E169" s="232">
        <v>35739990.140000001</v>
      </c>
      <c r="F169" s="232">
        <v>4202225.21</v>
      </c>
      <c r="G169" s="232">
        <v>5559444.7999999998</v>
      </c>
      <c r="H169" s="232">
        <v>2768333.55</v>
      </c>
    </row>
    <row r="170" spans="1:8">
      <c r="C170" t="s">
        <v>184</v>
      </c>
      <c r="D170" t="s">
        <v>1132</v>
      </c>
      <c r="E170" s="232">
        <v>30053492</v>
      </c>
      <c r="F170" s="232">
        <v>4772694.97</v>
      </c>
      <c r="G170" s="232">
        <v>4419236</v>
      </c>
      <c r="H170" s="232">
        <v>1090371.6200000001</v>
      </c>
    </row>
    <row r="171" spans="1:8">
      <c r="C171" t="s">
        <v>185</v>
      </c>
      <c r="D171" t="s">
        <v>1133</v>
      </c>
      <c r="E171" s="232">
        <v>34585099.769999996</v>
      </c>
      <c r="F171" s="232">
        <v>4188933.81</v>
      </c>
      <c r="G171" s="232">
        <v>3989630</v>
      </c>
      <c r="H171" s="232">
        <v>1679683.1</v>
      </c>
    </row>
    <row r="172" spans="1:8">
      <c r="C172" t="s">
        <v>186</v>
      </c>
      <c r="D172" t="s">
        <v>1134</v>
      </c>
      <c r="E172" s="232">
        <v>20661606.739999998</v>
      </c>
      <c r="F172" s="232">
        <v>2796465.79</v>
      </c>
      <c r="G172" s="232">
        <v>3534850.2</v>
      </c>
      <c r="H172" s="232">
        <v>1771705.62</v>
      </c>
    </row>
    <row r="173" spans="1:8">
      <c r="B173" t="s">
        <v>1135</v>
      </c>
      <c r="C173" t="s">
        <v>187</v>
      </c>
      <c r="D173" t="s">
        <v>1136</v>
      </c>
      <c r="E173" s="232">
        <v>311705918.25999999</v>
      </c>
      <c r="F173" s="232">
        <v>82264949.200000003</v>
      </c>
      <c r="G173" s="232">
        <v>14303873.050000001</v>
      </c>
      <c r="H173" s="232">
        <v>35036944.060000002</v>
      </c>
    </row>
    <row r="174" spans="1:8">
      <c r="C174" t="s">
        <v>188</v>
      </c>
      <c r="D174" t="s">
        <v>1137</v>
      </c>
      <c r="E174" s="232">
        <v>38589928.080000006</v>
      </c>
      <c r="F174" s="232">
        <v>5082471.96</v>
      </c>
      <c r="G174" s="232">
        <v>1130307.6000000001</v>
      </c>
      <c r="H174" s="232">
        <v>1601342.45</v>
      </c>
    </row>
    <row r="175" spans="1:8">
      <c r="C175" t="s">
        <v>189</v>
      </c>
      <c r="D175" t="s">
        <v>1138</v>
      </c>
      <c r="E175" s="232">
        <v>45831101.210000001</v>
      </c>
      <c r="F175" s="232">
        <v>3199539.49</v>
      </c>
      <c r="G175" s="232">
        <v>1778837.4</v>
      </c>
      <c r="H175" s="232">
        <v>1256810.1299999999</v>
      </c>
    </row>
    <row r="176" spans="1:8">
      <c r="C176" t="s">
        <v>190</v>
      </c>
      <c r="D176" t="s">
        <v>1139</v>
      </c>
      <c r="E176" s="232">
        <v>44467188.710000001</v>
      </c>
      <c r="F176" s="232">
        <v>4780731.37</v>
      </c>
      <c r="G176" s="232">
        <v>2156903.87</v>
      </c>
      <c r="H176" s="232">
        <v>1034837.46</v>
      </c>
    </row>
    <row r="177" spans="2:8">
      <c r="C177" t="s">
        <v>191</v>
      </c>
      <c r="D177" t="s">
        <v>1140</v>
      </c>
      <c r="E177" s="232">
        <v>68624627.560000002</v>
      </c>
      <c r="F177" s="232">
        <v>8395691.5800000001</v>
      </c>
      <c r="G177" s="232">
        <v>3292730.7</v>
      </c>
      <c r="H177" s="232">
        <v>2303722.41</v>
      </c>
    </row>
    <row r="178" spans="2:8">
      <c r="C178" t="s">
        <v>192</v>
      </c>
      <c r="D178" t="s">
        <v>1141</v>
      </c>
      <c r="E178" s="232">
        <v>62134910.770000003</v>
      </c>
      <c r="F178" s="232">
        <v>7013670.1900000004</v>
      </c>
      <c r="G178" s="232">
        <v>2570348.7999999998</v>
      </c>
      <c r="H178" s="232">
        <v>2186190.84</v>
      </c>
    </row>
    <row r="179" spans="2:8">
      <c r="C179" t="s">
        <v>193</v>
      </c>
      <c r="D179" t="s">
        <v>1142</v>
      </c>
      <c r="E179" s="232">
        <v>21595217.25</v>
      </c>
      <c r="F179" s="232">
        <v>3236337.37</v>
      </c>
      <c r="G179" s="232">
        <v>1292122.8999999999</v>
      </c>
      <c r="H179" s="232">
        <v>1063974.27</v>
      </c>
    </row>
    <row r="180" spans="2:8">
      <c r="C180" t="s">
        <v>194</v>
      </c>
      <c r="D180" t="s">
        <v>1143</v>
      </c>
      <c r="E180" s="232">
        <v>8564668.3399999999</v>
      </c>
      <c r="F180" s="232">
        <v>1624300.31</v>
      </c>
      <c r="G180" s="232">
        <v>721931.42</v>
      </c>
      <c r="H180" s="232">
        <v>235933.43</v>
      </c>
    </row>
    <row r="181" spans="2:8">
      <c r="B181" t="s">
        <v>1144</v>
      </c>
      <c r="C181" t="s">
        <v>195</v>
      </c>
      <c r="D181" t="s">
        <v>1145</v>
      </c>
      <c r="E181" s="232">
        <v>697528658.0200001</v>
      </c>
      <c r="F181" s="232">
        <v>346614573.13999999</v>
      </c>
      <c r="G181" s="232">
        <v>59275876.270000003</v>
      </c>
      <c r="H181" s="232">
        <v>208383904.31999999</v>
      </c>
    </row>
    <row r="182" spans="2:8">
      <c r="C182" t="s">
        <v>196</v>
      </c>
      <c r="D182" t="s">
        <v>1146</v>
      </c>
      <c r="E182" s="232">
        <v>44211034.189999998</v>
      </c>
      <c r="F182" s="232">
        <v>5692151.96</v>
      </c>
      <c r="G182" s="232">
        <v>1717510.9</v>
      </c>
      <c r="H182" s="232">
        <v>2051766.32</v>
      </c>
    </row>
    <row r="183" spans="2:8">
      <c r="C183" t="s">
        <v>197</v>
      </c>
      <c r="D183" t="s">
        <v>1147</v>
      </c>
      <c r="E183" s="232">
        <v>69428297.060000002</v>
      </c>
      <c r="F183" s="232">
        <v>16187729.140000001</v>
      </c>
      <c r="G183" s="232">
        <v>3123043.04</v>
      </c>
      <c r="H183" s="232">
        <v>4544707.93</v>
      </c>
    </row>
    <row r="184" spans="2:8">
      <c r="C184" t="s">
        <v>198</v>
      </c>
      <c r="D184" t="s">
        <v>1148</v>
      </c>
      <c r="E184" s="232">
        <v>47594118.560000002</v>
      </c>
      <c r="F184" s="232">
        <v>16728657.609999999</v>
      </c>
      <c r="G184" s="232">
        <v>6193683.7599999998</v>
      </c>
      <c r="H184" s="232">
        <v>4353065.58</v>
      </c>
    </row>
    <row r="185" spans="2:8">
      <c r="C185" t="s">
        <v>199</v>
      </c>
      <c r="D185" t="s">
        <v>1149</v>
      </c>
      <c r="E185" s="232">
        <v>88014579.670000002</v>
      </c>
      <c r="F185" s="232">
        <v>15857419.9</v>
      </c>
      <c r="G185" s="232">
        <v>3404684.9</v>
      </c>
      <c r="H185" s="232">
        <v>5311961.32</v>
      </c>
    </row>
    <row r="186" spans="2:8">
      <c r="C186" t="s">
        <v>200</v>
      </c>
      <c r="D186" t="s">
        <v>1150</v>
      </c>
      <c r="E186" s="232">
        <v>44759109.100000009</v>
      </c>
      <c r="F186" s="232">
        <v>7078281.8200000003</v>
      </c>
      <c r="G186" s="232">
        <v>2689918.55</v>
      </c>
      <c r="H186" s="232">
        <v>1919098.11</v>
      </c>
    </row>
    <row r="187" spans="2:8">
      <c r="C187" t="s">
        <v>201</v>
      </c>
      <c r="D187" t="s">
        <v>1151</v>
      </c>
      <c r="E187" s="232">
        <v>105467123.36000001</v>
      </c>
      <c r="F187" s="232">
        <v>21194152.719999999</v>
      </c>
      <c r="G187" s="232">
        <v>5311275.93</v>
      </c>
      <c r="H187" s="232">
        <v>6159368.5700000003</v>
      </c>
    </row>
    <row r="188" spans="2:8">
      <c r="C188" t="s">
        <v>202</v>
      </c>
      <c r="D188" t="s">
        <v>1152</v>
      </c>
      <c r="E188" s="232">
        <v>63284375.399999991</v>
      </c>
      <c r="F188" s="232">
        <v>13976193.17</v>
      </c>
      <c r="G188" s="232">
        <v>3395692.72</v>
      </c>
      <c r="H188" s="232">
        <v>2754547.94</v>
      </c>
    </row>
    <row r="189" spans="2:8">
      <c r="C189" t="s">
        <v>203</v>
      </c>
      <c r="D189" t="s">
        <v>1153</v>
      </c>
      <c r="E189" s="232">
        <v>61533278.560000002</v>
      </c>
      <c r="F189" s="232">
        <v>10465441.119999999</v>
      </c>
      <c r="G189" s="232">
        <v>3515564.98</v>
      </c>
      <c r="H189" s="232">
        <v>2200380.9500000002</v>
      </c>
    </row>
    <row r="190" spans="2:8">
      <c r="C190" t="s">
        <v>204</v>
      </c>
      <c r="D190" t="s">
        <v>1154</v>
      </c>
      <c r="E190" s="232">
        <v>47927579.320000008</v>
      </c>
      <c r="F190" s="232">
        <v>10238450.58</v>
      </c>
      <c r="G190" s="232">
        <v>3465084.5</v>
      </c>
      <c r="H190" s="232">
        <v>2372303.1800000002</v>
      </c>
    </row>
    <row r="191" spans="2:8">
      <c r="C191" t="s">
        <v>205</v>
      </c>
      <c r="D191" t="s">
        <v>1155</v>
      </c>
      <c r="E191" s="232">
        <v>97396982.039999992</v>
      </c>
      <c r="F191" s="232">
        <v>21292004.530000001</v>
      </c>
      <c r="G191" s="232">
        <v>7362338.5800000001</v>
      </c>
      <c r="H191" s="232">
        <v>6199949.4299999997</v>
      </c>
    </row>
    <row r="192" spans="2:8">
      <c r="C192" t="s">
        <v>206</v>
      </c>
      <c r="D192" t="s">
        <v>1156</v>
      </c>
      <c r="E192" s="232">
        <v>52300541.719999999</v>
      </c>
      <c r="F192" s="232">
        <v>8421134.4299999997</v>
      </c>
      <c r="G192" s="232">
        <v>1293629.68</v>
      </c>
      <c r="H192" s="232">
        <v>2018669.49</v>
      </c>
    </row>
    <row r="193" spans="2:8">
      <c r="C193" t="s">
        <v>207</v>
      </c>
      <c r="D193" t="s">
        <v>1157</v>
      </c>
      <c r="E193" s="232">
        <v>36558578.890000001</v>
      </c>
      <c r="F193" s="232">
        <v>7725570.3600000003</v>
      </c>
      <c r="G193" s="232">
        <v>4723385.22</v>
      </c>
      <c r="H193" s="232">
        <v>1812141.49</v>
      </c>
    </row>
    <row r="194" spans="2:8">
      <c r="C194" t="s">
        <v>208</v>
      </c>
      <c r="D194" t="s">
        <v>1158</v>
      </c>
      <c r="E194" s="232">
        <v>17240292.210000001</v>
      </c>
      <c r="F194" s="232">
        <v>2970833.08</v>
      </c>
      <c r="G194" s="232">
        <v>1403713.2</v>
      </c>
      <c r="H194" s="232">
        <v>611820.86</v>
      </c>
    </row>
    <row r="195" spans="2:8">
      <c r="B195" t="s">
        <v>1159</v>
      </c>
      <c r="C195" t="s">
        <v>209</v>
      </c>
      <c r="D195" t="s">
        <v>1160</v>
      </c>
      <c r="E195" s="232">
        <v>420584767.07000005</v>
      </c>
      <c r="F195" s="232">
        <v>136458792.66</v>
      </c>
      <c r="G195" s="232">
        <v>21699638.510000002</v>
      </c>
      <c r="H195" s="232">
        <v>63179348.880000003</v>
      </c>
    </row>
    <row r="196" spans="2:8">
      <c r="C196" t="s">
        <v>210</v>
      </c>
      <c r="D196" t="s">
        <v>1161</v>
      </c>
      <c r="E196" s="232">
        <v>39825293.880000003</v>
      </c>
      <c r="F196" s="232">
        <v>4965161.53</v>
      </c>
      <c r="G196" s="232">
        <v>1832187.67</v>
      </c>
      <c r="H196" s="232">
        <v>1396230.12</v>
      </c>
    </row>
    <row r="197" spans="2:8">
      <c r="C197" t="s">
        <v>211</v>
      </c>
      <c r="D197" t="s">
        <v>1162</v>
      </c>
      <c r="E197" s="232">
        <v>42745495.010000005</v>
      </c>
      <c r="F197" s="232">
        <v>5620112.9100000001</v>
      </c>
      <c r="G197" s="232">
        <v>1406039.41</v>
      </c>
      <c r="H197" s="232">
        <v>1515256.45</v>
      </c>
    </row>
    <row r="198" spans="2:8">
      <c r="C198" t="s">
        <v>212</v>
      </c>
      <c r="D198" t="s">
        <v>1163</v>
      </c>
      <c r="E198" s="232">
        <v>85671411.960000023</v>
      </c>
      <c r="F198" s="232">
        <v>15298143.109999999</v>
      </c>
      <c r="G198" s="232">
        <v>4480906.9400000004</v>
      </c>
      <c r="H198" s="232">
        <v>13418939.279999999</v>
      </c>
    </row>
    <row r="199" spans="2:8">
      <c r="C199" t="s">
        <v>213</v>
      </c>
      <c r="D199" t="s">
        <v>1164</v>
      </c>
      <c r="E199" s="232">
        <v>53813878.249999993</v>
      </c>
      <c r="F199" s="232">
        <v>8085743.6799999997</v>
      </c>
      <c r="G199" s="232">
        <v>2026833.77</v>
      </c>
      <c r="H199" s="232">
        <v>2128634.62</v>
      </c>
    </row>
    <row r="200" spans="2:8">
      <c r="C200" t="s">
        <v>214</v>
      </c>
      <c r="D200" t="s">
        <v>1165</v>
      </c>
      <c r="E200" s="232">
        <v>43669812.710000001</v>
      </c>
      <c r="F200" s="232">
        <v>5895274.2699999996</v>
      </c>
      <c r="G200" s="232">
        <v>1584252.68</v>
      </c>
      <c r="H200" s="232">
        <v>1948111.12</v>
      </c>
    </row>
    <row r="201" spans="2:8">
      <c r="C201" t="s">
        <v>215</v>
      </c>
      <c r="D201" t="s">
        <v>1166</v>
      </c>
      <c r="E201" s="232">
        <v>45921054.060000002</v>
      </c>
      <c r="F201" s="232">
        <v>6500119.0099999998</v>
      </c>
      <c r="G201" s="232">
        <v>1538035.9</v>
      </c>
      <c r="H201" s="232">
        <v>1397735.53</v>
      </c>
    </row>
    <row r="202" spans="2:8">
      <c r="C202" t="s">
        <v>216</v>
      </c>
      <c r="D202" t="s">
        <v>1167</v>
      </c>
      <c r="E202" s="232">
        <v>111266049.02</v>
      </c>
      <c r="F202" s="232">
        <v>25570935.82</v>
      </c>
      <c r="G202" s="232">
        <v>5397371.3899999997</v>
      </c>
      <c r="H202" s="232">
        <v>8215505.1200000001</v>
      </c>
    </row>
    <row r="203" spans="2:8">
      <c r="C203" t="s">
        <v>217</v>
      </c>
      <c r="D203" t="s">
        <v>1168</v>
      </c>
      <c r="E203" s="232">
        <v>38674942.07</v>
      </c>
      <c r="F203" s="232">
        <v>4595632.16</v>
      </c>
      <c r="G203" s="232">
        <v>1522758.34</v>
      </c>
      <c r="H203" s="232">
        <v>1309355.72</v>
      </c>
    </row>
    <row r="204" spans="2:8">
      <c r="C204" t="s">
        <v>218</v>
      </c>
      <c r="D204" t="s">
        <v>1169</v>
      </c>
      <c r="E204" s="232">
        <v>15290496.640000001</v>
      </c>
      <c r="F204" s="232">
        <v>3520503.25</v>
      </c>
      <c r="G204" s="232">
        <v>838299.38</v>
      </c>
      <c r="H204" s="232">
        <v>761359.4</v>
      </c>
    </row>
    <row r="205" spans="2:8">
      <c r="C205" t="s">
        <v>219</v>
      </c>
      <c r="D205" t="s">
        <v>1170</v>
      </c>
      <c r="E205" s="232">
        <v>14028076.92</v>
      </c>
      <c r="F205" s="232">
        <v>2298792.91</v>
      </c>
      <c r="G205" s="232">
        <v>696531.66</v>
      </c>
      <c r="H205" s="232">
        <v>653350.18999999994</v>
      </c>
    </row>
    <row r="206" spans="2:8">
      <c r="C206" t="s">
        <v>220</v>
      </c>
      <c r="D206" t="s">
        <v>1171</v>
      </c>
      <c r="E206" s="232">
        <v>14051766.49</v>
      </c>
      <c r="F206" s="232">
        <v>2310306.2799999998</v>
      </c>
      <c r="G206" s="232">
        <v>546941.35</v>
      </c>
      <c r="H206" s="232">
        <v>613485.94999999995</v>
      </c>
    </row>
    <row r="207" spans="2:8">
      <c r="B207" t="s">
        <v>1172</v>
      </c>
      <c r="C207" t="s">
        <v>221</v>
      </c>
      <c r="D207" t="s">
        <v>1173</v>
      </c>
      <c r="E207" s="232">
        <v>271403048.88</v>
      </c>
      <c r="F207" s="232">
        <v>67332684.769999996</v>
      </c>
      <c r="G207" s="232">
        <v>10920786.9</v>
      </c>
      <c r="H207" s="232">
        <v>40248566.049999997</v>
      </c>
    </row>
    <row r="208" spans="2:8">
      <c r="C208" t="s">
        <v>222</v>
      </c>
      <c r="D208" t="s">
        <v>1174</v>
      </c>
      <c r="E208" s="232">
        <v>77074168.450000018</v>
      </c>
      <c r="F208" s="232">
        <v>11576848.48</v>
      </c>
      <c r="G208" s="232">
        <v>3825953.44</v>
      </c>
      <c r="H208" s="232">
        <v>3814014.21</v>
      </c>
    </row>
    <row r="209" spans="1:8">
      <c r="C209" t="s">
        <v>223</v>
      </c>
      <c r="D209" t="s">
        <v>1175</v>
      </c>
      <c r="E209" s="232">
        <v>47260022.169999994</v>
      </c>
      <c r="F209" s="232">
        <v>4391547.93</v>
      </c>
      <c r="G209" s="232">
        <v>2312838.6</v>
      </c>
      <c r="H209" s="232">
        <v>1111321.47</v>
      </c>
    </row>
    <row r="210" spans="1:8">
      <c r="C210" t="s">
        <v>224</v>
      </c>
      <c r="D210" t="s">
        <v>1176</v>
      </c>
      <c r="E210" s="232">
        <v>75907800.429999992</v>
      </c>
      <c r="F210" s="232">
        <v>12682672.550000001</v>
      </c>
      <c r="G210" s="232">
        <v>4232352.05</v>
      </c>
      <c r="H210" s="232">
        <v>4195348.9400000004</v>
      </c>
    </row>
    <row r="211" spans="1:8">
      <c r="C211" t="s">
        <v>225</v>
      </c>
      <c r="D211" t="s">
        <v>1177</v>
      </c>
      <c r="E211" s="232">
        <v>21731494.629999999</v>
      </c>
      <c r="F211" s="232">
        <v>1729539.83</v>
      </c>
      <c r="G211" s="232">
        <v>813525.3</v>
      </c>
      <c r="H211" s="232">
        <v>586903.15</v>
      </c>
    </row>
    <row r="212" spans="1:8">
      <c r="C212" t="s">
        <v>226</v>
      </c>
      <c r="D212" t="s">
        <v>1178</v>
      </c>
      <c r="E212" s="232">
        <v>59759463.010000005</v>
      </c>
      <c r="F212" s="232">
        <v>7319333.79</v>
      </c>
      <c r="G212" s="232">
        <v>2535479.5</v>
      </c>
      <c r="H212" s="232">
        <v>2512239.0699999998</v>
      </c>
    </row>
    <row r="213" spans="1:8">
      <c r="C213" t="s">
        <v>227</v>
      </c>
      <c r="D213" t="s">
        <v>1179</v>
      </c>
      <c r="E213" s="232">
        <v>61438934.119999997</v>
      </c>
      <c r="F213" s="232">
        <v>9361795.6899999995</v>
      </c>
      <c r="G213" s="232">
        <v>4489729.57</v>
      </c>
      <c r="H213" s="232">
        <v>2521920.06</v>
      </c>
    </row>
    <row r="214" spans="1:8">
      <c r="C214" t="s">
        <v>228</v>
      </c>
      <c r="D214" t="s">
        <v>1180</v>
      </c>
      <c r="E214" s="232">
        <v>33625506.5</v>
      </c>
      <c r="F214" s="232">
        <v>3276046.84</v>
      </c>
      <c r="G214" s="232">
        <v>1369795.1</v>
      </c>
      <c r="H214" s="232">
        <v>1169918.8700000001</v>
      </c>
    </row>
    <row r="215" spans="1:8">
      <c r="A215">
        <v>4</v>
      </c>
      <c r="B215" t="s">
        <v>1181</v>
      </c>
      <c r="C215" t="s">
        <v>229</v>
      </c>
      <c r="D215" t="s">
        <v>1182</v>
      </c>
      <c r="E215" s="232">
        <v>288050706.04000002</v>
      </c>
      <c r="F215" s="232">
        <v>87081578.290000007</v>
      </c>
      <c r="G215" s="232">
        <v>12307372.880000001</v>
      </c>
      <c r="H215" s="232">
        <v>37353445.82</v>
      </c>
    </row>
    <row r="216" spans="1:8">
      <c r="C216" t="s">
        <v>230</v>
      </c>
      <c r="D216" t="s">
        <v>1183</v>
      </c>
      <c r="E216" s="232">
        <v>31383241.02</v>
      </c>
      <c r="F216" s="232">
        <v>5070606.3499999996</v>
      </c>
      <c r="G216" s="232">
        <v>703362</v>
      </c>
      <c r="H216" s="232">
        <v>1068210.2</v>
      </c>
    </row>
    <row r="217" spans="1:8">
      <c r="C217" t="s">
        <v>231</v>
      </c>
      <c r="D217" t="s">
        <v>1184</v>
      </c>
      <c r="E217" s="232">
        <v>77187407.920000002</v>
      </c>
      <c r="F217" s="232">
        <v>10429845.85</v>
      </c>
      <c r="G217" s="232">
        <v>3057746.5</v>
      </c>
      <c r="H217" s="232">
        <v>2511575.67</v>
      </c>
    </row>
    <row r="218" spans="1:8">
      <c r="C218" t="s">
        <v>232</v>
      </c>
      <c r="D218" t="s">
        <v>1185</v>
      </c>
      <c r="E218" s="232">
        <v>53588382.25</v>
      </c>
      <c r="F218" s="232">
        <v>7616251.9500000002</v>
      </c>
      <c r="G218" s="232">
        <v>2107242.25</v>
      </c>
      <c r="H218" s="232">
        <v>1616764.35</v>
      </c>
    </row>
    <row r="219" spans="1:8">
      <c r="B219" t="s">
        <v>1186</v>
      </c>
      <c r="C219" t="s">
        <v>233</v>
      </c>
      <c r="D219" t="s">
        <v>1187</v>
      </c>
      <c r="E219" s="232">
        <v>612193875.07000005</v>
      </c>
      <c r="F219" s="232">
        <v>391041612.41000003</v>
      </c>
      <c r="G219" s="232">
        <v>55921501.890000001</v>
      </c>
      <c r="H219" s="232">
        <v>157571911.34</v>
      </c>
    </row>
    <row r="220" spans="1:8">
      <c r="C220" t="s">
        <v>234</v>
      </c>
      <c r="D220" t="s">
        <v>1188</v>
      </c>
      <c r="E220" s="232">
        <v>86369640.239999995</v>
      </c>
      <c r="F220" s="232">
        <v>17393507.309999999</v>
      </c>
      <c r="G220" s="232">
        <v>1540535.53</v>
      </c>
      <c r="H220" s="232">
        <v>4948021.37</v>
      </c>
    </row>
    <row r="221" spans="1:8">
      <c r="C221" t="s">
        <v>235</v>
      </c>
      <c r="D221" t="s">
        <v>1189</v>
      </c>
      <c r="E221" s="232">
        <v>106775513.93000001</v>
      </c>
      <c r="F221" s="232">
        <v>26393323.98</v>
      </c>
      <c r="G221" s="232">
        <v>8265051.8899999997</v>
      </c>
      <c r="H221" s="232">
        <v>8681741.6799999997</v>
      </c>
    </row>
    <row r="222" spans="1:8">
      <c r="C222" t="s">
        <v>236</v>
      </c>
      <c r="D222" t="s">
        <v>1190</v>
      </c>
      <c r="E222" s="232">
        <v>111970554.10000001</v>
      </c>
      <c r="F222" s="232">
        <v>20691304.969999999</v>
      </c>
      <c r="G222" s="232">
        <v>5007215.5599999996</v>
      </c>
      <c r="H222" s="232">
        <v>7292176.1699999999</v>
      </c>
    </row>
    <row r="223" spans="1:8">
      <c r="C223" t="s">
        <v>237</v>
      </c>
      <c r="D223" t="s">
        <v>1191</v>
      </c>
      <c r="E223" s="232">
        <v>73029661.789999992</v>
      </c>
      <c r="F223" s="232">
        <v>12972298.83</v>
      </c>
      <c r="G223" s="232">
        <v>4670332</v>
      </c>
      <c r="H223" s="232">
        <v>3307766.22</v>
      </c>
    </row>
    <row r="224" spans="1:8">
      <c r="C224" t="s">
        <v>238</v>
      </c>
      <c r="D224" t="s">
        <v>1192</v>
      </c>
      <c r="E224" s="232">
        <v>111187457.07000001</v>
      </c>
      <c r="F224" s="232">
        <v>29011104.239999998</v>
      </c>
      <c r="G224" s="232">
        <v>7892784.3799999999</v>
      </c>
      <c r="H224" s="232">
        <v>8462852.1999999993</v>
      </c>
    </row>
    <row r="225" spans="2:8">
      <c r="C225" t="s">
        <v>239</v>
      </c>
      <c r="D225" t="s">
        <v>1193</v>
      </c>
      <c r="E225" s="232">
        <v>24207972.140000001</v>
      </c>
      <c r="F225" s="232">
        <v>1935460.74</v>
      </c>
      <c r="G225" s="232">
        <v>1479406.1</v>
      </c>
      <c r="H225" s="232">
        <v>981452.44</v>
      </c>
    </row>
    <row r="226" spans="2:8">
      <c r="B226" t="s">
        <v>1194</v>
      </c>
      <c r="C226" t="s">
        <v>240</v>
      </c>
      <c r="D226" t="s">
        <v>1195</v>
      </c>
      <c r="E226" s="232">
        <v>434983386.10000008</v>
      </c>
      <c r="F226" s="232">
        <v>138161560.72</v>
      </c>
      <c r="G226" s="232">
        <v>30992286.879999999</v>
      </c>
      <c r="H226" s="232">
        <v>73600971.469999999</v>
      </c>
    </row>
    <row r="227" spans="2:8">
      <c r="C227" t="s">
        <v>241</v>
      </c>
      <c r="D227" t="s">
        <v>1196</v>
      </c>
      <c r="E227" s="232">
        <v>77944016.040000007</v>
      </c>
      <c r="F227" s="232">
        <v>15997629.380000001</v>
      </c>
      <c r="G227" s="232">
        <v>10105889.82</v>
      </c>
      <c r="H227" s="232">
        <v>3018700.42</v>
      </c>
    </row>
    <row r="228" spans="2:8">
      <c r="C228" t="s">
        <v>242</v>
      </c>
      <c r="D228" t="s">
        <v>1197</v>
      </c>
      <c r="E228" s="232">
        <v>83598670.569999993</v>
      </c>
      <c r="F228" s="232">
        <v>19730660.41</v>
      </c>
      <c r="G228" s="232">
        <v>9686895</v>
      </c>
      <c r="H228" s="232">
        <v>6615352.7300000004</v>
      </c>
    </row>
    <row r="229" spans="2:8">
      <c r="C229" t="s">
        <v>243</v>
      </c>
      <c r="D229" t="s">
        <v>1198</v>
      </c>
      <c r="E229" s="232">
        <v>65616248.739999995</v>
      </c>
      <c r="F229" s="232">
        <v>10299129.210000001</v>
      </c>
      <c r="G229" s="232">
        <v>2545874.42</v>
      </c>
      <c r="H229" s="232">
        <v>2545675.0299999998</v>
      </c>
    </row>
    <row r="230" spans="2:8">
      <c r="C230" t="s">
        <v>244</v>
      </c>
      <c r="D230" t="s">
        <v>1199</v>
      </c>
      <c r="E230" s="232">
        <v>45021835.159999996</v>
      </c>
      <c r="F230" s="232">
        <v>9203965.5</v>
      </c>
      <c r="G230" s="232">
        <v>2752183.12</v>
      </c>
      <c r="H230" s="232">
        <v>2202712.75</v>
      </c>
    </row>
    <row r="231" spans="2:8">
      <c r="C231" t="s">
        <v>245</v>
      </c>
      <c r="D231" t="s">
        <v>1200</v>
      </c>
      <c r="E231" s="232">
        <v>51379580.859999999</v>
      </c>
      <c r="F231" s="232">
        <v>7681653.1399999997</v>
      </c>
      <c r="G231" s="232">
        <v>1835877</v>
      </c>
      <c r="H231" s="232">
        <v>1616614.38</v>
      </c>
    </row>
    <row r="232" spans="2:8">
      <c r="C232" t="s">
        <v>246</v>
      </c>
      <c r="D232" t="s">
        <v>1201</v>
      </c>
      <c r="E232" s="232">
        <v>68944559.760000005</v>
      </c>
      <c r="F232" s="232">
        <v>14010538.859999999</v>
      </c>
      <c r="G232" s="232">
        <v>3992398</v>
      </c>
      <c r="H232" s="232">
        <v>5444154</v>
      </c>
    </row>
    <row r="233" spans="2:8">
      <c r="C233" t="s">
        <v>247</v>
      </c>
      <c r="D233" t="s">
        <v>1202</v>
      </c>
      <c r="E233" s="232">
        <v>36985997.880000003</v>
      </c>
      <c r="F233" s="232">
        <v>5337746.42</v>
      </c>
      <c r="G233" s="232">
        <v>1386667</v>
      </c>
      <c r="H233" s="232">
        <v>1429828.22</v>
      </c>
    </row>
    <row r="234" spans="2:8">
      <c r="B234" t="s">
        <v>1203</v>
      </c>
      <c r="C234" t="s">
        <v>248</v>
      </c>
      <c r="D234" t="s">
        <v>1204</v>
      </c>
      <c r="E234" s="232">
        <v>527920538.15999997</v>
      </c>
      <c r="F234" s="232">
        <v>202772283.16999999</v>
      </c>
      <c r="G234" s="232">
        <v>51084378.539999999</v>
      </c>
      <c r="H234" s="232">
        <v>109105707.73999999</v>
      </c>
    </row>
    <row r="235" spans="2:8">
      <c r="C235" t="s">
        <v>249</v>
      </c>
      <c r="D235" t="s">
        <v>1205</v>
      </c>
      <c r="E235" s="232">
        <v>196218673.05000001</v>
      </c>
      <c r="F235" s="232">
        <v>40781267.189999998</v>
      </c>
      <c r="G235" s="232">
        <v>10328809.140000001</v>
      </c>
      <c r="H235" s="232">
        <v>28185515.300000001</v>
      </c>
    </row>
    <row r="236" spans="2:8">
      <c r="C236" t="s">
        <v>250</v>
      </c>
      <c r="D236" t="s">
        <v>1207</v>
      </c>
      <c r="E236" s="232">
        <v>53487082.299999997</v>
      </c>
      <c r="F236" s="232">
        <v>7337435.7300000004</v>
      </c>
      <c r="G236" s="232">
        <v>2053629.23</v>
      </c>
      <c r="H236" s="232">
        <v>2520527.8199999998</v>
      </c>
    </row>
    <row r="237" spans="2:8">
      <c r="C237" t="s">
        <v>251</v>
      </c>
      <c r="D237" t="s">
        <v>1208</v>
      </c>
      <c r="E237" s="232">
        <v>39330130.490000002</v>
      </c>
      <c r="F237" s="232">
        <v>6945151.3099999996</v>
      </c>
      <c r="G237" s="232">
        <v>1996378.49</v>
      </c>
      <c r="H237" s="232">
        <v>794242.72</v>
      </c>
    </row>
    <row r="238" spans="2:8">
      <c r="C238" t="s">
        <v>252</v>
      </c>
      <c r="D238" t="s">
        <v>1209</v>
      </c>
      <c r="E238" s="232">
        <v>39369000.740000002</v>
      </c>
      <c r="F238" s="232">
        <v>5941909.29</v>
      </c>
      <c r="G238" s="232">
        <v>1827289.42</v>
      </c>
      <c r="H238" s="232">
        <v>1230893.0900000001</v>
      </c>
    </row>
    <row r="239" spans="2:8">
      <c r="C239" t="s">
        <v>253</v>
      </c>
      <c r="D239" t="s">
        <v>1210</v>
      </c>
      <c r="E239" s="232">
        <v>34999441.829999998</v>
      </c>
      <c r="F239" s="232">
        <v>2380853.86</v>
      </c>
      <c r="G239" s="232">
        <v>1885758.75</v>
      </c>
      <c r="H239" s="232">
        <v>1192653.3400000001</v>
      </c>
    </row>
    <row r="240" spans="2:8">
      <c r="C240" t="s">
        <v>254</v>
      </c>
      <c r="D240" t="s">
        <v>1211</v>
      </c>
      <c r="E240" s="232">
        <v>88002056.170000002</v>
      </c>
      <c r="F240" s="232">
        <v>20482891.039999999</v>
      </c>
      <c r="G240" s="232">
        <v>5251928.43</v>
      </c>
      <c r="H240" s="232">
        <v>3594628.92</v>
      </c>
    </row>
    <row r="241" spans="2:8">
      <c r="C241" t="s">
        <v>255</v>
      </c>
      <c r="D241" t="s">
        <v>1212</v>
      </c>
      <c r="E241" s="232">
        <v>33996354.75</v>
      </c>
      <c r="F241" s="232">
        <v>10080468.74</v>
      </c>
      <c r="G241" s="232">
        <v>2550429.66</v>
      </c>
      <c r="H241" s="232">
        <v>2652713.19</v>
      </c>
    </row>
    <row r="242" spans="2:8">
      <c r="C242" t="s">
        <v>256</v>
      </c>
      <c r="D242" t="s">
        <v>1213</v>
      </c>
      <c r="E242" s="232">
        <v>37951231.740000002</v>
      </c>
      <c r="F242" s="232">
        <v>6856988.6900000004</v>
      </c>
      <c r="G242" s="232">
        <v>3133351.15</v>
      </c>
      <c r="H242" s="232">
        <v>1145796.74</v>
      </c>
    </row>
    <row r="243" spans="2:8">
      <c r="C243" t="s">
        <v>257</v>
      </c>
      <c r="D243" t="s">
        <v>1214</v>
      </c>
      <c r="E243" s="232">
        <v>38426442.129999995</v>
      </c>
      <c r="F243" s="232">
        <v>5780165.9100000001</v>
      </c>
      <c r="G243" s="232">
        <v>1640260</v>
      </c>
      <c r="H243" s="232">
        <v>1079780.83</v>
      </c>
    </row>
    <row r="244" spans="2:8">
      <c r="C244" t="s">
        <v>258</v>
      </c>
      <c r="D244" t="s">
        <v>1215</v>
      </c>
      <c r="E244" s="232">
        <v>40759254.010000005</v>
      </c>
      <c r="F244" s="232">
        <v>5222455.05</v>
      </c>
      <c r="G244" s="232">
        <v>1113838</v>
      </c>
      <c r="H244" s="232">
        <v>1169242.97</v>
      </c>
    </row>
    <row r="245" spans="2:8">
      <c r="C245" t="s">
        <v>259</v>
      </c>
      <c r="D245" t="s">
        <v>1216</v>
      </c>
      <c r="E245" s="232">
        <v>61092886.609999992</v>
      </c>
      <c r="F245" s="232">
        <v>8611330.9600000009</v>
      </c>
      <c r="G245" s="232">
        <v>2634322.7999999998</v>
      </c>
      <c r="H245" s="232">
        <v>4362578.82</v>
      </c>
    </row>
    <row r="246" spans="2:8">
      <c r="C246" t="s">
        <v>260</v>
      </c>
      <c r="D246" t="s">
        <v>1217</v>
      </c>
      <c r="E246" s="232">
        <v>24364925.550000001</v>
      </c>
      <c r="F246" s="232">
        <v>1873398.38</v>
      </c>
      <c r="G246" s="232">
        <v>431630</v>
      </c>
      <c r="H246" s="232">
        <v>404060.17</v>
      </c>
    </row>
    <row r="247" spans="2:8">
      <c r="C247" t="s">
        <v>261</v>
      </c>
      <c r="D247" t="s">
        <v>1218</v>
      </c>
      <c r="E247" s="232">
        <v>47872334.539999999</v>
      </c>
      <c r="F247" s="232">
        <v>5718321.2999999998</v>
      </c>
      <c r="G247" s="232">
        <v>2796338</v>
      </c>
      <c r="H247" s="232">
        <v>2624841.9</v>
      </c>
    </row>
    <row r="248" spans="2:8">
      <c r="C248" t="s">
        <v>262</v>
      </c>
      <c r="D248" t="s">
        <v>1219</v>
      </c>
      <c r="E248" s="232">
        <v>27305030.740000002</v>
      </c>
      <c r="F248" s="232">
        <v>2554411.64</v>
      </c>
      <c r="G248" s="232">
        <v>1199194.7</v>
      </c>
      <c r="H248" s="232">
        <v>1413679.16</v>
      </c>
    </row>
    <row r="249" spans="2:8">
      <c r="C249" t="s">
        <v>263</v>
      </c>
      <c r="D249" t="s">
        <v>1220</v>
      </c>
      <c r="E249" s="232">
        <v>29628042.190000001</v>
      </c>
      <c r="F249" s="232">
        <v>3086680.2</v>
      </c>
      <c r="G249" s="232">
        <v>1196128.1000000001</v>
      </c>
      <c r="H249" s="232">
        <v>961175.41</v>
      </c>
    </row>
    <row r="250" spans="2:8">
      <c r="B250" t="s">
        <v>1221</v>
      </c>
      <c r="C250" t="s">
        <v>264</v>
      </c>
      <c r="D250" t="s">
        <v>1222</v>
      </c>
      <c r="E250" s="232">
        <v>446201625.31</v>
      </c>
      <c r="F250" s="232">
        <v>133044330.34</v>
      </c>
      <c r="G250" s="232">
        <v>30250456.940000001</v>
      </c>
      <c r="H250" s="232">
        <v>86676541.969999999</v>
      </c>
    </row>
    <row r="251" spans="2:8">
      <c r="C251" t="s">
        <v>265</v>
      </c>
      <c r="D251" t="s">
        <v>1223</v>
      </c>
      <c r="E251" s="232">
        <v>191843368.31999999</v>
      </c>
      <c r="F251" s="232">
        <v>38511223.270000003</v>
      </c>
      <c r="G251" s="232">
        <v>9360174.4199999999</v>
      </c>
      <c r="H251" s="232">
        <v>29958297.780000001</v>
      </c>
    </row>
    <row r="252" spans="2:8">
      <c r="C252" t="s">
        <v>266</v>
      </c>
      <c r="D252" t="s">
        <v>1224</v>
      </c>
      <c r="E252" s="232">
        <v>64580567.640000001</v>
      </c>
      <c r="F252" s="232">
        <v>12347825.65</v>
      </c>
      <c r="G252" s="232">
        <v>5112186.37</v>
      </c>
      <c r="H252" s="232">
        <v>3195496.45</v>
      </c>
    </row>
    <row r="253" spans="2:8">
      <c r="C253" t="s">
        <v>267</v>
      </c>
      <c r="D253" t="s">
        <v>1225</v>
      </c>
      <c r="E253" s="232">
        <v>87793758.540000007</v>
      </c>
      <c r="F253" s="232">
        <v>17883082.530000001</v>
      </c>
      <c r="G253" s="232">
        <v>6335284.5999999996</v>
      </c>
      <c r="H253" s="232">
        <v>8615566.0800000001</v>
      </c>
    </row>
    <row r="254" spans="2:8">
      <c r="C254" t="s">
        <v>268</v>
      </c>
      <c r="D254" t="s">
        <v>1226</v>
      </c>
      <c r="E254" s="232">
        <v>132574829.57000001</v>
      </c>
      <c r="F254" s="232">
        <v>25251893.32</v>
      </c>
      <c r="G254" s="232">
        <v>6938653.7800000003</v>
      </c>
      <c r="H254" s="232">
        <v>14581158.41</v>
      </c>
    </row>
    <row r="255" spans="2:8">
      <c r="C255" t="s">
        <v>269</v>
      </c>
      <c r="D255" t="s">
        <v>1227</v>
      </c>
      <c r="E255" s="232">
        <v>50177845.460000008</v>
      </c>
      <c r="F255" s="232">
        <v>7612834.1900000004</v>
      </c>
      <c r="G255" s="232">
        <v>2533978.0499999998</v>
      </c>
      <c r="H255" s="232">
        <v>2948658.96</v>
      </c>
    </row>
    <row r="256" spans="2:8">
      <c r="C256" t="s">
        <v>270</v>
      </c>
      <c r="D256" t="s">
        <v>1228</v>
      </c>
      <c r="E256" s="232">
        <v>45018263.670000002</v>
      </c>
      <c r="F256" s="232">
        <v>4758349.59</v>
      </c>
      <c r="G256" s="232">
        <v>1982546.6</v>
      </c>
      <c r="H256" s="232">
        <v>1725391.22</v>
      </c>
    </row>
    <row r="257" spans="2:8">
      <c r="C257" t="s">
        <v>271</v>
      </c>
      <c r="D257" t="s">
        <v>1229</v>
      </c>
      <c r="E257" s="232">
        <v>29848003.789999999</v>
      </c>
      <c r="F257" s="232">
        <v>3612036.21</v>
      </c>
      <c r="G257" s="232">
        <v>1713477</v>
      </c>
      <c r="H257" s="232">
        <v>1654662.94</v>
      </c>
    </row>
    <row r="258" spans="2:8">
      <c r="C258" t="s">
        <v>272</v>
      </c>
      <c r="D258" t="s">
        <v>1230</v>
      </c>
      <c r="E258" s="232">
        <v>34004052.299999997</v>
      </c>
      <c r="F258" s="232">
        <v>3251323.18</v>
      </c>
      <c r="G258" s="232">
        <v>1525850.2</v>
      </c>
      <c r="H258" s="232">
        <v>1208596.3600000001</v>
      </c>
    </row>
    <row r="259" spans="2:8">
      <c r="C259" t="s">
        <v>273</v>
      </c>
      <c r="D259" t="s">
        <v>1231</v>
      </c>
      <c r="E259" s="232">
        <v>35409390.670000002</v>
      </c>
      <c r="F259" s="232">
        <v>3884395.66</v>
      </c>
      <c r="G259" s="232">
        <v>2078897</v>
      </c>
      <c r="H259" s="232">
        <v>2765162.92</v>
      </c>
    </row>
    <row r="260" spans="2:8">
      <c r="C260" t="s">
        <v>274</v>
      </c>
      <c r="D260" t="s">
        <v>1232</v>
      </c>
      <c r="E260" s="232">
        <v>37442356.729999997</v>
      </c>
      <c r="F260" s="232">
        <v>5895727.9800000004</v>
      </c>
      <c r="G260" s="232">
        <v>1983534.3</v>
      </c>
      <c r="H260" s="232">
        <v>1638283.86</v>
      </c>
    </row>
    <row r="261" spans="2:8">
      <c r="B261" t="s">
        <v>1233</v>
      </c>
      <c r="C261" t="s">
        <v>275</v>
      </c>
      <c r="D261" t="s">
        <v>1234</v>
      </c>
      <c r="E261" s="232">
        <v>666205074.90999997</v>
      </c>
      <c r="F261" s="232">
        <v>287675036.99000001</v>
      </c>
      <c r="G261" s="232">
        <v>42529298.759999998</v>
      </c>
      <c r="H261" s="232">
        <v>176124268.86000001</v>
      </c>
    </row>
    <row r="262" spans="2:8">
      <c r="C262" t="s">
        <v>276</v>
      </c>
      <c r="D262" t="s">
        <v>1235</v>
      </c>
      <c r="E262" s="232">
        <v>269791097.32000005</v>
      </c>
      <c r="F262" s="232">
        <v>59030660.149999999</v>
      </c>
      <c r="G262" s="232">
        <v>9379012.6899999995</v>
      </c>
      <c r="H262" s="232">
        <v>43542129.07</v>
      </c>
    </row>
    <row r="263" spans="2:8">
      <c r="C263" t="s">
        <v>277</v>
      </c>
      <c r="D263" t="s">
        <v>1236</v>
      </c>
      <c r="E263" s="232">
        <v>63917960.5</v>
      </c>
      <c r="F263" s="232">
        <v>11033136.529999999</v>
      </c>
      <c r="G263" s="232">
        <v>6067091.1600000001</v>
      </c>
      <c r="H263" s="232">
        <v>6290203</v>
      </c>
    </row>
    <row r="264" spans="2:8">
      <c r="C264" t="s">
        <v>278</v>
      </c>
      <c r="D264" t="s">
        <v>1237</v>
      </c>
      <c r="E264" s="232">
        <v>61572654.809999995</v>
      </c>
      <c r="F264" s="232">
        <v>8158037.8799999999</v>
      </c>
      <c r="G264" s="232">
        <v>3041585.98</v>
      </c>
      <c r="H264" s="232">
        <v>2374913.0299999998</v>
      </c>
    </row>
    <row r="265" spans="2:8">
      <c r="C265" t="s">
        <v>279</v>
      </c>
      <c r="D265" t="s">
        <v>1238</v>
      </c>
      <c r="E265" s="232">
        <v>43986559.009999998</v>
      </c>
      <c r="F265" s="232">
        <v>4654481.0199999996</v>
      </c>
      <c r="G265" s="232">
        <v>2118711</v>
      </c>
      <c r="H265" s="232">
        <v>2547303.73</v>
      </c>
    </row>
    <row r="266" spans="2:8">
      <c r="C266" t="s">
        <v>280</v>
      </c>
      <c r="D266" t="s">
        <v>1239</v>
      </c>
      <c r="E266" s="232">
        <v>27730908.500000004</v>
      </c>
      <c r="F266" s="232">
        <v>1342430.39</v>
      </c>
      <c r="G266" s="232">
        <v>804114.43</v>
      </c>
      <c r="H266" s="232">
        <v>747852.48</v>
      </c>
    </row>
    <row r="267" spans="2:8">
      <c r="C267" t="s">
        <v>281</v>
      </c>
      <c r="D267" t="s">
        <v>1240</v>
      </c>
      <c r="E267" s="232">
        <v>48532795.450000003</v>
      </c>
      <c r="F267" s="232">
        <v>4660615.82</v>
      </c>
      <c r="G267" s="232">
        <v>1793264.44</v>
      </c>
      <c r="H267" s="232">
        <v>3022913.62</v>
      </c>
    </row>
    <row r="268" spans="2:8">
      <c r="C268" t="s">
        <v>282</v>
      </c>
      <c r="D268" t="s">
        <v>1241</v>
      </c>
      <c r="E268" s="232">
        <v>27566133.600000001</v>
      </c>
      <c r="F268" s="232">
        <v>1374813.87</v>
      </c>
      <c r="G268" s="232">
        <v>503211.1</v>
      </c>
      <c r="H268" s="232">
        <v>734000.56</v>
      </c>
    </row>
    <row r="269" spans="2:8">
      <c r="C269" t="s">
        <v>283</v>
      </c>
      <c r="D269" t="s">
        <v>1242</v>
      </c>
      <c r="E269" s="232">
        <v>33931189.060000002</v>
      </c>
      <c r="F269" s="232">
        <v>4316499.45</v>
      </c>
      <c r="G269" s="232">
        <v>617797</v>
      </c>
      <c r="H269" s="232">
        <v>879688.79</v>
      </c>
    </row>
    <row r="270" spans="2:8">
      <c r="C270" t="s">
        <v>284</v>
      </c>
      <c r="D270" t="s">
        <v>1243</v>
      </c>
      <c r="E270" s="232">
        <v>50482405.289999999</v>
      </c>
      <c r="F270" s="232">
        <v>5695077.3600000003</v>
      </c>
      <c r="G270" s="232">
        <v>3368154.7</v>
      </c>
      <c r="H270" s="232">
        <v>1754795.2</v>
      </c>
    </row>
    <row r="271" spans="2:8">
      <c r="C271" t="s">
        <v>285</v>
      </c>
      <c r="D271" t="s">
        <v>1244</v>
      </c>
      <c r="E271" s="232">
        <v>53556933.799999997</v>
      </c>
      <c r="F271" s="232">
        <v>4785632.8099999996</v>
      </c>
      <c r="G271" s="232">
        <v>2745970.24</v>
      </c>
      <c r="H271" s="232">
        <v>2725794.51</v>
      </c>
    </row>
    <row r="272" spans="2:8">
      <c r="C272" t="s">
        <v>286</v>
      </c>
      <c r="D272" t="s">
        <v>1245</v>
      </c>
      <c r="E272" s="232">
        <v>39526904.799999997</v>
      </c>
      <c r="F272" s="232">
        <v>4319672.76</v>
      </c>
      <c r="G272" s="232">
        <v>1293735.3799999999</v>
      </c>
      <c r="H272" s="232">
        <v>1541417.48</v>
      </c>
    </row>
    <row r="273" spans="1:8">
      <c r="B273" t="s">
        <v>1246</v>
      </c>
      <c r="C273" t="s">
        <v>287</v>
      </c>
      <c r="D273" t="s">
        <v>1247</v>
      </c>
      <c r="E273" s="232">
        <v>266764411.74000001</v>
      </c>
      <c r="F273" s="232">
        <v>84555297.390000001</v>
      </c>
      <c r="G273" s="232">
        <v>10784987.119999999</v>
      </c>
      <c r="H273" s="232">
        <v>32884491.870000001</v>
      </c>
    </row>
    <row r="274" spans="1:8">
      <c r="C274" t="s">
        <v>288</v>
      </c>
      <c r="D274" t="s">
        <v>1248</v>
      </c>
      <c r="E274" s="232">
        <v>183103306.98999998</v>
      </c>
      <c r="F274" s="232">
        <v>21951821.93</v>
      </c>
      <c r="G274" s="232">
        <v>3210187.94</v>
      </c>
      <c r="H274" s="232">
        <v>8614024.9399999995</v>
      </c>
    </row>
    <row r="275" spans="1:8">
      <c r="C275" t="s">
        <v>289</v>
      </c>
      <c r="D275" t="s">
        <v>1249</v>
      </c>
      <c r="E275" s="232">
        <v>4452658.2</v>
      </c>
      <c r="F275" s="232">
        <v>651152.62</v>
      </c>
      <c r="G275" s="232">
        <v>46212.24</v>
      </c>
      <c r="H275" s="232">
        <v>50330.44</v>
      </c>
    </row>
    <row r="276" spans="1:8">
      <c r="C276" t="s">
        <v>290</v>
      </c>
      <c r="D276" t="s">
        <v>1250</v>
      </c>
      <c r="E276" s="232">
        <v>39220617.989999995</v>
      </c>
      <c r="F276" s="232">
        <v>5144300</v>
      </c>
      <c r="G276" s="232">
        <v>1234601.8</v>
      </c>
      <c r="H276" s="232">
        <v>1188591.92</v>
      </c>
    </row>
    <row r="277" spans="1:8">
      <c r="C277" t="s">
        <v>291</v>
      </c>
      <c r="D277" t="s">
        <v>1251</v>
      </c>
      <c r="E277" s="232">
        <v>28611811.820000004</v>
      </c>
      <c r="F277" s="232">
        <v>2300760.7999999998</v>
      </c>
      <c r="G277" s="232">
        <v>1029043.54</v>
      </c>
      <c r="H277" s="232">
        <v>828310.43</v>
      </c>
    </row>
    <row r="278" spans="1:8">
      <c r="C278" t="s">
        <v>292</v>
      </c>
      <c r="D278" t="s">
        <v>1252</v>
      </c>
      <c r="E278" s="232">
        <v>34079354.109999999</v>
      </c>
      <c r="F278" s="232">
        <v>3037226.64</v>
      </c>
      <c r="G278" s="232">
        <v>646197.80000000005</v>
      </c>
      <c r="H278" s="232">
        <v>990257.23</v>
      </c>
    </row>
    <row r="279" spans="1:8">
      <c r="B279" t="s">
        <v>1253</v>
      </c>
      <c r="C279" t="s">
        <v>293</v>
      </c>
      <c r="D279" t="s">
        <v>1254</v>
      </c>
      <c r="E279" s="232">
        <v>289165099.7299999</v>
      </c>
      <c r="F279" s="232">
        <v>67600718.560000002</v>
      </c>
      <c r="G279" s="232">
        <v>10201041.939999999</v>
      </c>
      <c r="H279" s="232">
        <v>35833426.100000001</v>
      </c>
    </row>
    <row r="280" spans="1:8">
      <c r="C280" t="s">
        <v>294</v>
      </c>
      <c r="D280" t="s">
        <v>1255</v>
      </c>
      <c r="E280" s="232">
        <v>34381881.899999999</v>
      </c>
      <c r="F280" s="232">
        <v>3999372.81</v>
      </c>
      <c r="G280" s="232">
        <v>1024026.25</v>
      </c>
      <c r="H280" s="232">
        <v>816394.12</v>
      </c>
    </row>
    <row r="281" spans="1:8">
      <c r="C281" t="s">
        <v>295</v>
      </c>
      <c r="D281" t="s">
        <v>1256</v>
      </c>
      <c r="E281" s="232">
        <v>49569341.629999995</v>
      </c>
      <c r="F281" s="232">
        <v>5773442.1399999997</v>
      </c>
      <c r="G281" s="232">
        <v>1043544.2</v>
      </c>
      <c r="H281" s="232">
        <v>2063263.14</v>
      </c>
    </row>
    <row r="282" spans="1:8">
      <c r="C282" t="s">
        <v>296</v>
      </c>
      <c r="D282" t="s">
        <v>1257</v>
      </c>
      <c r="E282" s="232">
        <v>61669684.309999995</v>
      </c>
      <c r="F282" s="232">
        <v>8073067.1500000004</v>
      </c>
      <c r="G282" s="232">
        <v>1650950.24</v>
      </c>
      <c r="H282" s="232">
        <v>2602528.83</v>
      </c>
    </row>
    <row r="283" spans="1:8">
      <c r="C283" t="s">
        <v>297</v>
      </c>
      <c r="D283" t="s">
        <v>1258</v>
      </c>
      <c r="E283" s="232">
        <v>42923495.309999987</v>
      </c>
      <c r="F283" s="232">
        <v>6126920.5899999999</v>
      </c>
      <c r="G283" s="232">
        <v>1293919.05</v>
      </c>
      <c r="H283" s="232">
        <v>1499073.07</v>
      </c>
    </row>
    <row r="284" spans="1:8">
      <c r="C284" t="s">
        <v>298</v>
      </c>
      <c r="D284" t="s">
        <v>1259</v>
      </c>
      <c r="E284" s="232">
        <v>90428890.850000009</v>
      </c>
      <c r="F284" s="232">
        <v>12943574.75</v>
      </c>
      <c r="G284" s="232">
        <v>3091113.51</v>
      </c>
      <c r="H284" s="232">
        <v>4266984.5999999996</v>
      </c>
    </row>
    <row r="285" spans="1:8">
      <c r="C285" t="s">
        <v>299</v>
      </c>
      <c r="D285" t="s">
        <v>1260</v>
      </c>
      <c r="E285" s="232">
        <v>33697401.119999997</v>
      </c>
      <c r="F285" s="232">
        <v>3271052.89</v>
      </c>
      <c r="G285" s="232">
        <v>869832</v>
      </c>
      <c r="H285" s="232">
        <v>918140.67</v>
      </c>
    </row>
    <row r="286" spans="1:8">
      <c r="A286">
        <v>5</v>
      </c>
      <c r="B286" t="s">
        <v>1261</v>
      </c>
      <c r="C286" t="s">
        <v>300</v>
      </c>
      <c r="D286" t="s">
        <v>1262</v>
      </c>
      <c r="E286" s="232">
        <v>449233327.06999987</v>
      </c>
      <c r="F286" s="232">
        <v>199500322.24000001</v>
      </c>
      <c r="G286" s="232">
        <v>35134193.490000002</v>
      </c>
      <c r="H286" s="232">
        <v>74484650.870000005</v>
      </c>
    </row>
    <row r="287" spans="1:8">
      <c r="C287" t="s">
        <v>301</v>
      </c>
      <c r="D287" t="s">
        <v>1263</v>
      </c>
      <c r="E287" s="232">
        <v>254618797.92000002</v>
      </c>
      <c r="F287" s="232">
        <v>67348288.290000007</v>
      </c>
      <c r="G287" s="232">
        <v>14328163.18</v>
      </c>
      <c r="H287" s="232">
        <v>31336488.370000001</v>
      </c>
    </row>
    <row r="288" spans="1:8">
      <c r="C288" t="s">
        <v>302</v>
      </c>
      <c r="D288" t="s">
        <v>1264</v>
      </c>
      <c r="E288" s="232">
        <v>46211725.230000004</v>
      </c>
      <c r="F288" s="232">
        <v>9126587.8100000005</v>
      </c>
      <c r="G288" s="232">
        <v>2451676.7999999998</v>
      </c>
      <c r="H288" s="232">
        <v>1859811.44</v>
      </c>
    </row>
    <row r="289" spans="2:8">
      <c r="C289" t="s">
        <v>303</v>
      </c>
      <c r="D289" t="s">
        <v>1265</v>
      </c>
      <c r="E289" s="232">
        <v>28988274.199999999</v>
      </c>
      <c r="F289" s="232">
        <v>3971453.3</v>
      </c>
      <c r="G289" s="232">
        <v>1281866.3999999999</v>
      </c>
      <c r="H289" s="232">
        <v>1089711.79</v>
      </c>
    </row>
    <row r="290" spans="2:8">
      <c r="C290" t="s">
        <v>304</v>
      </c>
      <c r="D290" t="s">
        <v>1266</v>
      </c>
      <c r="E290" s="232">
        <v>66895943.979999997</v>
      </c>
      <c r="F290" s="232">
        <v>13011846.1</v>
      </c>
      <c r="G290" s="232">
        <v>4198339.76</v>
      </c>
      <c r="H290" s="232">
        <v>3896056.53</v>
      </c>
    </row>
    <row r="291" spans="2:8">
      <c r="C291" t="s">
        <v>305</v>
      </c>
      <c r="D291" t="s">
        <v>1267</v>
      </c>
      <c r="E291" s="232">
        <v>26254975.859999999</v>
      </c>
      <c r="F291" s="232">
        <v>1720104.48</v>
      </c>
      <c r="G291" s="232">
        <v>1075148.8999999999</v>
      </c>
      <c r="H291" s="232">
        <v>827760.53</v>
      </c>
    </row>
    <row r="292" spans="2:8">
      <c r="C292" t="s">
        <v>306</v>
      </c>
      <c r="D292" t="s">
        <v>1268</v>
      </c>
      <c r="E292" s="232">
        <v>129436400.98999999</v>
      </c>
      <c r="F292" s="232">
        <v>32060678.440000001</v>
      </c>
      <c r="G292" s="232">
        <v>6433071.96</v>
      </c>
      <c r="H292" s="232">
        <v>10008956.460000001</v>
      </c>
    </row>
    <row r="293" spans="2:8">
      <c r="C293" t="s">
        <v>307</v>
      </c>
      <c r="D293" t="s">
        <v>1269</v>
      </c>
      <c r="E293" s="232">
        <v>78909938.25</v>
      </c>
      <c r="F293" s="232">
        <v>12651366.33</v>
      </c>
      <c r="G293" s="232">
        <v>4350075.75</v>
      </c>
      <c r="H293" s="232">
        <v>4960284.62</v>
      </c>
    </row>
    <row r="294" spans="2:8">
      <c r="C294" t="s">
        <v>308</v>
      </c>
      <c r="D294" t="s">
        <v>1270</v>
      </c>
      <c r="E294" s="232">
        <v>43755886.820000008</v>
      </c>
      <c r="F294" s="232">
        <v>6958689.4299999997</v>
      </c>
      <c r="G294" s="232">
        <v>1788958.15</v>
      </c>
      <c r="H294" s="232">
        <v>2287856.7000000002</v>
      </c>
    </row>
    <row r="295" spans="2:8">
      <c r="C295" t="s">
        <v>309</v>
      </c>
      <c r="D295" t="s">
        <v>1271</v>
      </c>
      <c r="E295" s="232">
        <v>63281434.479999997</v>
      </c>
      <c r="F295" s="232">
        <v>13310195.91</v>
      </c>
      <c r="G295" s="232">
        <v>3158982.05</v>
      </c>
      <c r="H295" s="232">
        <v>4109335.39</v>
      </c>
    </row>
    <row r="296" spans="2:8">
      <c r="C296" t="s">
        <v>310</v>
      </c>
      <c r="D296" t="s">
        <v>1272</v>
      </c>
      <c r="E296" s="232">
        <v>43704304.240000002</v>
      </c>
      <c r="F296" s="232">
        <v>10070608.5</v>
      </c>
      <c r="G296" s="232">
        <v>2099558.35</v>
      </c>
      <c r="H296" s="232">
        <v>2450371.2799999998</v>
      </c>
    </row>
    <row r="297" spans="2:8">
      <c r="C297" t="s">
        <v>311</v>
      </c>
      <c r="D297" t="s">
        <v>1273</v>
      </c>
      <c r="E297" s="232">
        <v>45234184.819999993</v>
      </c>
      <c r="F297" s="232">
        <v>6446168.46</v>
      </c>
      <c r="G297" s="232">
        <v>1969153.02</v>
      </c>
      <c r="H297" s="232">
        <v>1985178.33</v>
      </c>
    </row>
    <row r="298" spans="2:8">
      <c r="C298" t="s">
        <v>312</v>
      </c>
      <c r="D298" t="s">
        <v>1274</v>
      </c>
      <c r="E298" s="232">
        <v>42214632.920000002</v>
      </c>
      <c r="F298" s="232">
        <v>4823452.83</v>
      </c>
      <c r="G298" s="232">
        <v>1325175</v>
      </c>
      <c r="H298" s="232">
        <v>1781732.16</v>
      </c>
    </row>
    <row r="299" spans="2:8">
      <c r="C299" t="s">
        <v>313</v>
      </c>
      <c r="D299" t="s">
        <v>1275</v>
      </c>
      <c r="E299" s="232">
        <v>18056024</v>
      </c>
      <c r="F299" s="232">
        <v>1120940.48</v>
      </c>
      <c r="G299" s="232">
        <v>190070</v>
      </c>
      <c r="H299" s="232">
        <v>266353.36</v>
      </c>
    </row>
    <row r="300" spans="2:8">
      <c r="C300" t="s">
        <v>314</v>
      </c>
      <c r="D300" t="s">
        <v>1276</v>
      </c>
      <c r="E300" s="232">
        <v>34906623.049999997</v>
      </c>
      <c r="F300" s="232">
        <v>4622382.4800000004</v>
      </c>
      <c r="G300" s="232">
        <v>2126529.1</v>
      </c>
      <c r="H300" s="232">
        <v>2315597.42</v>
      </c>
    </row>
    <row r="301" spans="2:8">
      <c r="B301" t="s">
        <v>1277</v>
      </c>
      <c r="C301" t="s">
        <v>315</v>
      </c>
      <c r="D301" t="s">
        <v>1278</v>
      </c>
      <c r="E301" s="232">
        <v>723187694.74000013</v>
      </c>
      <c r="F301" s="232">
        <v>338151824.08999997</v>
      </c>
      <c r="G301" s="232">
        <v>44422571.899999999</v>
      </c>
      <c r="H301" s="232">
        <v>185787733.86000001</v>
      </c>
    </row>
    <row r="302" spans="2:8">
      <c r="C302" t="s">
        <v>316</v>
      </c>
      <c r="D302" t="s">
        <v>1279</v>
      </c>
      <c r="E302" s="232">
        <v>90207651.510000005</v>
      </c>
      <c r="F302" s="232">
        <v>26776902.199999999</v>
      </c>
      <c r="G302" s="232">
        <v>4389147.59</v>
      </c>
      <c r="H302" s="232">
        <v>10367308.51</v>
      </c>
    </row>
    <row r="303" spans="2:8">
      <c r="C303" t="s">
        <v>317</v>
      </c>
      <c r="D303" t="s">
        <v>1280</v>
      </c>
      <c r="E303" s="232">
        <v>51564256.25</v>
      </c>
      <c r="F303" s="232">
        <v>10544290.560000001</v>
      </c>
      <c r="G303" s="232">
        <v>3129295.43</v>
      </c>
      <c r="H303" s="232">
        <v>3146638.26</v>
      </c>
    </row>
    <row r="304" spans="2:8">
      <c r="C304" t="s">
        <v>318</v>
      </c>
      <c r="D304" t="s">
        <v>1281</v>
      </c>
      <c r="E304" s="232">
        <v>69437295.879999995</v>
      </c>
      <c r="F304" s="232">
        <v>8977076.8100000005</v>
      </c>
      <c r="G304" s="232">
        <v>1963352.4</v>
      </c>
      <c r="H304" s="232">
        <v>2770595.37</v>
      </c>
    </row>
    <row r="305" spans="2:8">
      <c r="C305" t="s">
        <v>319</v>
      </c>
      <c r="D305" t="s">
        <v>1282</v>
      </c>
      <c r="E305" s="232">
        <v>57822034.759999998</v>
      </c>
      <c r="F305" s="232">
        <v>9892200.7899999991</v>
      </c>
      <c r="G305" s="232">
        <v>2529893.11</v>
      </c>
      <c r="H305" s="232">
        <v>8489541.5500000007</v>
      </c>
    </row>
    <row r="306" spans="2:8">
      <c r="C306" t="s">
        <v>320</v>
      </c>
      <c r="D306" t="s">
        <v>1283</v>
      </c>
      <c r="E306" s="232">
        <v>47537470.000000007</v>
      </c>
      <c r="F306" s="232">
        <v>10331340.09</v>
      </c>
      <c r="G306" s="232">
        <v>1461035.38</v>
      </c>
      <c r="H306" s="232">
        <v>4009157.92</v>
      </c>
    </row>
    <row r="307" spans="2:8">
      <c r="C307" t="s">
        <v>321</v>
      </c>
      <c r="D307" t="s">
        <v>1284</v>
      </c>
      <c r="E307" s="232">
        <v>145627074.87</v>
      </c>
      <c r="F307" s="232">
        <v>42902283.719999999</v>
      </c>
      <c r="G307" s="232">
        <v>5897605.1799999997</v>
      </c>
      <c r="H307" s="232">
        <v>22810451.809999999</v>
      </c>
    </row>
    <row r="308" spans="2:8">
      <c r="C308" t="s">
        <v>322</v>
      </c>
      <c r="D308" t="s">
        <v>1285</v>
      </c>
      <c r="E308" s="232">
        <v>40674923.370000005</v>
      </c>
      <c r="F308" s="232">
        <v>9327293.1500000004</v>
      </c>
      <c r="G308" s="232">
        <v>1837203.45</v>
      </c>
      <c r="H308" s="232">
        <v>1453811.35</v>
      </c>
    </row>
    <row r="309" spans="2:8">
      <c r="C309" t="s">
        <v>323</v>
      </c>
      <c r="D309" t="s">
        <v>1286</v>
      </c>
      <c r="E309" s="232">
        <v>47724801.780000009</v>
      </c>
      <c r="F309" s="232">
        <v>5046595.79</v>
      </c>
      <c r="G309" s="232">
        <v>983731.59</v>
      </c>
      <c r="H309" s="232">
        <v>1485463.36</v>
      </c>
    </row>
    <row r="310" spans="2:8">
      <c r="B310" t="s">
        <v>1287</v>
      </c>
      <c r="C310" t="s">
        <v>324</v>
      </c>
      <c r="D310" t="s">
        <v>1288</v>
      </c>
      <c r="E310" s="232">
        <v>257155913.53000006</v>
      </c>
      <c r="F310" s="232">
        <v>75008189.670000002</v>
      </c>
      <c r="G310" s="232">
        <v>15314368.539999999</v>
      </c>
      <c r="H310" s="232">
        <v>38844118.859999999</v>
      </c>
    </row>
    <row r="311" spans="2:8">
      <c r="C311" t="s">
        <v>325</v>
      </c>
      <c r="D311" t="s">
        <v>1289</v>
      </c>
      <c r="E311" s="232">
        <v>52138414.690000005</v>
      </c>
      <c r="F311" s="232">
        <v>7029875.7000000002</v>
      </c>
      <c r="G311" s="232">
        <v>2475152.6</v>
      </c>
      <c r="H311" s="232">
        <v>1571365.03</v>
      </c>
    </row>
    <row r="312" spans="2:8">
      <c r="C312" t="s">
        <v>326</v>
      </c>
      <c r="D312" t="s">
        <v>1290</v>
      </c>
      <c r="E312" s="232">
        <v>67839365.75</v>
      </c>
      <c r="F312" s="232">
        <v>11024829.59</v>
      </c>
      <c r="G312" s="232">
        <v>3375844.39</v>
      </c>
      <c r="H312" s="232">
        <v>3013587.77</v>
      </c>
    </row>
    <row r="313" spans="2:8">
      <c r="C313" t="s">
        <v>327</v>
      </c>
      <c r="D313" t="s">
        <v>1291</v>
      </c>
      <c r="E313" s="232">
        <v>117440185.09999998</v>
      </c>
      <c r="F313" s="232">
        <v>27123496.210000001</v>
      </c>
      <c r="G313" s="232">
        <v>4974872.3099999996</v>
      </c>
      <c r="H313" s="232">
        <v>18492558.77</v>
      </c>
    </row>
    <row r="314" spans="2:8">
      <c r="C314" t="s">
        <v>328</v>
      </c>
      <c r="D314" t="s">
        <v>1292</v>
      </c>
      <c r="E314" s="232">
        <v>44662537.170000002</v>
      </c>
      <c r="F314" s="232">
        <v>5947303.2699999996</v>
      </c>
      <c r="G314" s="232">
        <v>1891589.18</v>
      </c>
      <c r="H314" s="232">
        <v>1572209.52</v>
      </c>
    </row>
    <row r="315" spans="2:8">
      <c r="C315" t="s">
        <v>329</v>
      </c>
      <c r="D315" t="s">
        <v>1293</v>
      </c>
      <c r="E315" s="232">
        <v>67468764.960000008</v>
      </c>
      <c r="F315" s="232">
        <v>13632040.23</v>
      </c>
      <c r="G315" s="232">
        <v>2774863.72</v>
      </c>
      <c r="H315" s="232">
        <v>3196476.75</v>
      </c>
    </row>
    <row r="316" spans="2:8">
      <c r="C316" t="s">
        <v>330</v>
      </c>
      <c r="D316" t="s">
        <v>1294</v>
      </c>
      <c r="E316" s="232">
        <v>314230535.15999997</v>
      </c>
      <c r="F316" s="232">
        <v>129839156.70999999</v>
      </c>
      <c r="G316" s="232">
        <v>27516203.949999999</v>
      </c>
      <c r="H316" s="232">
        <v>93463780.170000002</v>
      </c>
    </row>
    <row r="317" spans="2:8">
      <c r="C317" t="s">
        <v>331</v>
      </c>
      <c r="D317" t="s">
        <v>1295</v>
      </c>
      <c r="E317" s="232">
        <v>73174277.25</v>
      </c>
      <c r="F317" s="232">
        <v>12407570.6</v>
      </c>
      <c r="G317" s="232">
        <v>3273659.02</v>
      </c>
      <c r="H317" s="232">
        <v>4863529.9400000004</v>
      </c>
    </row>
    <row r="318" spans="2:8">
      <c r="B318" t="s">
        <v>1296</v>
      </c>
      <c r="C318" t="s">
        <v>332</v>
      </c>
      <c r="D318" t="s">
        <v>1297</v>
      </c>
      <c r="E318" s="232">
        <v>421915958.63999993</v>
      </c>
      <c r="F318" s="232">
        <v>145741367.94999999</v>
      </c>
      <c r="G318" s="232">
        <v>18295716.870000001</v>
      </c>
      <c r="H318" s="232">
        <v>51223618.219999999</v>
      </c>
    </row>
    <row r="319" spans="2:8">
      <c r="C319" t="s">
        <v>333</v>
      </c>
      <c r="D319" t="s">
        <v>1298</v>
      </c>
      <c r="E319" s="232">
        <v>51530966.089999996</v>
      </c>
      <c r="F319" s="232">
        <v>8228549.1799999997</v>
      </c>
      <c r="G319" s="232">
        <v>3485859.7</v>
      </c>
      <c r="H319" s="232">
        <v>2083607.226</v>
      </c>
    </row>
    <row r="320" spans="2:8">
      <c r="C320" t="s">
        <v>334</v>
      </c>
      <c r="D320" t="s">
        <v>1299</v>
      </c>
      <c r="E320" s="232">
        <v>37444108.189999998</v>
      </c>
      <c r="F320" s="232">
        <v>2484327.6</v>
      </c>
      <c r="G320" s="232">
        <v>1107285</v>
      </c>
      <c r="H320" s="232">
        <v>956289.72</v>
      </c>
    </row>
    <row r="321" spans="2:8">
      <c r="C321" t="s">
        <v>335</v>
      </c>
      <c r="D321" t="s">
        <v>1300</v>
      </c>
      <c r="E321" s="232">
        <v>85882527.810000002</v>
      </c>
      <c r="F321" s="232">
        <v>18383556.039999999</v>
      </c>
      <c r="G321" s="232">
        <v>6609479.5800000001</v>
      </c>
      <c r="H321" s="232">
        <v>3576473.18</v>
      </c>
    </row>
    <row r="322" spans="2:8">
      <c r="C322" t="s">
        <v>336</v>
      </c>
      <c r="D322" t="s">
        <v>1301</v>
      </c>
      <c r="E322" s="232">
        <v>79269733.439999998</v>
      </c>
      <c r="F322" s="232">
        <v>14429549.890000001</v>
      </c>
      <c r="G322" s="232">
        <v>4380490.58</v>
      </c>
      <c r="H322" s="232">
        <v>4144386.78</v>
      </c>
    </row>
    <row r="323" spans="2:8">
      <c r="C323" t="s">
        <v>337</v>
      </c>
      <c r="D323" t="s">
        <v>1302</v>
      </c>
      <c r="E323" s="232">
        <v>56565018.990000002</v>
      </c>
      <c r="F323" s="232">
        <v>8918022.8200000003</v>
      </c>
      <c r="G323" s="232">
        <v>2428039.4500000002</v>
      </c>
      <c r="H323" s="232">
        <v>1754054.42</v>
      </c>
    </row>
    <row r="324" spans="2:8">
      <c r="C324" t="s">
        <v>338</v>
      </c>
      <c r="D324" t="s">
        <v>1303</v>
      </c>
      <c r="E324" s="232">
        <v>47447947.210000001</v>
      </c>
      <c r="F324" s="232">
        <v>8673934.0600000005</v>
      </c>
      <c r="G324" s="232">
        <v>3077833.69</v>
      </c>
      <c r="H324" s="232">
        <v>1301857.28</v>
      </c>
    </row>
    <row r="325" spans="2:8">
      <c r="C325" t="s">
        <v>339</v>
      </c>
      <c r="D325" t="s">
        <v>1304</v>
      </c>
      <c r="E325" s="232">
        <v>40389901.199999996</v>
      </c>
      <c r="F325" s="232">
        <v>4450718.07</v>
      </c>
      <c r="G325" s="232">
        <v>2093300.79</v>
      </c>
      <c r="H325" s="232">
        <v>1371537.49</v>
      </c>
    </row>
    <row r="326" spans="2:8">
      <c r="B326" t="s">
        <v>1305</v>
      </c>
      <c r="C326" t="s">
        <v>340</v>
      </c>
      <c r="D326" t="s">
        <v>1306</v>
      </c>
      <c r="E326" s="232">
        <v>781405994.80999994</v>
      </c>
      <c r="F326" s="232">
        <v>516005773.36000001</v>
      </c>
      <c r="G326" s="232">
        <v>57341228.369999997</v>
      </c>
      <c r="H326" s="232">
        <v>184614070.22</v>
      </c>
    </row>
    <row r="327" spans="2:8">
      <c r="C327" t="s">
        <v>341</v>
      </c>
      <c r="D327" t="s">
        <v>1307</v>
      </c>
      <c r="E327" s="232">
        <v>199986717.39000002</v>
      </c>
      <c r="F327" s="232">
        <v>37805367.740000002</v>
      </c>
      <c r="G327" s="232">
        <v>9033463.6600000001</v>
      </c>
      <c r="H327" s="232">
        <v>21534363.850000001</v>
      </c>
    </row>
    <row r="328" spans="2:8">
      <c r="C328" t="s">
        <v>342</v>
      </c>
      <c r="D328" t="s">
        <v>1308</v>
      </c>
      <c r="E328" s="232">
        <v>274507112.28000009</v>
      </c>
      <c r="F328" s="232">
        <v>70391305.670000002</v>
      </c>
      <c r="G328" s="232">
        <v>7026290.1399999997</v>
      </c>
      <c r="H328" s="232">
        <v>38940082.799999997</v>
      </c>
    </row>
    <row r="329" spans="2:8">
      <c r="C329" t="s">
        <v>343</v>
      </c>
      <c r="D329" t="s">
        <v>1309</v>
      </c>
      <c r="E329" s="232">
        <v>234477308.51000002</v>
      </c>
      <c r="F329" s="232">
        <v>46890822.719999999</v>
      </c>
      <c r="G329" s="232">
        <v>4321937.9000000004</v>
      </c>
      <c r="H329" s="232">
        <v>22300393.010000002</v>
      </c>
    </row>
    <row r="330" spans="2:8">
      <c r="C330" t="s">
        <v>344</v>
      </c>
      <c r="D330" t="s">
        <v>1310</v>
      </c>
      <c r="E330" s="232">
        <v>60519486.079999998</v>
      </c>
      <c r="F330" s="232">
        <v>9872807.4900000002</v>
      </c>
      <c r="G330" s="232">
        <v>1815338.82</v>
      </c>
      <c r="H330" s="232">
        <v>4961480.88</v>
      </c>
    </row>
    <row r="331" spans="2:8">
      <c r="C331" t="s">
        <v>345</v>
      </c>
      <c r="D331" t="s">
        <v>1311</v>
      </c>
      <c r="E331" s="232">
        <v>54414063.799999997</v>
      </c>
      <c r="F331" s="232">
        <v>7168994.8499999996</v>
      </c>
      <c r="G331" s="232">
        <v>2100470.56</v>
      </c>
      <c r="H331" s="232">
        <v>2215594.41</v>
      </c>
    </row>
    <row r="332" spans="2:8">
      <c r="C332" t="s">
        <v>346</v>
      </c>
      <c r="D332" t="s">
        <v>1312</v>
      </c>
      <c r="E332" s="232">
        <v>37613334.740000002</v>
      </c>
      <c r="F332" s="232">
        <v>2947158.96</v>
      </c>
      <c r="G332" s="232">
        <v>1608648.07</v>
      </c>
      <c r="H332" s="232">
        <v>962294.14</v>
      </c>
    </row>
    <row r="333" spans="2:8">
      <c r="C333" t="s">
        <v>347</v>
      </c>
      <c r="D333" t="s">
        <v>1313</v>
      </c>
      <c r="E333" s="232">
        <v>68373709.060000002</v>
      </c>
      <c r="F333" s="232">
        <v>7582937.2300000004</v>
      </c>
      <c r="G333" s="232">
        <v>2751694.96</v>
      </c>
      <c r="H333" s="232">
        <v>3158880.38</v>
      </c>
    </row>
    <row r="334" spans="2:8">
      <c r="C334" t="s">
        <v>348</v>
      </c>
      <c r="D334" t="s">
        <v>1314</v>
      </c>
      <c r="E334" s="232">
        <v>42280955.839999996</v>
      </c>
      <c r="F334" s="232">
        <v>5412800.1900000004</v>
      </c>
      <c r="G334" s="232">
        <v>1630177.9</v>
      </c>
      <c r="H334" s="232">
        <v>2118215.0499999998</v>
      </c>
    </row>
    <row r="335" spans="2:8">
      <c r="C335" t="s">
        <v>349</v>
      </c>
      <c r="D335" t="s">
        <v>1315</v>
      </c>
      <c r="E335" s="232">
        <v>70663219.270000011</v>
      </c>
      <c r="F335" s="232">
        <v>13285541.800000001</v>
      </c>
      <c r="G335" s="232">
        <v>5173458.75</v>
      </c>
      <c r="H335" s="232">
        <v>3946040.6</v>
      </c>
    </row>
    <row r="336" spans="2:8">
      <c r="C336" t="s">
        <v>350</v>
      </c>
      <c r="D336" t="s">
        <v>1316</v>
      </c>
      <c r="E336" s="232">
        <v>21115988.25</v>
      </c>
      <c r="F336" s="232">
        <v>2492559.96</v>
      </c>
      <c r="G336" s="232">
        <v>1390682.22</v>
      </c>
      <c r="H336" s="232">
        <v>1990728.39</v>
      </c>
    </row>
    <row r="337" spans="1:8">
      <c r="B337" t="s">
        <v>1317</v>
      </c>
      <c r="C337" t="s">
        <v>351</v>
      </c>
      <c r="D337" t="s">
        <v>1318</v>
      </c>
      <c r="E337" s="232">
        <v>288653870.25999987</v>
      </c>
      <c r="F337" s="232">
        <v>89609875.900000006</v>
      </c>
      <c r="G337" s="232">
        <v>15937656.880000001</v>
      </c>
      <c r="H337" s="232">
        <v>37963693.009999998</v>
      </c>
    </row>
    <row r="338" spans="1:8">
      <c r="C338" t="s">
        <v>352</v>
      </c>
      <c r="D338" t="s">
        <v>1319</v>
      </c>
      <c r="E338" s="232">
        <v>81200662.389999986</v>
      </c>
      <c r="F338" s="232">
        <v>10326743.880000001</v>
      </c>
      <c r="G338" s="232">
        <v>1847379.92</v>
      </c>
      <c r="H338" s="232">
        <v>2358998.65</v>
      </c>
    </row>
    <row r="339" spans="1:8">
      <c r="C339" t="s">
        <v>353</v>
      </c>
      <c r="D339" t="s">
        <v>1320</v>
      </c>
      <c r="E339" s="232">
        <v>46298046.219999999</v>
      </c>
      <c r="F339" s="232">
        <v>5615036.75</v>
      </c>
      <c r="G339" s="232">
        <v>1244223.54</v>
      </c>
      <c r="H339" s="232">
        <v>948987.07</v>
      </c>
    </row>
    <row r="340" spans="1:8">
      <c r="B340" t="s">
        <v>1321</v>
      </c>
      <c r="C340" t="s">
        <v>354</v>
      </c>
      <c r="D340" t="s">
        <v>1322</v>
      </c>
      <c r="E340" s="232">
        <v>669622237.50999999</v>
      </c>
      <c r="F340" s="232">
        <v>196565100.16</v>
      </c>
      <c r="G340" s="232">
        <v>141923060.80000001</v>
      </c>
      <c r="H340" s="232">
        <v>5312594.09</v>
      </c>
    </row>
    <row r="341" spans="1:8">
      <c r="C341" t="s">
        <v>355</v>
      </c>
      <c r="D341" t="s">
        <v>1323</v>
      </c>
      <c r="E341" s="232">
        <v>259857070.63999999</v>
      </c>
      <c r="F341" s="232">
        <v>91149636.590000004</v>
      </c>
      <c r="G341" s="232">
        <v>14863017.5</v>
      </c>
      <c r="H341" s="232">
        <v>47278444.390000001</v>
      </c>
    </row>
    <row r="342" spans="1:8">
      <c r="B342" t="s">
        <v>1324</v>
      </c>
      <c r="C342" t="s">
        <v>356</v>
      </c>
      <c r="D342" t="s">
        <v>1325</v>
      </c>
      <c r="E342" s="232">
        <v>577537159.06000006</v>
      </c>
      <c r="F342" s="232">
        <v>261510449.88</v>
      </c>
      <c r="G342" s="232">
        <v>20837640.210000001</v>
      </c>
      <c r="H342" s="232">
        <v>141509962.93000001</v>
      </c>
    </row>
    <row r="343" spans="1:8">
      <c r="C343" t="s">
        <v>357</v>
      </c>
      <c r="D343" t="s">
        <v>1326</v>
      </c>
      <c r="E343" s="232">
        <v>232821107.38</v>
      </c>
      <c r="F343" s="232">
        <v>50701533.579999998</v>
      </c>
      <c r="G343" s="232">
        <v>10154236.74</v>
      </c>
      <c r="H343" s="232">
        <v>24060917.969999999</v>
      </c>
    </row>
    <row r="344" spans="1:8">
      <c r="C344" t="s">
        <v>358</v>
      </c>
      <c r="D344" t="s">
        <v>1327</v>
      </c>
      <c r="E344" s="232">
        <v>90703001.039999992</v>
      </c>
      <c r="F344" s="232">
        <v>36561463.310000002</v>
      </c>
      <c r="G344" s="232">
        <v>4876130.6399999997</v>
      </c>
      <c r="H344" s="232">
        <v>6202921.4800000004</v>
      </c>
    </row>
    <row r="345" spans="1:8">
      <c r="C345" t="s">
        <v>359</v>
      </c>
      <c r="D345" t="s">
        <v>1328</v>
      </c>
      <c r="E345" s="232">
        <v>86553609.74000001</v>
      </c>
      <c r="F345" s="232">
        <v>20022028.379999999</v>
      </c>
      <c r="G345" s="232">
        <v>2028795.75</v>
      </c>
      <c r="H345" s="232">
        <v>4919368.16</v>
      </c>
    </row>
    <row r="346" spans="1:8">
      <c r="C346" t="s">
        <v>360</v>
      </c>
      <c r="D346" t="s">
        <v>1329</v>
      </c>
      <c r="E346" s="232">
        <v>73161042.439999998</v>
      </c>
      <c r="F346" s="232">
        <v>18743142.629999999</v>
      </c>
      <c r="G346" s="232">
        <v>2454862.36</v>
      </c>
      <c r="H346" s="232">
        <v>2807754.76</v>
      </c>
    </row>
    <row r="347" spans="1:8">
      <c r="C347" t="s">
        <v>361</v>
      </c>
      <c r="D347" t="s">
        <v>1330</v>
      </c>
      <c r="E347" s="232">
        <v>66550631.519999988</v>
      </c>
      <c r="F347" s="232">
        <v>19253012.02</v>
      </c>
      <c r="G347" s="232">
        <v>3427054.44</v>
      </c>
      <c r="H347" s="232">
        <v>2639373.7400000002</v>
      </c>
    </row>
    <row r="348" spans="1:8">
      <c r="C348" t="s">
        <v>362</v>
      </c>
      <c r="D348" t="s">
        <v>1331</v>
      </c>
      <c r="E348" s="232">
        <v>63418976.130000003</v>
      </c>
      <c r="F348" s="232">
        <v>18019428.77</v>
      </c>
      <c r="G348" s="232">
        <v>3526181.43</v>
      </c>
      <c r="H348" s="232">
        <v>2937651.65</v>
      </c>
    </row>
    <row r="349" spans="1:8">
      <c r="C349" t="s">
        <v>363</v>
      </c>
      <c r="D349" t="s">
        <v>1332</v>
      </c>
      <c r="E349" s="232">
        <v>67213052.849999994</v>
      </c>
      <c r="F349" s="232">
        <v>26568825.620000001</v>
      </c>
      <c r="G349" s="232">
        <v>3062490.88</v>
      </c>
      <c r="H349" s="232">
        <v>7171564.9400000004</v>
      </c>
    </row>
    <row r="350" spans="1:8">
      <c r="C350" t="s">
        <v>364</v>
      </c>
      <c r="D350" t="s">
        <v>1333</v>
      </c>
      <c r="E350" s="232">
        <v>135768697.84</v>
      </c>
      <c r="F350" s="232">
        <v>38486992.219999999</v>
      </c>
      <c r="G350" s="232">
        <v>6010693.6500000004</v>
      </c>
      <c r="H350" s="232">
        <v>13992004.210000001</v>
      </c>
    </row>
    <row r="351" spans="1:8">
      <c r="C351" t="s">
        <v>365</v>
      </c>
      <c r="D351" t="s">
        <v>1334</v>
      </c>
      <c r="E351" s="232">
        <v>47061116.360000007</v>
      </c>
      <c r="F351" s="232">
        <v>7091540.9500000002</v>
      </c>
      <c r="G351" s="232">
        <v>1520997.85</v>
      </c>
      <c r="H351" s="232">
        <v>1863496.81</v>
      </c>
    </row>
    <row r="352" spans="1:8">
      <c r="A352">
        <v>6</v>
      </c>
      <c r="B352" t="s">
        <v>1335</v>
      </c>
      <c r="C352" t="s">
        <v>366</v>
      </c>
      <c r="D352" t="s">
        <v>1336</v>
      </c>
      <c r="E352" s="232">
        <v>770072941.12999988</v>
      </c>
      <c r="F352" s="232">
        <v>256412542.75999999</v>
      </c>
      <c r="G352" s="232">
        <v>87773195.430000007</v>
      </c>
      <c r="H352" s="232">
        <v>140817154.56999999</v>
      </c>
    </row>
    <row r="353" spans="2:8">
      <c r="C353" t="s">
        <v>367</v>
      </c>
      <c r="D353" t="s">
        <v>1337</v>
      </c>
      <c r="E353" s="232">
        <v>51534126.599999994</v>
      </c>
      <c r="F353" s="232">
        <v>9196110.7100000009</v>
      </c>
      <c r="G353" s="232">
        <v>4494823.1500000004</v>
      </c>
      <c r="H353" s="232">
        <v>1623958.35</v>
      </c>
    </row>
    <row r="354" spans="2:8">
      <c r="C354" t="s">
        <v>368</v>
      </c>
      <c r="D354" t="s">
        <v>1338</v>
      </c>
      <c r="E354" s="232">
        <v>33964281.449999996</v>
      </c>
      <c r="F354" s="232">
        <v>4072040.27</v>
      </c>
      <c r="G354" s="232">
        <v>1603433.07</v>
      </c>
      <c r="H354" s="232">
        <v>1470008.03</v>
      </c>
    </row>
    <row r="355" spans="2:8">
      <c r="C355" t="s">
        <v>369</v>
      </c>
      <c r="D355" t="s">
        <v>1339</v>
      </c>
      <c r="E355" s="232">
        <v>35920291.25</v>
      </c>
      <c r="F355" s="232">
        <v>3573777.34</v>
      </c>
      <c r="G355" s="232">
        <v>2384132</v>
      </c>
      <c r="H355" s="232">
        <v>1538145.06</v>
      </c>
    </row>
    <row r="356" spans="2:8">
      <c r="C356" t="s">
        <v>370</v>
      </c>
      <c r="D356" t="s">
        <v>1340</v>
      </c>
      <c r="E356" s="232">
        <v>32801214.600000001</v>
      </c>
      <c r="F356" s="232">
        <v>4903049.79</v>
      </c>
      <c r="G356" s="232">
        <v>1695721.75</v>
      </c>
      <c r="H356" s="232">
        <v>1577680.1</v>
      </c>
    </row>
    <row r="357" spans="2:8">
      <c r="C357" t="s">
        <v>371</v>
      </c>
      <c r="D357" t="s">
        <v>1341</v>
      </c>
      <c r="E357" s="232">
        <v>58423413.279999994</v>
      </c>
      <c r="F357" s="232">
        <v>10228397.869999999</v>
      </c>
      <c r="G357" s="232">
        <v>3060289.74</v>
      </c>
      <c r="H357" s="232">
        <v>2323833.9</v>
      </c>
    </row>
    <row r="358" spans="2:8">
      <c r="C358" t="s">
        <v>372</v>
      </c>
      <c r="D358" t="s">
        <v>1342</v>
      </c>
      <c r="E358" s="232">
        <v>42583019.960000008</v>
      </c>
      <c r="F358" s="232">
        <v>4331398.91</v>
      </c>
      <c r="G358" s="232">
        <v>2669156.9</v>
      </c>
      <c r="H358" s="232">
        <v>1769526.85</v>
      </c>
    </row>
    <row r="359" spans="2:8">
      <c r="C359" t="s">
        <v>373</v>
      </c>
      <c r="D359" t="s">
        <v>1343</v>
      </c>
      <c r="E359" s="232">
        <v>43151304.310000002</v>
      </c>
      <c r="F359" s="232">
        <v>7880532.1399999997</v>
      </c>
      <c r="G359" s="232">
        <v>1898627.98</v>
      </c>
      <c r="H359" s="232">
        <v>1922951.37</v>
      </c>
    </row>
    <row r="360" spans="2:8">
      <c r="C360" t="s">
        <v>374</v>
      </c>
      <c r="D360" t="s">
        <v>1344</v>
      </c>
      <c r="E360" s="232">
        <v>66336422.399999999</v>
      </c>
      <c r="F360" s="232">
        <v>12436145.289999999</v>
      </c>
      <c r="G360" s="232">
        <v>3568048.53</v>
      </c>
      <c r="H360" s="232">
        <v>3852123.57</v>
      </c>
    </row>
    <row r="361" spans="2:8">
      <c r="C361" t="s">
        <v>375</v>
      </c>
      <c r="D361" t="s">
        <v>1345</v>
      </c>
      <c r="E361" s="232">
        <v>36465147.459999993</v>
      </c>
      <c r="F361" s="232">
        <v>6525237.4199999999</v>
      </c>
      <c r="G361" s="232">
        <v>1422508.15</v>
      </c>
      <c r="H361" s="232">
        <v>1539203.72</v>
      </c>
    </row>
    <row r="362" spans="2:8">
      <c r="C362" t="s">
        <v>376</v>
      </c>
      <c r="D362" t="s">
        <v>1346</v>
      </c>
      <c r="E362" s="232">
        <v>41811066.840000004</v>
      </c>
      <c r="F362" s="232">
        <v>3758966.49</v>
      </c>
      <c r="G362" s="232">
        <v>2202816.25</v>
      </c>
      <c r="H362" s="232">
        <v>1568543.79</v>
      </c>
    </row>
    <row r="363" spans="2:8">
      <c r="C363" t="s">
        <v>377</v>
      </c>
      <c r="D363" t="s">
        <v>1347</v>
      </c>
      <c r="E363" s="232">
        <v>36499491.260000005</v>
      </c>
      <c r="F363" s="232">
        <v>7290967.8499999996</v>
      </c>
      <c r="G363" s="232">
        <v>2847807.2</v>
      </c>
      <c r="H363" s="232">
        <v>1918404.25</v>
      </c>
    </row>
    <row r="364" spans="2:8">
      <c r="B364" t="s">
        <v>1348</v>
      </c>
      <c r="C364" t="s">
        <v>378</v>
      </c>
      <c r="D364" t="s">
        <v>1349</v>
      </c>
      <c r="E364" s="232">
        <v>544782994.20000005</v>
      </c>
      <c r="F364" s="232">
        <v>205519272.22</v>
      </c>
      <c r="G364" s="232">
        <v>31060084.66</v>
      </c>
      <c r="H364" s="232">
        <v>72311685.489999995</v>
      </c>
    </row>
    <row r="365" spans="2:8">
      <c r="C365" t="s">
        <v>379</v>
      </c>
      <c r="D365" t="s">
        <v>1350</v>
      </c>
      <c r="E365" s="232">
        <v>50106697.029999994</v>
      </c>
      <c r="F365" s="232">
        <v>4955578.2699999996</v>
      </c>
      <c r="G365" s="232">
        <v>2095863.03</v>
      </c>
      <c r="H365" s="232">
        <v>2980020</v>
      </c>
    </row>
    <row r="366" spans="2:8">
      <c r="C366" t="s">
        <v>380</v>
      </c>
      <c r="D366" t="s">
        <v>1351</v>
      </c>
      <c r="E366" s="232">
        <v>55985400.399999999</v>
      </c>
      <c r="F366" s="232">
        <v>8075321.9299999997</v>
      </c>
      <c r="G366" s="232">
        <v>2434414.2999999998</v>
      </c>
      <c r="H366" s="232">
        <v>2164649.2999999998</v>
      </c>
    </row>
    <row r="367" spans="2:8">
      <c r="C367" t="s">
        <v>381</v>
      </c>
      <c r="D367" t="s">
        <v>1352</v>
      </c>
      <c r="E367" s="232">
        <v>89371362.049999997</v>
      </c>
      <c r="F367" s="232">
        <v>10902995.970000001</v>
      </c>
      <c r="G367" s="232">
        <v>3310677.2</v>
      </c>
      <c r="H367" s="232">
        <v>3396242.05</v>
      </c>
    </row>
    <row r="368" spans="2:8">
      <c r="C368" t="s">
        <v>382</v>
      </c>
      <c r="D368" t="s">
        <v>1353</v>
      </c>
      <c r="E368" s="232">
        <v>82400480.180000007</v>
      </c>
      <c r="F368" s="232">
        <v>12359823.560000001</v>
      </c>
      <c r="G368" s="232">
        <v>3547319</v>
      </c>
      <c r="H368" s="232">
        <v>4127119.56</v>
      </c>
    </row>
    <row r="369" spans="2:8">
      <c r="C369" t="s">
        <v>383</v>
      </c>
      <c r="D369" t="s">
        <v>1354</v>
      </c>
      <c r="E369" s="232">
        <v>54241886.449999996</v>
      </c>
      <c r="F369" s="232">
        <v>10003733.4</v>
      </c>
      <c r="G369" s="232">
        <v>2192690.9</v>
      </c>
      <c r="H369" s="232">
        <v>1521260.67</v>
      </c>
    </row>
    <row r="370" spans="2:8">
      <c r="C370" t="s">
        <v>384</v>
      </c>
      <c r="D370" t="s">
        <v>1355</v>
      </c>
      <c r="E370" s="232">
        <v>116656826.9699</v>
      </c>
      <c r="F370" s="232">
        <v>18881987.350000001</v>
      </c>
      <c r="G370" s="232">
        <v>5014712</v>
      </c>
      <c r="H370" s="232">
        <v>11053562.469599999</v>
      </c>
    </row>
    <row r="371" spans="2:8">
      <c r="C371" t="s">
        <v>385</v>
      </c>
      <c r="D371" t="s">
        <v>1356</v>
      </c>
      <c r="E371" s="232">
        <v>96233534.079999998</v>
      </c>
      <c r="F371" s="232">
        <v>10981562.25</v>
      </c>
      <c r="G371" s="232">
        <v>3163305.5</v>
      </c>
      <c r="H371" s="232">
        <v>8202655.2000000002</v>
      </c>
    </row>
    <row r="372" spans="2:8">
      <c r="C372" t="s">
        <v>386</v>
      </c>
      <c r="D372" t="s">
        <v>1357</v>
      </c>
      <c r="E372" s="232">
        <v>58666133.419999994</v>
      </c>
      <c r="F372" s="232">
        <v>9631614.7300000004</v>
      </c>
      <c r="G372" s="232">
        <v>2647310.2799999998</v>
      </c>
      <c r="H372" s="232">
        <v>2159339.2999999998</v>
      </c>
    </row>
    <row r="373" spans="2:8">
      <c r="C373" t="s">
        <v>387</v>
      </c>
      <c r="D373" t="s">
        <v>1358</v>
      </c>
      <c r="E373" s="232">
        <v>25791899.200000003</v>
      </c>
      <c r="F373" s="232">
        <v>2493596.46</v>
      </c>
      <c r="G373" s="232">
        <v>768468.9</v>
      </c>
      <c r="H373" s="232">
        <v>667144.31000000006</v>
      </c>
    </row>
    <row r="374" spans="2:8">
      <c r="C374" t="s">
        <v>388</v>
      </c>
      <c r="D374" t="s">
        <v>1359</v>
      </c>
      <c r="E374" s="232">
        <v>15712477.789999999</v>
      </c>
      <c r="F374" s="232">
        <v>1782680.21</v>
      </c>
      <c r="G374" s="232">
        <v>765789.5</v>
      </c>
      <c r="H374" s="232">
        <v>564272.18999999994</v>
      </c>
    </row>
    <row r="375" spans="2:8">
      <c r="B375" t="s">
        <v>1360</v>
      </c>
      <c r="C375" t="s">
        <v>389</v>
      </c>
      <c r="D375" t="s">
        <v>1361</v>
      </c>
      <c r="E375" s="232">
        <v>936217402.65000021</v>
      </c>
      <c r="F375" s="232">
        <v>496678689.87</v>
      </c>
      <c r="G375" s="232">
        <v>82474032.109999999</v>
      </c>
      <c r="H375" s="232">
        <v>194423962.25</v>
      </c>
    </row>
    <row r="376" spans="2:8">
      <c r="C376" t="s">
        <v>390</v>
      </c>
      <c r="D376" t="s">
        <v>1362</v>
      </c>
      <c r="E376" s="232">
        <v>135179186.63</v>
      </c>
      <c r="F376" s="232">
        <v>29980756.059999999</v>
      </c>
      <c r="G376" s="232">
        <v>10377813.09</v>
      </c>
      <c r="H376" s="232">
        <v>14800835.380000001</v>
      </c>
    </row>
    <row r="377" spans="2:8">
      <c r="C377" t="s">
        <v>391</v>
      </c>
      <c r="D377" t="s">
        <v>1363</v>
      </c>
      <c r="E377" s="232">
        <v>42935143.019999996</v>
      </c>
      <c r="F377" s="232">
        <v>5165849.2</v>
      </c>
      <c r="G377" s="232">
        <v>2762042.5</v>
      </c>
      <c r="H377" s="232">
        <v>2125501.4900000002</v>
      </c>
    </row>
    <row r="378" spans="2:8">
      <c r="C378" t="s">
        <v>392</v>
      </c>
      <c r="D378" t="s">
        <v>1364</v>
      </c>
      <c r="E378" s="232">
        <v>319222742.88999999</v>
      </c>
      <c r="F378" s="232">
        <v>108820811.56</v>
      </c>
      <c r="G378" s="232">
        <v>16513247.470000001</v>
      </c>
      <c r="H378" s="232">
        <v>51383695.780000001</v>
      </c>
    </row>
    <row r="379" spans="2:8">
      <c r="C379" t="s">
        <v>393</v>
      </c>
      <c r="D379" t="s">
        <v>1365</v>
      </c>
      <c r="E379" s="232">
        <v>43632640.879999995</v>
      </c>
      <c r="F379" s="232">
        <v>5260735.96</v>
      </c>
      <c r="G379" s="232">
        <v>1998945.53</v>
      </c>
      <c r="H379" s="232">
        <v>1677972.26</v>
      </c>
    </row>
    <row r="380" spans="2:8">
      <c r="C380" t="s">
        <v>394</v>
      </c>
      <c r="D380" t="s">
        <v>1366</v>
      </c>
      <c r="E380" s="232">
        <v>103498899.92</v>
      </c>
      <c r="F380" s="232">
        <v>19035703.68</v>
      </c>
      <c r="G380" s="232">
        <v>3585562.4</v>
      </c>
      <c r="H380" s="232">
        <v>4764781.59</v>
      </c>
    </row>
    <row r="381" spans="2:8">
      <c r="C381" t="s">
        <v>395</v>
      </c>
      <c r="D381" t="s">
        <v>1367</v>
      </c>
      <c r="E381" s="232">
        <v>191930688.09</v>
      </c>
      <c r="F381" s="232">
        <v>43963242.350000001</v>
      </c>
      <c r="G381" s="232">
        <v>12160541.800000001</v>
      </c>
      <c r="H381" s="232">
        <v>27994822.449999999</v>
      </c>
    </row>
    <row r="382" spans="2:8">
      <c r="C382" t="s">
        <v>396</v>
      </c>
      <c r="D382" t="s">
        <v>1368</v>
      </c>
      <c r="E382" s="232">
        <v>174219660.95000002</v>
      </c>
      <c r="F382" s="232">
        <v>34756254.009999998</v>
      </c>
      <c r="G382" s="232">
        <v>12544026.5</v>
      </c>
      <c r="H382" s="232">
        <v>17152141.440000001</v>
      </c>
    </row>
    <row r="383" spans="2:8">
      <c r="C383" t="s">
        <v>397</v>
      </c>
      <c r="D383" t="s">
        <v>1369</v>
      </c>
      <c r="E383" s="232">
        <v>20949842.140000001</v>
      </c>
      <c r="F383" s="232">
        <v>1305358.6000000001</v>
      </c>
      <c r="G383" s="232">
        <v>277504.5</v>
      </c>
      <c r="H383" s="232">
        <v>725856.52</v>
      </c>
    </row>
    <row r="384" spans="2:8">
      <c r="C384" t="s">
        <v>398</v>
      </c>
      <c r="D384" t="s">
        <v>1370</v>
      </c>
      <c r="E384" s="232">
        <v>74161325.420000002</v>
      </c>
      <c r="F384" s="232">
        <v>12810482.529999999</v>
      </c>
      <c r="G384" s="232">
        <v>3928478.45</v>
      </c>
      <c r="H384" s="232">
        <v>4655893.95</v>
      </c>
    </row>
    <row r="385" spans="2:8">
      <c r="C385" t="s">
        <v>399</v>
      </c>
      <c r="D385" t="s">
        <v>1371</v>
      </c>
      <c r="E385" s="232">
        <v>57064197.030000009</v>
      </c>
      <c r="F385" s="232">
        <v>9104041.2100000009</v>
      </c>
      <c r="G385" s="232">
        <v>2095437.1</v>
      </c>
      <c r="H385" s="232">
        <v>3034448.38</v>
      </c>
    </row>
    <row r="386" spans="2:8">
      <c r="C386" t="s">
        <v>400</v>
      </c>
      <c r="D386" t="s">
        <v>1372</v>
      </c>
      <c r="E386" s="232">
        <v>33383728.129999999</v>
      </c>
      <c r="F386" s="232">
        <v>4942676.38</v>
      </c>
      <c r="G386" s="232">
        <v>2498640.87</v>
      </c>
      <c r="H386" s="232">
        <v>2784111.67</v>
      </c>
    </row>
    <row r="387" spans="2:8">
      <c r="B387" t="s">
        <v>1373</v>
      </c>
      <c r="C387" t="s">
        <v>401</v>
      </c>
      <c r="D387" t="s">
        <v>1374</v>
      </c>
      <c r="E387" s="232">
        <v>298080154.66000003</v>
      </c>
      <c r="F387" s="232">
        <v>74583120.340000004</v>
      </c>
      <c r="G387" s="232">
        <v>17835888.239999998</v>
      </c>
      <c r="H387" s="232">
        <v>29102109.07</v>
      </c>
    </row>
    <row r="388" spans="2:8">
      <c r="C388" t="s">
        <v>402</v>
      </c>
      <c r="D388" t="s">
        <v>1375</v>
      </c>
      <c r="E388" s="232">
        <v>45983684.329999998</v>
      </c>
      <c r="F388" s="232">
        <v>5708053.9800000004</v>
      </c>
      <c r="G388" s="232">
        <v>2262796.23</v>
      </c>
      <c r="H388" s="232">
        <v>534112.79</v>
      </c>
    </row>
    <row r="389" spans="2:8">
      <c r="C389" t="s">
        <v>403</v>
      </c>
      <c r="D389" t="s">
        <v>1376</v>
      </c>
      <c r="E389" s="232">
        <v>41429029.899999999</v>
      </c>
      <c r="F389" s="232">
        <v>6242099.9299999997</v>
      </c>
      <c r="G389" s="232">
        <v>1749352.36</v>
      </c>
      <c r="H389" s="232">
        <v>1318019.0900000001</v>
      </c>
    </row>
    <row r="390" spans="2:8">
      <c r="C390" t="s">
        <v>404</v>
      </c>
      <c r="D390" t="s">
        <v>1377</v>
      </c>
      <c r="E390" s="232">
        <v>42442947.230000004</v>
      </c>
      <c r="F390" s="232">
        <v>7106924.5800000001</v>
      </c>
      <c r="G390" s="232">
        <v>2145808</v>
      </c>
      <c r="H390" s="232">
        <v>1509279.63</v>
      </c>
    </row>
    <row r="391" spans="2:8">
      <c r="C391" t="s">
        <v>405</v>
      </c>
      <c r="D391" t="s">
        <v>1378</v>
      </c>
      <c r="E391" s="232">
        <v>39002064.450000003</v>
      </c>
      <c r="F391" s="232">
        <v>4007318.96</v>
      </c>
      <c r="G391" s="232">
        <v>1376850.5</v>
      </c>
      <c r="H391" s="232">
        <v>704149.72</v>
      </c>
    </row>
    <row r="392" spans="2:8">
      <c r="C392" t="s">
        <v>406</v>
      </c>
      <c r="D392" t="s">
        <v>1379</v>
      </c>
      <c r="E392" s="232">
        <v>17433694.559999999</v>
      </c>
      <c r="F392" s="232">
        <v>720839.15</v>
      </c>
      <c r="G392" s="232">
        <v>302008</v>
      </c>
      <c r="H392" s="232">
        <v>216868.23</v>
      </c>
    </row>
    <row r="393" spans="2:8">
      <c r="C393" t="s">
        <v>407</v>
      </c>
      <c r="D393" t="s">
        <v>1380</v>
      </c>
      <c r="E393" s="232">
        <v>25805410.929999996</v>
      </c>
      <c r="F393" s="232">
        <v>1931705.89</v>
      </c>
      <c r="G393" s="232">
        <v>1552994.3</v>
      </c>
      <c r="H393" s="232">
        <v>1047074.13</v>
      </c>
    </row>
    <row r="394" spans="2:8">
      <c r="B394" t="s">
        <v>1381</v>
      </c>
      <c r="C394" t="s">
        <v>408</v>
      </c>
      <c r="D394" t="s">
        <v>1382</v>
      </c>
      <c r="E394" s="232">
        <v>457963585.72000003</v>
      </c>
      <c r="F394" s="232">
        <v>154232709.11000001</v>
      </c>
      <c r="G394" s="232">
        <v>25643278</v>
      </c>
      <c r="H394" s="232">
        <v>69167810.25</v>
      </c>
    </row>
    <row r="395" spans="2:8">
      <c r="C395" t="s">
        <v>409</v>
      </c>
      <c r="D395" t="s">
        <v>1383</v>
      </c>
      <c r="E395" s="232">
        <v>193547320.93000007</v>
      </c>
      <c r="F395" s="232">
        <v>40418908.159999996</v>
      </c>
      <c r="G395" s="232">
        <v>14479189.5</v>
      </c>
      <c r="H395" s="232">
        <v>27548566.399999999</v>
      </c>
    </row>
    <row r="396" spans="2:8">
      <c r="C396" t="s">
        <v>410</v>
      </c>
      <c r="D396" t="s">
        <v>1384</v>
      </c>
      <c r="E396" s="232">
        <v>49439097.070000008</v>
      </c>
      <c r="F396" s="232">
        <v>4304177.38</v>
      </c>
      <c r="G396" s="232">
        <v>2594649.1</v>
      </c>
      <c r="H396" s="232">
        <v>1857043.09</v>
      </c>
    </row>
    <row r="397" spans="2:8">
      <c r="C397" t="s">
        <v>411</v>
      </c>
      <c r="D397" t="s">
        <v>1385</v>
      </c>
      <c r="E397" s="232">
        <v>35650891.939999998</v>
      </c>
      <c r="F397" s="232">
        <v>4407393.09</v>
      </c>
      <c r="G397" s="232">
        <v>1503536.9</v>
      </c>
      <c r="H397" s="232">
        <v>1495512.044</v>
      </c>
    </row>
    <row r="398" spans="2:8">
      <c r="C398" t="s">
        <v>412</v>
      </c>
      <c r="D398" t="s">
        <v>1386</v>
      </c>
      <c r="E398" s="232">
        <v>48733804.169999994</v>
      </c>
      <c r="F398" s="232">
        <v>4650506.5199999996</v>
      </c>
      <c r="G398" s="232">
        <v>2467256</v>
      </c>
      <c r="H398" s="232">
        <v>1878147.52</v>
      </c>
    </row>
    <row r="399" spans="2:8">
      <c r="C399" t="s">
        <v>413</v>
      </c>
      <c r="D399" t="s">
        <v>1387</v>
      </c>
      <c r="E399" s="232">
        <v>70147515.590000004</v>
      </c>
      <c r="F399" s="232">
        <v>10143081.02</v>
      </c>
      <c r="G399" s="232">
        <v>2966223.23</v>
      </c>
      <c r="H399" s="232">
        <v>1969619.27</v>
      </c>
    </row>
    <row r="400" spans="2:8">
      <c r="C400" t="s">
        <v>414</v>
      </c>
      <c r="D400" t="s">
        <v>1388</v>
      </c>
      <c r="E400" s="232">
        <v>34103054.129999995</v>
      </c>
      <c r="F400" s="232">
        <v>2608146.02</v>
      </c>
      <c r="G400" s="232">
        <v>1475307.94</v>
      </c>
      <c r="H400" s="232">
        <v>915140.33</v>
      </c>
    </row>
    <row r="401" spans="2:8">
      <c r="B401" t="s">
        <v>1389</v>
      </c>
      <c r="C401" t="s">
        <v>415</v>
      </c>
      <c r="D401" t="s">
        <v>1390</v>
      </c>
      <c r="E401" s="232">
        <v>546193142.4799999</v>
      </c>
      <c r="F401" s="232">
        <v>326716293.56</v>
      </c>
      <c r="G401" s="232">
        <v>49699262.299999997</v>
      </c>
      <c r="H401" s="232">
        <v>132144248.63</v>
      </c>
    </row>
    <row r="402" spans="2:8">
      <c r="C402" t="s">
        <v>416</v>
      </c>
      <c r="D402" t="s">
        <v>1391</v>
      </c>
      <c r="E402" s="232">
        <v>160030391.5</v>
      </c>
      <c r="F402" s="232">
        <v>25594472.629999999</v>
      </c>
      <c r="G402" s="232">
        <v>8319643.7599999998</v>
      </c>
      <c r="H402" s="232">
        <v>20383868.789999999</v>
      </c>
    </row>
    <row r="403" spans="2:8">
      <c r="C403" t="s">
        <v>417</v>
      </c>
      <c r="D403" t="s">
        <v>1392</v>
      </c>
      <c r="E403" s="232">
        <v>73020692.289999992</v>
      </c>
      <c r="F403" s="232">
        <v>15021469.289999999</v>
      </c>
      <c r="G403" s="232">
        <v>3436261.22</v>
      </c>
      <c r="H403" s="232">
        <v>3024523.96</v>
      </c>
    </row>
    <row r="404" spans="2:8">
      <c r="C404" t="s">
        <v>418</v>
      </c>
      <c r="D404" t="s">
        <v>1393</v>
      </c>
      <c r="E404" s="232">
        <v>163720171.00999999</v>
      </c>
      <c r="F404" s="232">
        <v>46963270.43</v>
      </c>
      <c r="G404" s="232">
        <v>8672691.0099999998</v>
      </c>
      <c r="H404" s="232">
        <v>19761052.140000001</v>
      </c>
    </row>
    <row r="405" spans="2:8">
      <c r="C405" t="s">
        <v>419</v>
      </c>
      <c r="D405" t="s">
        <v>1394</v>
      </c>
      <c r="E405" s="232">
        <v>47690654.769999996</v>
      </c>
      <c r="F405" s="232">
        <v>7976027.5</v>
      </c>
      <c r="G405" s="232">
        <v>1851840.8</v>
      </c>
      <c r="H405" s="232">
        <v>1734110.18</v>
      </c>
    </row>
    <row r="406" spans="2:8">
      <c r="C406" t="s">
        <v>420</v>
      </c>
      <c r="D406" t="s">
        <v>1395</v>
      </c>
      <c r="E406" s="232">
        <v>66475484.770000003</v>
      </c>
      <c r="F406" s="232">
        <v>14449587.6</v>
      </c>
      <c r="G406" s="232">
        <v>2932780.53</v>
      </c>
      <c r="H406" s="232">
        <v>2567097.4</v>
      </c>
    </row>
    <row r="407" spans="2:8">
      <c r="C407" t="s">
        <v>421</v>
      </c>
      <c r="D407" t="s">
        <v>1396</v>
      </c>
      <c r="E407" s="232">
        <v>63620568.849999994</v>
      </c>
      <c r="F407" s="232">
        <v>21560546.059999999</v>
      </c>
      <c r="G407" s="232">
        <v>5922392.04</v>
      </c>
      <c r="H407" s="232">
        <v>8683930.6300000008</v>
      </c>
    </row>
    <row r="408" spans="2:8">
      <c r="C408" t="s">
        <v>422</v>
      </c>
      <c r="D408" t="s">
        <v>1397</v>
      </c>
      <c r="E408" s="232">
        <v>32858432.870000005</v>
      </c>
      <c r="F408" s="232">
        <v>4861003.0199999996</v>
      </c>
      <c r="G408" s="232">
        <v>2464636.31</v>
      </c>
      <c r="H408" s="232">
        <v>1391546.42</v>
      </c>
    </row>
    <row r="409" spans="2:8">
      <c r="C409" t="s">
        <v>423</v>
      </c>
      <c r="D409" t="s">
        <v>1398</v>
      </c>
      <c r="E409" s="232">
        <v>28396816</v>
      </c>
      <c r="F409" s="232">
        <v>5499684.4800000004</v>
      </c>
      <c r="G409" s="232">
        <v>6538966.0300000003</v>
      </c>
      <c r="H409" s="232">
        <v>2853189.65</v>
      </c>
    </row>
    <row r="410" spans="2:8">
      <c r="B410" t="s">
        <v>1399</v>
      </c>
      <c r="C410" t="s">
        <v>424</v>
      </c>
      <c r="D410" t="s">
        <v>1400</v>
      </c>
      <c r="E410" s="232">
        <v>539866126.73000002</v>
      </c>
      <c r="F410" s="232">
        <v>216724700.75</v>
      </c>
      <c r="G410" s="232">
        <v>48881209.75</v>
      </c>
      <c r="H410" s="232">
        <v>95420242.209999993</v>
      </c>
    </row>
    <row r="411" spans="2:8">
      <c r="C411" t="s">
        <v>425</v>
      </c>
      <c r="D411" t="s">
        <v>1401</v>
      </c>
      <c r="E411" s="232">
        <v>157022490.16</v>
      </c>
      <c r="F411" s="232">
        <v>30470746.899999999</v>
      </c>
      <c r="G411" s="232">
        <v>11100521.529999999</v>
      </c>
      <c r="H411" s="232">
        <v>12718285.82</v>
      </c>
    </row>
    <row r="412" spans="2:8">
      <c r="C412" t="s">
        <v>426</v>
      </c>
      <c r="D412" t="s">
        <v>1402</v>
      </c>
      <c r="E412" s="232">
        <v>196516562.68000004</v>
      </c>
      <c r="F412" s="232">
        <v>44265821.240000002</v>
      </c>
      <c r="G412" s="232">
        <v>11084167.82</v>
      </c>
      <c r="H412" s="232">
        <v>33855842.039999999</v>
      </c>
    </row>
    <row r="413" spans="2:8">
      <c r="C413" t="s">
        <v>427</v>
      </c>
      <c r="D413" t="s">
        <v>1403</v>
      </c>
      <c r="E413" s="232">
        <v>89055094.150000006</v>
      </c>
      <c r="F413" s="232">
        <v>16323317.689999999</v>
      </c>
      <c r="G413" s="232">
        <v>6988542.9299999997</v>
      </c>
      <c r="H413" s="232">
        <v>3443036.03</v>
      </c>
    </row>
    <row r="414" spans="2:8">
      <c r="C414" t="s">
        <v>428</v>
      </c>
      <c r="D414" t="s">
        <v>1404</v>
      </c>
      <c r="E414" s="232">
        <v>67576063.479999989</v>
      </c>
      <c r="F414" s="232">
        <v>12586018.609999999</v>
      </c>
      <c r="G414" s="232">
        <v>4270406.9000000004</v>
      </c>
      <c r="H414" s="232">
        <v>2649743.9</v>
      </c>
    </row>
    <row r="415" spans="2:8">
      <c r="C415" t="s">
        <v>429</v>
      </c>
      <c r="D415" t="s">
        <v>1405</v>
      </c>
      <c r="E415" s="232">
        <v>29871463.199999999</v>
      </c>
      <c r="F415" s="232">
        <v>3310591.71</v>
      </c>
      <c r="G415" s="232">
        <v>2154203.17</v>
      </c>
      <c r="H415" s="232">
        <v>1241639.8500000001</v>
      </c>
    </row>
    <row r="416" spans="2:8">
      <c r="B416" t="s">
        <v>1406</v>
      </c>
      <c r="C416" t="s">
        <v>430</v>
      </c>
      <c r="D416" t="s">
        <v>1407</v>
      </c>
      <c r="E416" s="232">
        <v>327349200.32999998</v>
      </c>
      <c r="F416" s="232">
        <v>102600724.56999999</v>
      </c>
      <c r="G416" s="232">
        <v>17659818.140000001</v>
      </c>
      <c r="H416" s="232">
        <v>51598345.390000001</v>
      </c>
    </row>
    <row r="417" spans="1:8">
      <c r="C417" t="s">
        <v>431</v>
      </c>
      <c r="D417" t="s">
        <v>1408</v>
      </c>
      <c r="E417" s="232">
        <v>38537691.870000005</v>
      </c>
      <c r="F417" s="232">
        <v>5015915.55</v>
      </c>
      <c r="G417" s="232">
        <v>1739782.57</v>
      </c>
      <c r="H417" s="232">
        <v>1114738.06</v>
      </c>
    </row>
    <row r="418" spans="1:8">
      <c r="C418" t="s">
        <v>432</v>
      </c>
      <c r="D418" t="s">
        <v>1409</v>
      </c>
      <c r="E418" s="232">
        <v>41578280.310000002</v>
      </c>
      <c r="F418" s="232">
        <v>6388352.6500000004</v>
      </c>
      <c r="G418" s="232">
        <v>777358.03</v>
      </c>
      <c r="H418" s="232">
        <v>2969152.89</v>
      </c>
    </row>
    <row r="419" spans="1:8">
      <c r="C419" t="s">
        <v>433</v>
      </c>
      <c r="D419" t="s">
        <v>1410</v>
      </c>
      <c r="E419" s="232">
        <v>70476939</v>
      </c>
      <c r="F419" s="232">
        <v>9829070.8000000007</v>
      </c>
      <c r="G419" s="232">
        <v>3146479.99</v>
      </c>
      <c r="H419" s="232">
        <v>2089636.58</v>
      </c>
    </row>
    <row r="420" spans="1:8">
      <c r="C420" t="s">
        <v>434</v>
      </c>
      <c r="D420" t="s">
        <v>1411</v>
      </c>
      <c r="E420" s="232">
        <v>71085276.879999995</v>
      </c>
      <c r="F420" s="232">
        <v>10027303.810000001</v>
      </c>
      <c r="G420" s="232">
        <v>3241190.59</v>
      </c>
      <c r="H420" s="232">
        <v>2710027.39</v>
      </c>
    </row>
    <row r="421" spans="1:8">
      <c r="C421" t="s">
        <v>435</v>
      </c>
      <c r="D421" t="s">
        <v>1412</v>
      </c>
      <c r="E421" s="232">
        <v>133756171.92999999</v>
      </c>
      <c r="F421" s="232">
        <v>35814648.420000002</v>
      </c>
      <c r="G421" s="232">
        <v>9402822.8499999996</v>
      </c>
      <c r="H421" s="232">
        <v>9096859.3100000005</v>
      </c>
    </row>
    <row r="422" spans="1:8">
      <c r="C422" t="s">
        <v>436</v>
      </c>
      <c r="D422" t="s">
        <v>1413</v>
      </c>
      <c r="E422" s="232">
        <v>44488693.850000001</v>
      </c>
      <c r="F422" s="232">
        <v>7701626.7300000004</v>
      </c>
      <c r="G422" s="232">
        <v>2399175.85</v>
      </c>
      <c r="H422" s="232">
        <v>1860590.07</v>
      </c>
    </row>
    <row r="423" spans="1:8">
      <c r="C423" t="s">
        <v>437</v>
      </c>
      <c r="D423" t="s">
        <v>1414</v>
      </c>
      <c r="E423" s="232">
        <v>23227246.289999995</v>
      </c>
      <c r="F423" s="232">
        <v>2760963.45</v>
      </c>
      <c r="G423" s="232">
        <v>1329923.44</v>
      </c>
      <c r="H423" s="232">
        <v>1310925.6499999999</v>
      </c>
    </row>
    <row r="424" spans="1:8">
      <c r="C424" t="s">
        <v>438</v>
      </c>
      <c r="D424" t="s">
        <v>1415</v>
      </c>
      <c r="E424" s="232">
        <v>21162732.789999999</v>
      </c>
      <c r="F424" s="232">
        <v>3258621.39</v>
      </c>
      <c r="G424" s="232">
        <v>1151134</v>
      </c>
      <c r="H424" s="232">
        <v>1014756.12</v>
      </c>
    </row>
    <row r="425" spans="1:8">
      <c r="A425">
        <v>7</v>
      </c>
      <c r="B425" t="s">
        <v>1416</v>
      </c>
      <c r="C425" t="s">
        <v>439</v>
      </c>
      <c r="D425" t="s">
        <v>1417</v>
      </c>
      <c r="E425" s="232">
        <v>473195347.31000006</v>
      </c>
      <c r="F425" s="232">
        <v>137705319.47999999</v>
      </c>
      <c r="G425" s="232">
        <v>36430036.560000002</v>
      </c>
      <c r="H425" s="232">
        <v>87596720.670000002</v>
      </c>
    </row>
    <row r="426" spans="1:8">
      <c r="C426" t="s">
        <v>440</v>
      </c>
      <c r="D426" t="s">
        <v>1418</v>
      </c>
      <c r="E426" s="232">
        <v>37000504.5</v>
      </c>
      <c r="F426" s="232">
        <v>5867445.9199999999</v>
      </c>
      <c r="G426" s="232">
        <v>1571896.3</v>
      </c>
      <c r="H426" s="232">
        <v>1296994.9099999999</v>
      </c>
    </row>
    <row r="427" spans="1:8">
      <c r="C427" t="s">
        <v>441</v>
      </c>
      <c r="D427" t="s">
        <v>1419</v>
      </c>
      <c r="E427" s="232">
        <v>110797677.64</v>
      </c>
      <c r="F427" s="232">
        <v>22256846.780000001</v>
      </c>
      <c r="G427" s="232">
        <v>4352542.25</v>
      </c>
      <c r="H427" s="232">
        <v>3569281.55</v>
      </c>
    </row>
    <row r="428" spans="1:8">
      <c r="C428" t="s">
        <v>442</v>
      </c>
      <c r="D428" t="s">
        <v>1420</v>
      </c>
      <c r="E428" s="232">
        <v>31074508.390000004</v>
      </c>
      <c r="F428" s="232">
        <v>2652994.62</v>
      </c>
      <c r="G428" s="232">
        <v>1756063.06</v>
      </c>
      <c r="H428" s="232">
        <v>1168437.72</v>
      </c>
    </row>
    <row r="429" spans="1:8">
      <c r="C429" t="s">
        <v>443</v>
      </c>
      <c r="D429" t="s">
        <v>1421</v>
      </c>
      <c r="E429" s="232">
        <v>69847597.129999995</v>
      </c>
      <c r="F429" s="232">
        <v>12668760.880000001</v>
      </c>
      <c r="G429" s="232">
        <v>4004476.6</v>
      </c>
      <c r="H429" s="232">
        <v>3931324.44</v>
      </c>
    </row>
    <row r="430" spans="1:8">
      <c r="C430" t="s">
        <v>444</v>
      </c>
      <c r="D430" t="s">
        <v>1422</v>
      </c>
      <c r="E430" s="232">
        <v>127986818.61000001</v>
      </c>
      <c r="F430" s="232">
        <v>25162432.899999999</v>
      </c>
      <c r="G430" s="232">
        <v>8634344.0800000001</v>
      </c>
      <c r="H430" s="232">
        <v>7831961.04</v>
      </c>
    </row>
    <row r="431" spans="1:8">
      <c r="C431" t="s">
        <v>445</v>
      </c>
      <c r="D431" t="s">
        <v>1423</v>
      </c>
      <c r="E431" s="232">
        <v>41846491.039999999</v>
      </c>
      <c r="F431" s="232">
        <v>8340139.2599999998</v>
      </c>
      <c r="G431" s="232">
        <v>2324349</v>
      </c>
      <c r="H431" s="232">
        <v>1824081</v>
      </c>
    </row>
    <row r="432" spans="1:8">
      <c r="C432" t="s">
        <v>446</v>
      </c>
      <c r="D432" t="s">
        <v>1424</v>
      </c>
      <c r="E432" s="232">
        <v>39179321.329999998</v>
      </c>
      <c r="F432" s="232">
        <v>6667066.8399999999</v>
      </c>
      <c r="G432" s="232">
        <v>2864615.82</v>
      </c>
      <c r="H432" s="232">
        <v>2203632.31</v>
      </c>
    </row>
    <row r="433" spans="2:8">
      <c r="C433" t="s">
        <v>447</v>
      </c>
      <c r="D433" t="s">
        <v>1425</v>
      </c>
      <c r="E433" s="232">
        <v>55021235.230000004</v>
      </c>
      <c r="F433" s="232">
        <v>10404853.1</v>
      </c>
      <c r="G433" s="232">
        <v>4107870.04</v>
      </c>
      <c r="H433" s="232">
        <v>2677297.6</v>
      </c>
    </row>
    <row r="434" spans="2:8">
      <c r="C434" t="s">
        <v>448</v>
      </c>
      <c r="D434" t="s">
        <v>1426</v>
      </c>
      <c r="E434" s="232">
        <v>46647490.810000002</v>
      </c>
      <c r="F434" s="232">
        <v>9361245.6899999995</v>
      </c>
      <c r="G434" s="232">
        <v>3038201</v>
      </c>
      <c r="H434" s="232">
        <v>2972611.8</v>
      </c>
    </row>
    <row r="435" spans="2:8">
      <c r="C435" t="s">
        <v>449</v>
      </c>
      <c r="D435" t="s">
        <v>1427</v>
      </c>
      <c r="E435" s="232">
        <v>54232549.710000001</v>
      </c>
      <c r="F435" s="232">
        <v>11300252.039999999</v>
      </c>
      <c r="G435" s="232">
        <v>6563378.2000000002</v>
      </c>
      <c r="H435" s="232">
        <v>2904410.47</v>
      </c>
    </row>
    <row r="436" spans="2:8">
      <c r="C436" t="s">
        <v>450</v>
      </c>
      <c r="D436" t="s">
        <v>1428</v>
      </c>
      <c r="E436" s="232">
        <v>79297047.460000008</v>
      </c>
      <c r="F436" s="232">
        <v>17818860.239999998</v>
      </c>
      <c r="G436" s="232">
        <v>5656479.8200000003</v>
      </c>
      <c r="H436" s="232">
        <v>6447347.71</v>
      </c>
    </row>
    <row r="437" spans="2:8">
      <c r="C437" t="s">
        <v>451</v>
      </c>
      <c r="D437" t="s">
        <v>1429</v>
      </c>
      <c r="E437" s="232">
        <v>38267966.189999998</v>
      </c>
      <c r="F437" s="232">
        <v>4999326.95</v>
      </c>
      <c r="G437" s="232">
        <v>1980333.03</v>
      </c>
      <c r="H437" s="232">
        <v>1665828.69</v>
      </c>
    </row>
    <row r="438" spans="2:8">
      <c r="C438" t="s">
        <v>452</v>
      </c>
      <c r="D438" t="s">
        <v>1430</v>
      </c>
      <c r="E438" s="232">
        <v>144743717.88999999</v>
      </c>
      <c r="F438" s="232">
        <v>31426262.420000002</v>
      </c>
      <c r="G438" s="232">
        <v>10014927.949999999</v>
      </c>
      <c r="H438" s="232">
        <v>13232987.880000001</v>
      </c>
    </row>
    <row r="439" spans="2:8">
      <c r="C439" t="s">
        <v>453</v>
      </c>
      <c r="D439" t="s">
        <v>1431</v>
      </c>
      <c r="E439" s="232">
        <v>22431916.370000001</v>
      </c>
      <c r="F439" s="232">
        <v>4928250.5599999996</v>
      </c>
      <c r="G439" s="232">
        <v>2165232.92</v>
      </c>
      <c r="H439" s="232">
        <v>1690997.21</v>
      </c>
    </row>
    <row r="440" spans="2:8">
      <c r="C440" t="s">
        <v>454</v>
      </c>
      <c r="D440" t="s">
        <v>1432</v>
      </c>
      <c r="E440" s="232">
        <v>16764638.379999999</v>
      </c>
      <c r="F440" s="232">
        <v>3596163.32</v>
      </c>
      <c r="G440" s="232">
        <v>1231095.72</v>
      </c>
      <c r="H440" s="232">
        <v>944072.16</v>
      </c>
    </row>
    <row r="441" spans="2:8">
      <c r="C441" t="s">
        <v>455</v>
      </c>
      <c r="D441" t="s">
        <v>1433</v>
      </c>
      <c r="E441" s="232">
        <v>16348772.940000001</v>
      </c>
      <c r="F441" s="232">
        <v>2274044.88</v>
      </c>
      <c r="G441" s="232">
        <v>1585823.6</v>
      </c>
      <c r="H441" s="232">
        <v>659149.80000000005</v>
      </c>
    </row>
    <row r="442" spans="2:8">
      <c r="C442" t="s">
        <v>456</v>
      </c>
      <c r="D442" t="s">
        <v>1434</v>
      </c>
      <c r="E442" s="232">
        <v>21198253.73</v>
      </c>
      <c r="F442" s="232">
        <v>4015074.1</v>
      </c>
      <c r="G442" s="232">
        <v>1441441</v>
      </c>
      <c r="H442" s="232">
        <v>1188986.83</v>
      </c>
    </row>
    <row r="443" spans="2:8">
      <c r="B443" t="s">
        <v>1435</v>
      </c>
      <c r="C443" t="s">
        <v>457</v>
      </c>
      <c r="D443" t="s">
        <v>1436</v>
      </c>
      <c r="E443" s="232">
        <v>1157811171.54</v>
      </c>
      <c r="F443" s="232">
        <v>551197733.04999995</v>
      </c>
      <c r="G443" s="232">
        <v>103331094.11</v>
      </c>
      <c r="H443" s="232">
        <v>263785463.25</v>
      </c>
    </row>
    <row r="444" spans="2:8">
      <c r="C444" t="s">
        <v>458</v>
      </c>
      <c r="D444" t="s">
        <v>1437</v>
      </c>
      <c r="E444" s="232">
        <v>58640735.600000001</v>
      </c>
      <c r="F444" s="232">
        <v>8156267.5499999998</v>
      </c>
      <c r="G444" s="232">
        <v>1427523.96</v>
      </c>
      <c r="H444" s="232">
        <v>2738394.66</v>
      </c>
    </row>
    <row r="445" spans="2:8">
      <c r="C445" t="s">
        <v>459</v>
      </c>
      <c r="D445" t="s">
        <v>1438</v>
      </c>
      <c r="E445" s="232">
        <v>53771308.700000003</v>
      </c>
      <c r="F445" s="232">
        <v>7352653.3099999996</v>
      </c>
      <c r="G445" s="232">
        <v>1615682.32</v>
      </c>
      <c r="H445" s="232">
        <v>3193936.89</v>
      </c>
    </row>
    <row r="446" spans="2:8">
      <c r="C446" t="s">
        <v>460</v>
      </c>
      <c r="D446" t="s">
        <v>1439</v>
      </c>
      <c r="E446" s="232">
        <v>77293562.060000002</v>
      </c>
      <c r="F446" s="232">
        <v>16299264.640000001</v>
      </c>
      <c r="G446" s="232">
        <v>7792311.3499999996</v>
      </c>
      <c r="H446" s="232">
        <v>6066519.0599999996</v>
      </c>
    </row>
    <row r="447" spans="2:8">
      <c r="C447" t="s">
        <v>461</v>
      </c>
      <c r="D447" t="s">
        <v>1440</v>
      </c>
      <c r="E447" s="232">
        <v>238618885.20000005</v>
      </c>
      <c r="F447" s="232">
        <v>76990835.709999993</v>
      </c>
      <c r="G447" s="232">
        <v>10927422.66</v>
      </c>
      <c r="H447" s="232">
        <v>30192783.050000001</v>
      </c>
    </row>
    <row r="448" spans="2:8">
      <c r="C448" t="s">
        <v>462</v>
      </c>
      <c r="D448" t="s">
        <v>1441</v>
      </c>
      <c r="E448" s="232">
        <v>69397093.890000001</v>
      </c>
      <c r="F448" s="232">
        <v>8775805.5500000007</v>
      </c>
      <c r="G448" s="232">
        <v>2629632.12</v>
      </c>
      <c r="H448" s="232">
        <v>2848004.46</v>
      </c>
    </row>
    <row r="449" spans="3:8">
      <c r="C449" t="s">
        <v>463</v>
      </c>
      <c r="D449" t="s">
        <v>1442</v>
      </c>
      <c r="E449" s="232">
        <v>135661118.28</v>
      </c>
      <c r="F449" s="232">
        <v>23145185.460000001</v>
      </c>
      <c r="G449" s="232">
        <v>6541876.0899999999</v>
      </c>
      <c r="H449" s="232">
        <v>9271197.6099999994</v>
      </c>
    </row>
    <row r="450" spans="3:8">
      <c r="C450" t="s">
        <v>464</v>
      </c>
      <c r="D450" t="s">
        <v>1443</v>
      </c>
      <c r="E450" s="232">
        <v>58199234.399999999</v>
      </c>
      <c r="F450" s="232">
        <v>6688354.4199999999</v>
      </c>
      <c r="G450" s="232">
        <v>1980957.88</v>
      </c>
      <c r="H450" s="232">
        <v>2334305.15</v>
      </c>
    </row>
    <row r="451" spans="3:8">
      <c r="C451" t="s">
        <v>465</v>
      </c>
      <c r="D451" t="s">
        <v>1444</v>
      </c>
      <c r="E451" s="232">
        <v>115856034.98999998</v>
      </c>
      <c r="F451" s="232">
        <v>19970027.5</v>
      </c>
      <c r="G451" s="232">
        <v>5454154.04</v>
      </c>
      <c r="H451" s="232">
        <v>9411814.0399999991</v>
      </c>
    </row>
    <row r="452" spans="3:8">
      <c r="C452" t="s">
        <v>466</v>
      </c>
      <c r="D452" t="s">
        <v>1445</v>
      </c>
      <c r="E452" s="232">
        <v>34537514.039999999</v>
      </c>
      <c r="F452" s="232">
        <v>3643759.4</v>
      </c>
      <c r="G452" s="232">
        <v>1715098.81</v>
      </c>
      <c r="H452" s="232">
        <v>1343134.89</v>
      </c>
    </row>
    <row r="453" spans="3:8">
      <c r="C453" t="s">
        <v>467</v>
      </c>
      <c r="D453" t="s">
        <v>1446</v>
      </c>
      <c r="E453" s="232">
        <v>104561627.76000001</v>
      </c>
      <c r="F453" s="232">
        <v>13573030.34</v>
      </c>
      <c r="G453" s="232">
        <v>6649910.3700000001</v>
      </c>
      <c r="H453" s="232">
        <v>5122505.91</v>
      </c>
    </row>
    <row r="454" spans="3:8">
      <c r="C454" t="s">
        <v>468</v>
      </c>
      <c r="D454" t="s">
        <v>1447</v>
      </c>
      <c r="E454" s="232">
        <v>38171883</v>
      </c>
      <c r="F454" s="232">
        <v>3714162.81</v>
      </c>
      <c r="G454" s="232">
        <v>1421345.24</v>
      </c>
      <c r="H454" s="232">
        <v>1797009.36</v>
      </c>
    </row>
    <row r="455" spans="3:8">
      <c r="C455" t="s">
        <v>469</v>
      </c>
      <c r="D455" t="s">
        <v>1448</v>
      </c>
      <c r="E455" s="232">
        <v>45509752.539999999</v>
      </c>
      <c r="F455" s="232">
        <v>7881808.3600000003</v>
      </c>
      <c r="G455" s="232">
        <v>2999191.2</v>
      </c>
      <c r="H455" s="232">
        <v>2862913.47</v>
      </c>
    </row>
    <row r="456" spans="3:8">
      <c r="C456" t="s">
        <v>470</v>
      </c>
      <c r="D456" t="s">
        <v>1449</v>
      </c>
      <c r="E456" s="232">
        <v>72677519.449999988</v>
      </c>
      <c r="F456" s="232">
        <v>10368618.119999999</v>
      </c>
      <c r="G456" s="232">
        <v>3656130.1</v>
      </c>
      <c r="H456" s="232">
        <v>3185514.09</v>
      </c>
    </row>
    <row r="457" spans="3:8">
      <c r="C457" t="s">
        <v>471</v>
      </c>
      <c r="D457" t="s">
        <v>1450</v>
      </c>
      <c r="E457" s="232">
        <v>86559106.050000012</v>
      </c>
      <c r="F457" s="232">
        <v>12606577.310000001</v>
      </c>
      <c r="G457" s="232">
        <v>5222214.9000000004</v>
      </c>
      <c r="H457" s="232">
        <v>4631215.93</v>
      </c>
    </row>
    <row r="458" spans="3:8">
      <c r="C458" t="s">
        <v>472</v>
      </c>
      <c r="D458" t="s">
        <v>1451</v>
      </c>
      <c r="E458" s="232">
        <v>83385257.180000007</v>
      </c>
      <c r="F458" s="232">
        <v>14107407.51</v>
      </c>
      <c r="G458" s="232">
        <v>3985726.18</v>
      </c>
      <c r="H458" s="232">
        <v>4146184.04</v>
      </c>
    </row>
    <row r="459" spans="3:8">
      <c r="C459" t="s">
        <v>473</v>
      </c>
      <c r="D459" t="s">
        <v>1452</v>
      </c>
      <c r="E459" s="232">
        <v>49596531.100000001</v>
      </c>
      <c r="F459" s="232">
        <v>5423488.46</v>
      </c>
      <c r="G459" s="232">
        <v>1983917.9</v>
      </c>
      <c r="H459" s="232">
        <v>2409653.96</v>
      </c>
    </row>
    <row r="460" spans="3:8">
      <c r="C460" t="s">
        <v>474</v>
      </c>
      <c r="D460" t="s">
        <v>1453</v>
      </c>
      <c r="E460" s="232">
        <v>46957079.580000006</v>
      </c>
      <c r="F460" s="232">
        <v>5737551.9400000004</v>
      </c>
      <c r="G460" s="232">
        <v>1952359.67</v>
      </c>
      <c r="H460" s="232">
        <v>2204101.7400000002</v>
      </c>
    </row>
    <row r="461" spans="3:8">
      <c r="C461" t="s">
        <v>475</v>
      </c>
      <c r="D461" t="s">
        <v>1454</v>
      </c>
      <c r="E461" s="232">
        <v>38153903.849999994</v>
      </c>
      <c r="F461" s="232">
        <v>3365545.04</v>
      </c>
      <c r="G461" s="232">
        <v>1106226.47</v>
      </c>
      <c r="H461" s="232">
        <v>1641821.97</v>
      </c>
    </row>
    <row r="462" spans="3:8">
      <c r="C462" t="s">
        <v>476</v>
      </c>
      <c r="D462" t="s">
        <v>1455</v>
      </c>
      <c r="E462" s="232">
        <v>105932055.52000001</v>
      </c>
      <c r="F462" s="232">
        <v>10350870.77</v>
      </c>
      <c r="G462" s="232">
        <v>4111337.48</v>
      </c>
      <c r="H462" s="232">
        <v>4776606.01</v>
      </c>
    </row>
    <row r="463" spans="3:8">
      <c r="C463" t="s">
        <v>477</v>
      </c>
      <c r="D463" t="s">
        <v>1456</v>
      </c>
      <c r="E463" s="232">
        <v>116719993.79000001</v>
      </c>
      <c r="F463" s="232">
        <v>21750137.18</v>
      </c>
      <c r="G463" s="232">
        <v>4480292.1500000004</v>
      </c>
      <c r="H463" s="232">
        <v>22682717.440000001</v>
      </c>
    </row>
    <row r="464" spans="3:8">
      <c r="C464" t="s">
        <v>478</v>
      </c>
      <c r="D464" t="s">
        <v>1457</v>
      </c>
      <c r="E464" s="232">
        <v>38401163.859999999</v>
      </c>
      <c r="F464" s="232">
        <v>3956111.57</v>
      </c>
      <c r="G464" s="232">
        <v>1350877.5</v>
      </c>
      <c r="H464" s="232">
        <v>1708440.87</v>
      </c>
    </row>
    <row r="465" spans="2:8">
      <c r="C465" t="s">
        <v>479</v>
      </c>
      <c r="D465" t="s">
        <v>1458</v>
      </c>
      <c r="E465" s="232">
        <v>13652058.5</v>
      </c>
      <c r="F465" s="232">
        <v>2823524.26</v>
      </c>
      <c r="G465" s="232">
        <v>1005182.57</v>
      </c>
      <c r="H465" s="232">
        <v>1105117.05</v>
      </c>
    </row>
    <row r="466" spans="2:8">
      <c r="C466" t="s">
        <v>480</v>
      </c>
      <c r="D466" t="s">
        <v>1459</v>
      </c>
      <c r="E466" s="232">
        <v>13993612.449999999</v>
      </c>
      <c r="F466" s="232">
        <v>1509311.91</v>
      </c>
      <c r="G466" s="232">
        <v>1290235.46</v>
      </c>
      <c r="H466" s="232">
        <v>985601.5</v>
      </c>
    </row>
    <row r="467" spans="2:8">
      <c r="C467" t="s">
        <v>481</v>
      </c>
      <c r="D467" t="s">
        <v>1460</v>
      </c>
      <c r="E467" s="232">
        <v>13365309.09</v>
      </c>
      <c r="F467" s="232">
        <v>3212859.8</v>
      </c>
      <c r="G467" s="232">
        <v>1028158.51</v>
      </c>
      <c r="H467" s="232">
        <v>442438.53</v>
      </c>
    </row>
    <row r="468" spans="2:8">
      <c r="C468" t="s">
        <v>482</v>
      </c>
      <c r="D468" t="s">
        <v>1461</v>
      </c>
      <c r="E468" s="232">
        <v>11786449.189999999</v>
      </c>
      <c r="F468" s="232">
        <v>1846574.65</v>
      </c>
      <c r="G468" s="232">
        <v>479936.5</v>
      </c>
      <c r="H468" s="232">
        <v>820094.06</v>
      </c>
    </row>
    <row r="469" spans="2:8">
      <c r="B469" t="s">
        <v>1462</v>
      </c>
      <c r="C469" t="s">
        <v>483</v>
      </c>
      <c r="D469" t="s">
        <v>1463</v>
      </c>
      <c r="E469" s="232">
        <v>560644986.04000008</v>
      </c>
      <c r="F469" s="232">
        <v>157551745.62</v>
      </c>
      <c r="G469" s="232">
        <v>41311997.969999999</v>
      </c>
      <c r="H469" s="232">
        <v>84944994.420000002</v>
      </c>
    </row>
    <row r="470" spans="2:8">
      <c r="C470" t="s">
        <v>484</v>
      </c>
      <c r="D470" t="s">
        <v>1464</v>
      </c>
      <c r="E470" s="232">
        <v>38657440</v>
      </c>
      <c r="F470" s="232">
        <v>4099037.93</v>
      </c>
      <c r="G470" s="232">
        <v>1122747.3999999999</v>
      </c>
      <c r="H470" s="232">
        <v>1427922.84</v>
      </c>
    </row>
    <row r="471" spans="2:8">
      <c r="C471" t="s">
        <v>485</v>
      </c>
      <c r="D471" t="s">
        <v>1465</v>
      </c>
      <c r="E471" s="232">
        <v>103136688.31</v>
      </c>
      <c r="F471" s="232">
        <v>23857848.949999999</v>
      </c>
      <c r="G471" s="232">
        <v>6290143.2999999998</v>
      </c>
      <c r="H471" s="232">
        <v>4735924.88</v>
      </c>
    </row>
    <row r="472" spans="2:8">
      <c r="C472" t="s">
        <v>486</v>
      </c>
      <c r="D472" t="s">
        <v>1466</v>
      </c>
      <c r="E472" s="232">
        <v>59950810.060000002</v>
      </c>
      <c r="F472" s="232">
        <v>5472752.2800000003</v>
      </c>
      <c r="G472" s="232">
        <v>3278086.5</v>
      </c>
      <c r="H472" s="232">
        <v>1688186.33</v>
      </c>
    </row>
    <row r="473" spans="2:8">
      <c r="C473" t="s">
        <v>487</v>
      </c>
      <c r="D473" t="s">
        <v>1467</v>
      </c>
      <c r="E473" s="232">
        <v>61459183.920000002</v>
      </c>
      <c r="F473" s="232">
        <v>6754395.6299999999</v>
      </c>
      <c r="G473" s="232">
        <v>3432111</v>
      </c>
      <c r="H473" s="232">
        <v>2890446.74</v>
      </c>
    </row>
    <row r="474" spans="2:8">
      <c r="C474" t="s">
        <v>488</v>
      </c>
      <c r="D474" t="s">
        <v>1468</v>
      </c>
      <c r="E474" s="232">
        <v>113193769.34</v>
      </c>
      <c r="F474" s="232">
        <v>24888760.390000001</v>
      </c>
      <c r="G474" s="232">
        <v>7613373.7000000002</v>
      </c>
      <c r="H474" s="232">
        <v>8030148.5199999996</v>
      </c>
    </row>
    <row r="475" spans="2:8">
      <c r="C475" t="s">
        <v>489</v>
      </c>
      <c r="D475" t="s">
        <v>1469</v>
      </c>
      <c r="E475" s="232">
        <v>46647733.340000004</v>
      </c>
      <c r="F475" s="232">
        <v>4666984.3099999996</v>
      </c>
      <c r="G475" s="232">
        <v>3803719.4</v>
      </c>
      <c r="H475" s="232">
        <v>2204326.6</v>
      </c>
    </row>
    <row r="476" spans="2:8">
      <c r="C476" t="s">
        <v>490</v>
      </c>
      <c r="D476" t="s">
        <v>1470</v>
      </c>
      <c r="E476" s="232">
        <v>91571226.630000025</v>
      </c>
      <c r="F476" s="232">
        <v>13339069.279999999</v>
      </c>
      <c r="G476" s="232">
        <v>3865180</v>
      </c>
      <c r="H476" s="232">
        <v>5274429.66</v>
      </c>
    </row>
    <row r="477" spans="2:8">
      <c r="C477" t="s">
        <v>491</v>
      </c>
      <c r="D477" t="s">
        <v>1471</v>
      </c>
      <c r="E477" s="232">
        <v>101642911.97</v>
      </c>
      <c r="F477" s="232">
        <v>13302384.52</v>
      </c>
      <c r="G477" s="232">
        <v>8181108.9900000002</v>
      </c>
      <c r="H477" s="232">
        <v>4606353.6399999997</v>
      </c>
    </row>
    <row r="478" spans="2:8">
      <c r="C478" t="s">
        <v>492</v>
      </c>
      <c r="D478" t="s">
        <v>1472</v>
      </c>
      <c r="E478" s="232">
        <v>39559096.859999999</v>
      </c>
      <c r="F478" s="232">
        <v>4533231.82</v>
      </c>
      <c r="G478" s="232">
        <v>1382042.6</v>
      </c>
      <c r="H478" s="232">
        <v>1117646.77</v>
      </c>
    </row>
    <row r="479" spans="2:8">
      <c r="C479" t="s">
        <v>493</v>
      </c>
      <c r="D479" t="s">
        <v>1473</v>
      </c>
      <c r="E479" s="232">
        <v>35990792.649999999</v>
      </c>
      <c r="F479" s="232">
        <v>4266383.34</v>
      </c>
      <c r="G479" s="232">
        <v>2579728.4</v>
      </c>
      <c r="H479" s="232">
        <v>3145046.21</v>
      </c>
    </row>
    <row r="480" spans="2:8">
      <c r="C480" t="s">
        <v>494</v>
      </c>
      <c r="D480" t="s">
        <v>1474</v>
      </c>
      <c r="E480" s="232">
        <v>18931477</v>
      </c>
      <c r="F480" s="232">
        <v>2410212.52</v>
      </c>
      <c r="G480" s="232">
        <v>1130680</v>
      </c>
      <c r="H480" s="232">
        <v>848059.79</v>
      </c>
    </row>
    <row r="481" spans="2:8">
      <c r="C481" t="s">
        <v>495</v>
      </c>
      <c r="D481" t="s">
        <v>1475</v>
      </c>
      <c r="E481" s="232">
        <v>16140105.68</v>
      </c>
      <c r="F481" s="232">
        <v>2034797.05</v>
      </c>
      <c r="G481" s="232">
        <v>1157269</v>
      </c>
      <c r="H481" s="232">
        <v>473787.14</v>
      </c>
    </row>
    <row r="482" spans="2:8">
      <c r="B482" t="s">
        <v>1476</v>
      </c>
      <c r="C482" t="s">
        <v>496</v>
      </c>
      <c r="D482" t="s">
        <v>1477</v>
      </c>
      <c r="E482" s="232">
        <v>748752030.12000012</v>
      </c>
      <c r="F482" s="232">
        <v>306375054.5</v>
      </c>
      <c r="G482" s="232">
        <v>51880307.780000001</v>
      </c>
      <c r="H482" s="232">
        <v>149673180.13</v>
      </c>
    </row>
    <row r="483" spans="2:8">
      <c r="C483" t="s">
        <v>497</v>
      </c>
      <c r="D483" t="s">
        <v>1478</v>
      </c>
      <c r="E483" s="232">
        <v>98857478.409999996</v>
      </c>
      <c r="F483" s="232">
        <v>21695762.449999999</v>
      </c>
      <c r="G483" s="232">
        <v>9435354.1899999995</v>
      </c>
      <c r="H483" s="232">
        <v>9594381.6500000004</v>
      </c>
    </row>
    <row r="484" spans="2:8">
      <c r="C484" t="s">
        <v>498</v>
      </c>
      <c r="D484" t="s">
        <v>1479</v>
      </c>
      <c r="E484" s="232">
        <v>42911928.289999999</v>
      </c>
      <c r="F484" s="232">
        <v>10057281.26</v>
      </c>
      <c r="G484" s="232">
        <v>5250182.12</v>
      </c>
      <c r="H484" s="232">
        <v>2555115.63</v>
      </c>
    </row>
    <row r="485" spans="2:8">
      <c r="C485" t="s">
        <v>499</v>
      </c>
      <c r="D485" t="s">
        <v>1480</v>
      </c>
      <c r="E485" s="232">
        <v>65954050.469999991</v>
      </c>
      <c r="F485" s="232">
        <v>12264333.49</v>
      </c>
      <c r="G485" s="232">
        <v>4277803</v>
      </c>
      <c r="H485" s="232">
        <v>3614587.33</v>
      </c>
    </row>
    <row r="486" spans="2:8">
      <c r="C486" t="s">
        <v>500</v>
      </c>
      <c r="D486" t="s">
        <v>1481</v>
      </c>
      <c r="E486" s="232">
        <v>56526308.769999996</v>
      </c>
      <c r="F486" s="232">
        <v>7235082.9100000001</v>
      </c>
      <c r="G486" s="232">
        <v>2858067.64</v>
      </c>
      <c r="H486" s="232">
        <v>1612035.51</v>
      </c>
    </row>
    <row r="487" spans="2:8">
      <c r="C487" t="s">
        <v>501</v>
      </c>
      <c r="D487" t="s">
        <v>1482</v>
      </c>
      <c r="E487" s="232">
        <v>64984610.740000002</v>
      </c>
      <c r="F487" s="232">
        <v>11536423.82</v>
      </c>
      <c r="G487" s="232">
        <v>4242003.17</v>
      </c>
      <c r="H487" s="232">
        <v>5184651.6399999997</v>
      </c>
    </row>
    <row r="488" spans="2:8">
      <c r="C488" t="s">
        <v>502</v>
      </c>
      <c r="D488" t="s">
        <v>1483</v>
      </c>
      <c r="E488" s="232">
        <v>108338883.05999999</v>
      </c>
      <c r="F488" s="232">
        <v>29220815.739999998</v>
      </c>
      <c r="G488" s="232">
        <v>10369755.140000001</v>
      </c>
      <c r="H488" s="232">
        <v>9690110.6699999999</v>
      </c>
    </row>
    <row r="489" spans="2:8">
      <c r="C489" t="s">
        <v>503</v>
      </c>
      <c r="D489" t="s">
        <v>1484</v>
      </c>
      <c r="E489" s="232">
        <v>44722082.459999993</v>
      </c>
      <c r="F489" s="232">
        <v>8403790.9700000007</v>
      </c>
      <c r="G489" s="232">
        <v>2972542</v>
      </c>
      <c r="H489" s="232">
        <v>2180668.19</v>
      </c>
    </row>
    <row r="490" spans="2:8">
      <c r="C490" t="s">
        <v>504</v>
      </c>
      <c r="D490" t="s">
        <v>1485</v>
      </c>
      <c r="E490" s="232">
        <v>60250532.660000004</v>
      </c>
      <c r="F490" s="232">
        <v>11698864.800000001</v>
      </c>
      <c r="G490" s="232">
        <v>3724246.03</v>
      </c>
      <c r="H490" s="232">
        <v>3068610.45</v>
      </c>
    </row>
    <row r="491" spans="2:8">
      <c r="C491" t="s">
        <v>505</v>
      </c>
      <c r="D491" t="s">
        <v>1486</v>
      </c>
      <c r="E491" s="232">
        <v>97395172.659999982</v>
      </c>
      <c r="F491" s="232">
        <v>25961430.52</v>
      </c>
      <c r="G491" s="232">
        <v>10674782.5</v>
      </c>
      <c r="H491" s="232">
        <v>8136225.5300000003</v>
      </c>
    </row>
    <row r="492" spans="2:8">
      <c r="C492" t="s">
        <v>506</v>
      </c>
      <c r="D492" t="s">
        <v>1487</v>
      </c>
      <c r="E492" s="232">
        <v>118342429.34999999</v>
      </c>
      <c r="F492" s="232">
        <v>34306394.149999999</v>
      </c>
      <c r="G492" s="232">
        <v>8893230.0600000005</v>
      </c>
      <c r="H492" s="232">
        <v>11613141.98</v>
      </c>
    </row>
    <row r="493" spans="2:8">
      <c r="C493" t="s">
        <v>507</v>
      </c>
      <c r="D493" t="s">
        <v>1488</v>
      </c>
      <c r="E493" s="232">
        <v>40371945.359999999</v>
      </c>
      <c r="F493" s="232">
        <v>3163750.87</v>
      </c>
      <c r="G493" s="232">
        <v>1317277.56</v>
      </c>
      <c r="H493" s="232">
        <v>1656399.63</v>
      </c>
    </row>
    <row r="494" spans="2:8">
      <c r="C494" t="s">
        <v>508</v>
      </c>
      <c r="D494" t="s">
        <v>1489</v>
      </c>
      <c r="E494" s="232">
        <v>29236003.669999998</v>
      </c>
      <c r="F494" s="232">
        <v>3329740.82</v>
      </c>
      <c r="G494" s="232">
        <v>1045461.76</v>
      </c>
      <c r="H494" s="232">
        <v>1303653.49</v>
      </c>
    </row>
    <row r="495" spans="2:8">
      <c r="C495" t="s">
        <v>509</v>
      </c>
      <c r="D495" t="s">
        <v>1490</v>
      </c>
      <c r="E495" s="232">
        <v>49088751.159999996</v>
      </c>
      <c r="F495" s="232">
        <v>11524983.49</v>
      </c>
      <c r="G495" s="232">
        <v>4907940.5599999996</v>
      </c>
      <c r="H495" s="232">
        <v>3356010.42</v>
      </c>
    </row>
    <row r="496" spans="2:8">
      <c r="C496" t="s">
        <v>510</v>
      </c>
      <c r="D496" t="s">
        <v>1491</v>
      </c>
      <c r="E496" s="232">
        <v>32102598.609999999</v>
      </c>
      <c r="F496" s="232">
        <v>4385769.18</v>
      </c>
      <c r="G496" s="232">
        <v>2704912</v>
      </c>
      <c r="H496" s="232">
        <v>1884661.8</v>
      </c>
    </row>
    <row r="497" spans="1:8">
      <c r="C497" t="s">
        <v>511</v>
      </c>
      <c r="D497" t="s">
        <v>1492</v>
      </c>
      <c r="E497" s="232">
        <v>38610158.68</v>
      </c>
      <c r="F497" s="232">
        <v>4225715.2</v>
      </c>
      <c r="G497" s="232">
        <v>1312175.5</v>
      </c>
      <c r="H497" s="232">
        <v>1705775.91</v>
      </c>
    </row>
    <row r="498" spans="1:8">
      <c r="C498" t="s">
        <v>512</v>
      </c>
      <c r="D498" t="s">
        <v>1493</v>
      </c>
      <c r="E498" s="232">
        <v>49772306.820000008</v>
      </c>
      <c r="F498" s="232">
        <v>5822132.7999999998</v>
      </c>
      <c r="G498" s="232">
        <v>3534653</v>
      </c>
      <c r="H498" s="232">
        <v>2006624.35</v>
      </c>
    </row>
    <row r="499" spans="1:8">
      <c r="C499" t="s">
        <v>513</v>
      </c>
      <c r="D499" t="s">
        <v>1494</v>
      </c>
      <c r="E499" s="232">
        <v>11901268.32</v>
      </c>
      <c r="F499" s="232">
        <v>2365609.63</v>
      </c>
      <c r="G499" s="232">
        <v>1500902</v>
      </c>
      <c r="H499" s="232">
        <v>975452.58</v>
      </c>
    </row>
    <row r="500" spans="1:8">
      <c r="C500" t="s">
        <v>514</v>
      </c>
      <c r="D500" t="s">
        <v>1495</v>
      </c>
      <c r="E500" s="232">
        <v>10119653.539999999</v>
      </c>
      <c r="F500" s="232">
        <v>2029609.21</v>
      </c>
      <c r="G500" s="232">
        <v>1139601.2</v>
      </c>
      <c r="H500" s="232">
        <v>553129.80000000005</v>
      </c>
    </row>
    <row r="501" spans="1:8">
      <c r="C501" t="s">
        <v>515</v>
      </c>
      <c r="D501" t="s">
        <v>1496</v>
      </c>
      <c r="E501" s="232">
        <v>13601072.9</v>
      </c>
      <c r="F501" s="232">
        <v>3722554.75</v>
      </c>
      <c r="G501" s="232">
        <v>990416</v>
      </c>
      <c r="H501" s="232">
        <v>1120263.31</v>
      </c>
    </row>
    <row r="502" spans="1:8">
      <c r="A502">
        <v>8</v>
      </c>
      <c r="B502" t="s">
        <v>1497</v>
      </c>
      <c r="C502" t="s">
        <v>516</v>
      </c>
      <c r="D502" t="s">
        <v>1498</v>
      </c>
      <c r="E502" s="232">
        <v>338056626.10000002</v>
      </c>
      <c r="F502" s="232">
        <v>105053318.14</v>
      </c>
      <c r="G502" s="232">
        <v>25265493.960000001</v>
      </c>
      <c r="H502" s="232">
        <v>42568356.310000002</v>
      </c>
    </row>
    <row r="503" spans="1:8">
      <c r="C503" t="s">
        <v>517</v>
      </c>
      <c r="D503" t="s">
        <v>1499</v>
      </c>
      <c r="E503" s="232">
        <v>45247330.650000006</v>
      </c>
      <c r="F503" s="232">
        <v>7058011.25</v>
      </c>
      <c r="G503" s="232">
        <v>2015401.17</v>
      </c>
      <c r="H503" s="232">
        <v>4431963.2</v>
      </c>
    </row>
    <row r="504" spans="1:8">
      <c r="C504" t="s">
        <v>518</v>
      </c>
      <c r="D504" t="s">
        <v>1500</v>
      </c>
      <c r="E504" s="232">
        <v>47937051.32</v>
      </c>
      <c r="F504" s="232">
        <v>4779835.04</v>
      </c>
      <c r="G504" s="232">
        <v>2888266.01</v>
      </c>
      <c r="H504" s="232">
        <v>1873421.97</v>
      </c>
    </row>
    <row r="505" spans="1:8">
      <c r="C505" t="s">
        <v>519</v>
      </c>
      <c r="D505" t="s">
        <v>1501</v>
      </c>
      <c r="E505" s="232">
        <v>44520673.369999997</v>
      </c>
      <c r="F505" s="232">
        <v>5958115.8499999996</v>
      </c>
      <c r="G505" s="232">
        <v>2772810.9</v>
      </c>
      <c r="H505" s="232">
        <v>1061265.58</v>
      </c>
    </row>
    <row r="506" spans="1:8">
      <c r="C506" t="s">
        <v>520</v>
      </c>
      <c r="D506" t="s">
        <v>1502</v>
      </c>
      <c r="E506" s="232">
        <v>28359477.900000006</v>
      </c>
      <c r="F506" s="232">
        <v>3068951.22</v>
      </c>
      <c r="G506" s="232">
        <v>1266445</v>
      </c>
      <c r="H506" s="232">
        <v>1665171.89</v>
      </c>
    </row>
    <row r="507" spans="1:8">
      <c r="C507" t="s">
        <v>521</v>
      </c>
      <c r="D507" t="s">
        <v>1503</v>
      </c>
      <c r="E507" s="232">
        <v>50498560.049999997</v>
      </c>
      <c r="F507" s="232">
        <v>9487473.75</v>
      </c>
      <c r="G507" s="232">
        <v>2539919.65</v>
      </c>
      <c r="H507" s="232">
        <v>4177097.24</v>
      </c>
    </row>
    <row r="508" spans="1:8">
      <c r="C508" t="s">
        <v>522</v>
      </c>
      <c r="D508" t="s">
        <v>1504</v>
      </c>
      <c r="E508" s="232">
        <v>60785655.710000001</v>
      </c>
      <c r="F508" s="232">
        <v>7658799.5</v>
      </c>
      <c r="G508" s="232">
        <v>3378122.44</v>
      </c>
      <c r="H508" s="232">
        <v>1703210.1</v>
      </c>
    </row>
    <row r="509" spans="1:8">
      <c r="C509" t="s">
        <v>523</v>
      </c>
      <c r="D509" t="s">
        <v>1505</v>
      </c>
      <c r="E509" s="232">
        <v>74816734.050000012</v>
      </c>
      <c r="F509" s="232">
        <v>13967376.76</v>
      </c>
      <c r="G509" s="232">
        <v>4204106.75</v>
      </c>
      <c r="H509" s="232">
        <v>6435793.4900000002</v>
      </c>
    </row>
    <row r="510" spans="1:8">
      <c r="C510" t="s">
        <v>524</v>
      </c>
      <c r="D510" t="s">
        <v>1506</v>
      </c>
      <c r="E510" s="232">
        <v>43941777.579999998</v>
      </c>
      <c r="F510" s="232">
        <v>6065422.3300000001</v>
      </c>
      <c r="G510" s="232">
        <v>2632116.2400000002</v>
      </c>
      <c r="H510" s="232">
        <v>1718141.15</v>
      </c>
    </row>
    <row r="511" spans="1:8">
      <c r="C511" t="s">
        <v>525</v>
      </c>
      <c r="D511" t="s">
        <v>1507</v>
      </c>
      <c r="E511" s="232">
        <v>44043455.239999995</v>
      </c>
      <c r="F511" s="232">
        <v>8371777.7999999998</v>
      </c>
      <c r="G511" s="232">
        <v>3552094.3</v>
      </c>
      <c r="H511" s="232">
        <v>1914167.47</v>
      </c>
    </row>
    <row r="512" spans="1:8">
      <c r="C512" t="s">
        <v>526</v>
      </c>
      <c r="D512" t="s">
        <v>1508</v>
      </c>
      <c r="E512" s="232">
        <v>105332114.60999998</v>
      </c>
      <c r="F512" s="232">
        <v>20214325.73</v>
      </c>
      <c r="G512" s="232">
        <v>6106728</v>
      </c>
      <c r="H512" s="232">
        <v>10060392.4</v>
      </c>
    </row>
    <row r="513" spans="2:8">
      <c r="C513" t="s">
        <v>527</v>
      </c>
      <c r="D513" t="s">
        <v>1509</v>
      </c>
      <c r="E513" s="232">
        <v>12829487.57</v>
      </c>
      <c r="F513" s="232">
        <v>2898037.66</v>
      </c>
      <c r="G513" s="232">
        <v>1351060.1</v>
      </c>
      <c r="H513" s="232">
        <v>537607.93999999994</v>
      </c>
    </row>
    <row r="514" spans="2:8">
      <c r="B514" t="s">
        <v>1510</v>
      </c>
      <c r="C514" t="s">
        <v>528</v>
      </c>
      <c r="D514" t="s">
        <v>1511</v>
      </c>
      <c r="E514" s="232">
        <v>192389016.77999997</v>
      </c>
      <c r="F514" s="232">
        <v>46550601.799999997</v>
      </c>
      <c r="G514" s="232">
        <v>14229528.630000001</v>
      </c>
      <c r="H514" s="232">
        <v>37529943.770000003</v>
      </c>
    </row>
    <row r="515" spans="2:8">
      <c r="C515" t="s">
        <v>529</v>
      </c>
      <c r="D515" t="s">
        <v>1512</v>
      </c>
      <c r="E515" s="232">
        <v>42150663.649999999</v>
      </c>
      <c r="F515" s="232">
        <v>8609605.2799999993</v>
      </c>
      <c r="G515" s="232">
        <v>2695386.1</v>
      </c>
      <c r="H515" s="232">
        <v>2791424.42</v>
      </c>
    </row>
    <row r="516" spans="2:8">
      <c r="C516" t="s">
        <v>530</v>
      </c>
      <c r="D516" t="s">
        <v>1513</v>
      </c>
      <c r="E516" s="232">
        <v>52121745.879999995</v>
      </c>
      <c r="F516" s="232">
        <v>8411499.1400000006</v>
      </c>
      <c r="G516" s="232">
        <v>2908645.3</v>
      </c>
      <c r="H516" s="232">
        <v>2577393.11</v>
      </c>
    </row>
    <row r="517" spans="2:8">
      <c r="C517" t="s">
        <v>531</v>
      </c>
      <c r="D517" t="s">
        <v>1514</v>
      </c>
      <c r="E517" s="232">
        <v>83534242.25</v>
      </c>
      <c r="F517" s="232">
        <v>19332921.969999999</v>
      </c>
      <c r="G517" s="232">
        <v>4631723.5999999996</v>
      </c>
      <c r="H517" s="232">
        <v>9534354.7200000007</v>
      </c>
    </row>
    <row r="518" spans="2:8">
      <c r="C518" t="s">
        <v>532</v>
      </c>
      <c r="D518" t="s">
        <v>1515</v>
      </c>
      <c r="E518" s="232">
        <v>46901998.900000006</v>
      </c>
      <c r="F518" s="232">
        <v>6607779.5700000003</v>
      </c>
      <c r="G518" s="232">
        <v>2739488.2</v>
      </c>
      <c r="H518" s="232">
        <v>1816641.35</v>
      </c>
    </row>
    <row r="519" spans="2:8">
      <c r="C519" t="s">
        <v>533</v>
      </c>
      <c r="D519" t="s">
        <v>1516</v>
      </c>
      <c r="E519" s="232">
        <v>46773319.410000004</v>
      </c>
      <c r="F519" s="232">
        <v>7541210.3099999996</v>
      </c>
      <c r="G519" s="232">
        <v>1797374.45</v>
      </c>
      <c r="H519" s="232">
        <v>2386052</v>
      </c>
    </row>
    <row r="520" spans="2:8">
      <c r="C520" t="s">
        <v>534</v>
      </c>
      <c r="D520" t="s">
        <v>1517</v>
      </c>
      <c r="E520" s="232">
        <v>40626973.579999998</v>
      </c>
      <c r="F520" s="232">
        <v>5649704.2699999996</v>
      </c>
      <c r="G520" s="232">
        <v>2404555.5</v>
      </c>
      <c r="H520" s="232">
        <v>1538632.03</v>
      </c>
    </row>
    <row r="521" spans="2:8">
      <c r="C521" t="s">
        <v>535</v>
      </c>
      <c r="D521" t="s">
        <v>1518</v>
      </c>
      <c r="E521" s="232">
        <v>24747761.800000001</v>
      </c>
      <c r="F521" s="232">
        <v>3788897.09</v>
      </c>
      <c r="G521" s="232">
        <v>1035928.7</v>
      </c>
      <c r="H521" s="232">
        <v>938197.98</v>
      </c>
    </row>
    <row r="522" spans="2:8">
      <c r="B522" t="s">
        <v>1519</v>
      </c>
      <c r="C522" t="s">
        <v>536</v>
      </c>
      <c r="D522" t="s">
        <v>1520</v>
      </c>
      <c r="E522" s="232">
        <v>409298544.26000005</v>
      </c>
      <c r="F522" s="232">
        <v>146102443.47999999</v>
      </c>
      <c r="G522" s="232">
        <v>27429270.170000002</v>
      </c>
      <c r="H522" s="232">
        <v>82015111.099999994</v>
      </c>
    </row>
    <row r="523" spans="2:8">
      <c r="C523" t="s">
        <v>537</v>
      </c>
      <c r="D523" t="s">
        <v>1521</v>
      </c>
      <c r="E523" s="232">
        <v>33844134.810000002</v>
      </c>
      <c r="F523" s="232">
        <v>5387579.8099999996</v>
      </c>
      <c r="G523" s="232">
        <v>1313471.8400000001</v>
      </c>
      <c r="H523" s="232">
        <v>2358827.2599999998</v>
      </c>
    </row>
    <row r="524" spans="2:8">
      <c r="C524" t="s">
        <v>538</v>
      </c>
      <c r="D524" t="s">
        <v>1522</v>
      </c>
      <c r="E524" s="232">
        <v>59626551.420000002</v>
      </c>
      <c r="F524" s="232">
        <v>12945281.460000001</v>
      </c>
      <c r="G524" s="232">
        <v>3840927.95</v>
      </c>
      <c r="H524" s="232">
        <v>3918675.8</v>
      </c>
    </row>
    <row r="525" spans="2:8">
      <c r="C525" t="s">
        <v>539</v>
      </c>
      <c r="D525" t="s">
        <v>1523</v>
      </c>
      <c r="E525" s="232">
        <v>44514302.93</v>
      </c>
      <c r="F525" s="232">
        <v>5566659.21</v>
      </c>
      <c r="G525" s="232">
        <v>2207758.1</v>
      </c>
      <c r="H525" s="232">
        <v>2910151.71</v>
      </c>
    </row>
    <row r="526" spans="2:8">
      <c r="C526" t="s">
        <v>540</v>
      </c>
      <c r="D526" t="s">
        <v>1524</v>
      </c>
      <c r="E526" s="232">
        <v>24547629.600000001</v>
      </c>
      <c r="F526" s="232">
        <v>2712501.15</v>
      </c>
      <c r="G526" s="232">
        <v>1892817.85</v>
      </c>
      <c r="H526" s="232">
        <v>868916.6</v>
      </c>
    </row>
    <row r="527" spans="2:8">
      <c r="C527" t="s">
        <v>541</v>
      </c>
      <c r="D527" t="s">
        <v>1525</v>
      </c>
      <c r="E527" s="232">
        <v>34163080.769999996</v>
      </c>
      <c r="F527" s="232">
        <v>3968786.99</v>
      </c>
      <c r="G527" s="232">
        <v>1323978</v>
      </c>
      <c r="H527" s="232">
        <v>939008.78</v>
      </c>
    </row>
    <row r="528" spans="2:8">
      <c r="C528" t="s">
        <v>542</v>
      </c>
      <c r="D528" t="s">
        <v>1526</v>
      </c>
      <c r="E528" s="232">
        <v>41539221.57</v>
      </c>
      <c r="F528" s="232">
        <v>4562802.75</v>
      </c>
      <c r="G528" s="232">
        <v>3657683.18</v>
      </c>
      <c r="H528" s="232">
        <v>2190423.31</v>
      </c>
    </row>
    <row r="529" spans="2:8">
      <c r="C529" t="s">
        <v>543</v>
      </c>
      <c r="D529" t="s">
        <v>1527</v>
      </c>
      <c r="E529" s="232">
        <v>112847777.45999999</v>
      </c>
      <c r="F529" s="232">
        <v>13177567.050000001</v>
      </c>
      <c r="G529" s="232">
        <v>7744320.4500000002</v>
      </c>
      <c r="H529" s="232">
        <v>6256143.3700000001</v>
      </c>
    </row>
    <row r="530" spans="2:8">
      <c r="C530" t="s">
        <v>544</v>
      </c>
      <c r="D530" t="s">
        <v>1528</v>
      </c>
      <c r="E530" s="232">
        <v>42625297.689999998</v>
      </c>
      <c r="F530" s="232">
        <v>4148691.48</v>
      </c>
      <c r="G530" s="232">
        <v>1562244</v>
      </c>
      <c r="H530" s="232">
        <v>2759797.65</v>
      </c>
    </row>
    <row r="531" spans="2:8">
      <c r="C531" t="s">
        <v>545</v>
      </c>
      <c r="D531" t="s">
        <v>1529</v>
      </c>
      <c r="E531" s="232">
        <v>36363258.399999999</v>
      </c>
      <c r="F531" s="232">
        <v>3682813.61</v>
      </c>
      <c r="G531" s="232">
        <v>2164938.6</v>
      </c>
      <c r="H531" s="232">
        <v>1968673.5</v>
      </c>
    </row>
    <row r="532" spans="2:8">
      <c r="C532" t="s">
        <v>546</v>
      </c>
      <c r="D532" t="s">
        <v>1530</v>
      </c>
      <c r="E532" s="232">
        <v>43736776.719999999</v>
      </c>
      <c r="F532" s="232">
        <v>7056055.7400000002</v>
      </c>
      <c r="G532" s="232">
        <v>5092064.7</v>
      </c>
      <c r="H532" s="232">
        <v>2303680.27</v>
      </c>
    </row>
    <row r="533" spans="2:8">
      <c r="C533" t="s">
        <v>547</v>
      </c>
      <c r="D533" t="s">
        <v>1531</v>
      </c>
      <c r="E533" s="232">
        <v>74124325.25999999</v>
      </c>
      <c r="F533" s="232">
        <v>17575220.829999998</v>
      </c>
      <c r="G533" s="232">
        <v>3984888.86</v>
      </c>
      <c r="H533" s="232">
        <v>5829795.8099999996</v>
      </c>
    </row>
    <row r="534" spans="2:8">
      <c r="C534" t="s">
        <v>548</v>
      </c>
      <c r="D534" t="s">
        <v>1532</v>
      </c>
      <c r="E534" s="232">
        <v>36963694.799999997</v>
      </c>
      <c r="F534" s="232">
        <v>4705138.16</v>
      </c>
      <c r="G534" s="232">
        <v>2064101.65</v>
      </c>
      <c r="H534" s="232">
        <v>2644581.92</v>
      </c>
    </row>
    <row r="535" spans="2:8">
      <c r="C535" t="s">
        <v>549</v>
      </c>
      <c r="D535" t="s">
        <v>1533</v>
      </c>
      <c r="E535" s="232">
        <v>24800366.399999999</v>
      </c>
      <c r="F535" s="232">
        <v>3511592.99</v>
      </c>
      <c r="G535" s="232">
        <v>1581817.04</v>
      </c>
      <c r="H535" s="232">
        <v>1677596.94</v>
      </c>
    </row>
    <row r="536" spans="2:8">
      <c r="B536" t="s">
        <v>1534</v>
      </c>
      <c r="C536" t="s">
        <v>550</v>
      </c>
      <c r="D536" t="s">
        <v>1535</v>
      </c>
      <c r="E536" s="232">
        <v>658106957.95999992</v>
      </c>
      <c r="F536" s="232">
        <v>341747229.89999998</v>
      </c>
      <c r="G536" s="232">
        <v>46390441.850000001</v>
      </c>
      <c r="H536" s="232">
        <v>157928848.40000001</v>
      </c>
    </row>
    <row r="537" spans="2:8">
      <c r="C537" t="s">
        <v>551</v>
      </c>
      <c r="D537" t="s">
        <v>1536</v>
      </c>
      <c r="E537" s="232">
        <v>44428142.170000002</v>
      </c>
      <c r="F537" s="232">
        <v>5167579.87</v>
      </c>
      <c r="G537" s="232">
        <v>1933847.5</v>
      </c>
      <c r="H537" s="232">
        <v>3195822.9</v>
      </c>
    </row>
    <row r="538" spans="2:8">
      <c r="C538" t="s">
        <v>552</v>
      </c>
      <c r="D538" t="s">
        <v>1537</v>
      </c>
      <c r="E538" s="232">
        <v>34472186.24000001</v>
      </c>
      <c r="F538" s="232">
        <v>4208344.24</v>
      </c>
      <c r="G538" s="232">
        <v>1626949</v>
      </c>
      <c r="H538" s="232">
        <v>2090640.3</v>
      </c>
    </row>
    <row r="539" spans="2:8">
      <c r="C539" t="s">
        <v>553</v>
      </c>
      <c r="D539" t="s">
        <v>1538</v>
      </c>
      <c r="E539" s="232">
        <v>83965438.86999999</v>
      </c>
      <c r="F539" s="232">
        <v>12528228.119999999</v>
      </c>
      <c r="G539" s="232">
        <v>3427400.85</v>
      </c>
      <c r="H539" s="232">
        <v>8657963.0700000003</v>
      </c>
    </row>
    <row r="540" spans="2:8">
      <c r="C540" t="s">
        <v>554</v>
      </c>
      <c r="D540" t="s">
        <v>1539</v>
      </c>
      <c r="E540" s="232">
        <v>74940242.310000002</v>
      </c>
      <c r="F540" s="232">
        <v>10136284.630000001</v>
      </c>
      <c r="G540" s="232">
        <v>6032815</v>
      </c>
      <c r="H540" s="232">
        <v>5791547.5700000003</v>
      </c>
    </row>
    <row r="541" spans="2:8">
      <c r="C541" t="s">
        <v>555</v>
      </c>
      <c r="D541" t="s">
        <v>1540</v>
      </c>
      <c r="E541" s="232">
        <v>45721798.049999997</v>
      </c>
      <c r="F541" s="232">
        <v>7248481.5999999996</v>
      </c>
      <c r="G541" s="232">
        <v>2718167.78</v>
      </c>
      <c r="H541" s="232">
        <v>2160806.62</v>
      </c>
    </row>
    <row r="542" spans="2:8">
      <c r="C542" t="s">
        <v>556</v>
      </c>
      <c r="D542" t="s">
        <v>1541</v>
      </c>
      <c r="E542" s="232">
        <v>25747539.030000001</v>
      </c>
      <c r="F542" s="232">
        <v>1948711.07</v>
      </c>
      <c r="G542" s="232">
        <v>851442</v>
      </c>
      <c r="H542" s="232">
        <v>1183223.55</v>
      </c>
    </row>
    <row r="543" spans="2:8">
      <c r="C543" t="s">
        <v>557</v>
      </c>
      <c r="D543" t="s">
        <v>1542</v>
      </c>
      <c r="E543" s="232">
        <v>135645303.63</v>
      </c>
      <c r="F543" s="232">
        <v>18913258.460000001</v>
      </c>
      <c r="G543" s="232">
        <v>12406081.189999999</v>
      </c>
      <c r="H543" s="232">
        <v>26080617.010000002</v>
      </c>
    </row>
    <row r="544" spans="2:8">
      <c r="C544" t="s">
        <v>558</v>
      </c>
      <c r="D544" t="s">
        <v>1543</v>
      </c>
      <c r="E544" s="232">
        <v>45820253.960000001</v>
      </c>
      <c r="F544" s="232">
        <v>5995320.7999999998</v>
      </c>
      <c r="G544" s="232">
        <v>2028711.46</v>
      </c>
      <c r="H544" s="232">
        <v>1936419.98</v>
      </c>
    </row>
    <row r="545" spans="2:8">
      <c r="C545" t="s">
        <v>559</v>
      </c>
      <c r="D545" t="s">
        <v>1544</v>
      </c>
      <c r="E545" s="232">
        <v>68790612.620000005</v>
      </c>
      <c r="F545" s="232">
        <v>12721020.369999999</v>
      </c>
      <c r="G545" s="232">
        <v>3498530.4</v>
      </c>
      <c r="H545" s="232">
        <v>6810495.8499999996</v>
      </c>
    </row>
    <row r="546" spans="2:8">
      <c r="C546" t="s">
        <v>560</v>
      </c>
      <c r="D546" t="s">
        <v>1545</v>
      </c>
      <c r="E546" s="232">
        <v>75103192.840000004</v>
      </c>
      <c r="F546" s="232">
        <v>13814908.35</v>
      </c>
      <c r="G546" s="232">
        <v>5085529.25</v>
      </c>
      <c r="H546" s="232">
        <v>6716792.6200000001</v>
      </c>
    </row>
    <row r="547" spans="2:8">
      <c r="C547" t="s">
        <v>561</v>
      </c>
      <c r="D547" t="s">
        <v>1546</v>
      </c>
      <c r="E547" s="232">
        <v>42560960.120000005</v>
      </c>
      <c r="F547" s="232">
        <v>4286143.8099999996</v>
      </c>
      <c r="G547" s="232">
        <v>2151651</v>
      </c>
      <c r="H547" s="232">
        <v>2748722.62</v>
      </c>
    </row>
    <row r="548" spans="2:8">
      <c r="C548" t="s">
        <v>562</v>
      </c>
      <c r="D548" t="s">
        <v>1547</v>
      </c>
      <c r="E548" s="232">
        <v>30975409.879999995</v>
      </c>
      <c r="F548" s="232">
        <v>3651828.52</v>
      </c>
      <c r="G548" s="232">
        <v>1635865.09</v>
      </c>
      <c r="H548" s="232">
        <v>1741268.97</v>
      </c>
    </row>
    <row r="549" spans="2:8">
      <c r="C549" t="s">
        <v>563</v>
      </c>
      <c r="D549" t="s">
        <v>1548</v>
      </c>
      <c r="E549" s="232">
        <v>49957415.109999999</v>
      </c>
      <c r="F549" s="232">
        <v>5901430.8200000003</v>
      </c>
      <c r="G549" s="232">
        <v>2586394.85</v>
      </c>
      <c r="H549" s="232">
        <v>2153617.02</v>
      </c>
    </row>
    <row r="550" spans="2:8">
      <c r="C550" t="s">
        <v>564</v>
      </c>
      <c r="D550" t="s">
        <v>1549</v>
      </c>
      <c r="E550" s="232">
        <v>38570376.909999989</v>
      </c>
      <c r="F550" s="232">
        <v>6461574.7300000004</v>
      </c>
      <c r="G550" s="232">
        <v>2238553.6</v>
      </c>
      <c r="H550" s="232">
        <v>2434341.5099999998</v>
      </c>
    </row>
    <row r="551" spans="2:8">
      <c r="C551" t="s">
        <v>565</v>
      </c>
      <c r="D551" t="s">
        <v>1550</v>
      </c>
      <c r="E551" s="232">
        <v>35344381.479999997</v>
      </c>
      <c r="F551" s="232">
        <v>3886211.13</v>
      </c>
      <c r="G551" s="232">
        <v>1466927.85</v>
      </c>
      <c r="H551" s="232">
        <v>1924627.29</v>
      </c>
    </row>
    <row r="552" spans="2:8">
      <c r="C552" t="s">
        <v>566</v>
      </c>
      <c r="D552" t="s">
        <v>1551</v>
      </c>
      <c r="E552" s="232">
        <v>189383530.75999999</v>
      </c>
      <c r="F552" s="232">
        <v>70868259.379999995</v>
      </c>
      <c r="G552" s="232">
        <v>14018825.789999999</v>
      </c>
      <c r="H552" s="232">
        <v>24549815.809999999</v>
      </c>
    </row>
    <row r="553" spans="2:8">
      <c r="C553" t="s">
        <v>567</v>
      </c>
      <c r="D553" t="s">
        <v>1552</v>
      </c>
      <c r="E553" s="232">
        <v>36704968.210000008</v>
      </c>
      <c r="F553" s="232">
        <v>3999177.17</v>
      </c>
      <c r="G553" s="232">
        <v>1220488.02</v>
      </c>
      <c r="H553" s="232">
        <v>2447305.2200000002</v>
      </c>
    </row>
    <row r="554" spans="2:8">
      <c r="B554" t="s">
        <v>1553</v>
      </c>
      <c r="C554" t="s">
        <v>568</v>
      </c>
      <c r="D554" t="s">
        <v>1554</v>
      </c>
      <c r="E554" s="232">
        <v>367864254.02999985</v>
      </c>
      <c r="F554" s="232">
        <v>139532226.05000001</v>
      </c>
      <c r="G554" s="232">
        <v>19886984.609999999</v>
      </c>
      <c r="H554" s="232">
        <v>66415027.810000002</v>
      </c>
    </row>
    <row r="555" spans="2:8">
      <c r="C555" t="s">
        <v>569</v>
      </c>
      <c r="D555" t="s">
        <v>1555</v>
      </c>
      <c r="E555" s="232">
        <v>95236457.719999999</v>
      </c>
      <c r="F555" s="232">
        <v>17561332.129999999</v>
      </c>
      <c r="G555" s="232">
        <v>4387285.62</v>
      </c>
      <c r="H555" s="232">
        <v>6090203.3499999996</v>
      </c>
    </row>
    <row r="556" spans="2:8">
      <c r="C556" t="s">
        <v>570</v>
      </c>
      <c r="D556" t="s">
        <v>1556</v>
      </c>
      <c r="E556" s="232">
        <v>41857413.059999995</v>
      </c>
      <c r="F556" s="232">
        <v>4318613.0199999996</v>
      </c>
      <c r="G556" s="232">
        <v>1748296.75</v>
      </c>
      <c r="H556" s="232">
        <v>1449738.76</v>
      </c>
    </row>
    <row r="557" spans="2:8">
      <c r="C557" t="s">
        <v>571</v>
      </c>
      <c r="D557" t="s">
        <v>1557</v>
      </c>
      <c r="E557" s="232">
        <v>40125004.889999993</v>
      </c>
      <c r="F557" s="232">
        <v>4850292.92</v>
      </c>
      <c r="G557" s="232">
        <v>1889999</v>
      </c>
      <c r="H557" s="232">
        <v>2327049.2400000002</v>
      </c>
    </row>
    <row r="558" spans="2:8">
      <c r="C558" t="s">
        <v>572</v>
      </c>
      <c r="D558" t="s">
        <v>1558</v>
      </c>
      <c r="E558" s="232">
        <v>231025116.36000001</v>
      </c>
      <c r="F558" s="232">
        <v>50777775.609999999</v>
      </c>
      <c r="G558" s="232">
        <v>13844505.5</v>
      </c>
      <c r="H558" s="232">
        <v>55779198.479999997</v>
      </c>
    </row>
    <row r="559" spans="2:8">
      <c r="C559" t="s">
        <v>573</v>
      </c>
      <c r="D559" t="s">
        <v>1559</v>
      </c>
      <c r="E559" s="232">
        <v>30051253.689999998</v>
      </c>
      <c r="F559" s="232">
        <v>3573332.96</v>
      </c>
      <c r="G559" s="232">
        <v>1524692</v>
      </c>
      <c r="H559" s="232">
        <v>1351523.16</v>
      </c>
    </row>
    <row r="560" spans="2:8">
      <c r="C560" t="s">
        <v>574</v>
      </c>
      <c r="D560" t="s">
        <v>1560</v>
      </c>
      <c r="E560" s="232">
        <v>21112207.789999999</v>
      </c>
      <c r="F560" s="232">
        <v>2106592.63</v>
      </c>
      <c r="G560" s="232">
        <v>1109855.8899999999</v>
      </c>
      <c r="H560" s="232">
        <v>1444408.81</v>
      </c>
    </row>
    <row r="561" spans="2:8">
      <c r="C561" t="s">
        <v>575</v>
      </c>
      <c r="D561" t="s">
        <v>1561</v>
      </c>
      <c r="E561" s="232">
        <v>28400170.999999996</v>
      </c>
      <c r="F561" s="232">
        <v>6288178.2699999996</v>
      </c>
      <c r="G561" s="232">
        <v>1733412.6</v>
      </c>
      <c r="H561" s="232">
        <v>1694199.82</v>
      </c>
    </row>
    <row r="562" spans="2:8">
      <c r="C562" t="s">
        <v>576</v>
      </c>
      <c r="D562" t="s">
        <v>1562</v>
      </c>
      <c r="E562" s="232">
        <v>24331451.200000003</v>
      </c>
      <c r="F562" s="232">
        <v>4299255.26</v>
      </c>
      <c r="G562" s="232">
        <v>1890896.8</v>
      </c>
      <c r="H562" s="232">
        <v>2164667.37</v>
      </c>
    </row>
    <row r="563" spans="2:8">
      <c r="B563" t="s">
        <v>1563</v>
      </c>
      <c r="C563" t="s">
        <v>577</v>
      </c>
      <c r="D563" t="s">
        <v>1564</v>
      </c>
      <c r="E563" s="232">
        <v>257425149.17999998</v>
      </c>
      <c r="F563" s="232">
        <v>70577293.939999998</v>
      </c>
      <c r="G563" s="232">
        <v>21533718.039999999</v>
      </c>
      <c r="H563" s="232">
        <v>27896572.91</v>
      </c>
    </row>
    <row r="564" spans="2:8">
      <c r="C564" t="s">
        <v>578</v>
      </c>
      <c r="D564" t="s">
        <v>1565</v>
      </c>
      <c r="E564" s="232">
        <v>71184924.169999987</v>
      </c>
      <c r="F564" s="232">
        <v>12659188.83</v>
      </c>
      <c r="G564" s="232">
        <v>4389125.8899999997</v>
      </c>
      <c r="H564" s="232">
        <v>4563810.9000000004</v>
      </c>
    </row>
    <row r="565" spans="2:8">
      <c r="C565" t="s">
        <v>579</v>
      </c>
      <c r="D565" t="s">
        <v>1566</v>
      </c>
      <c r="E565" s="232">
        <v>49458434.840000004</v>
      </c>
      <c r="F565" s="232">
        <v>10338520.289999999</v>
      </c>
      <c r="G565" s="232">
        <v>3937631.81</v>
      </c>
      <c r="H565" s="232">
        <v>3063084.97</v>
      </c>
    </row>
    <row r="566" spans="2:8">
      <c r="C566" t="s">
        <v>580</v>
      </c>
      <c r="D566" t="s">
        <v>1567</v>
      </c>
      <c r="E566" s="232">
        <v>78827599.550000012</v>
      </c>
      <c r="F566" s="232">
        <v>16517201.199999999</v>
      </c>
      <c r="G566" s="232">
        <v>4572524.2</v>
      </c>
      <c r="H566" s="232">
        <v>6747508.4900000002</v>
      </c>
    </row>
    <row r="567" spans="2:8">
      <c r="C567" t="s">
        <v>581</v>
      </c>
      <c r="D567" t="s">
        <v>1568</v>
      </c>
      <c r="E567" s="232">
        <v>51863286.870000005</v>
      </c>
      <c r="F567" s="232">
        <v>12129410.35</v>
      </c>
      <c r="G567" s="232">
        <v>2773276.2</v>
      </c>
      <c r="H567" s="232">
        <v>3845385.27</v>
      </c>
    </row>
    <row r="568" spans="2:8">
      <c r="C568" t="s">
        <v>582</v>
      </c>
      <c r="D568" t="s">
        <v>1569</v>
      </c>
      <c r="E568" s="232">
        <v>36882391.129999995</v>
      </c>
      <c r="F568" s="232">
        <v>6434468.21</v>
      </c>
      <c r="G568" s="232">
        <v>2851123.88</v>
      </c>
      <c r="H568" s="232">
        <v>2631179.31</v>
      </c>
    </row>
    <row r="569" spans="2:8">
      <c r="B569" t="s">
        <v>1570</v>
      </c>
      <c r="C569" t="s">
        <v>583</v>
      </c>
      <c r="D569" t="s">
        <v>1571</v>
      </c>
      <c r="E569" s="232">
        <v>1041989315.2999997</v>
      </c>
      <c r="F569" s="232">
        <v>570140927.38</v>
      </c>
      <c r="G569" s="232">
        <v>56541421.240000002</v>
      </c>
      <c r="H569" s="232">
        <v>379220970.43000001</v>
      </c>
    </row>
    <row r="570" spans="2:8">
      <c r="C570" t="s">
        <v>584</v>
      </c>
      <c r="D570" t="s">
        <v>1572</v>
      </c>
      <c r="E570" s="232">
        <v>53806417.870000005</v>
      </c>
      <c r="F570" s="232">
        <v>10254327.220000001</v>
      </c>
      <c r="G570" s="232">
        <v>3567899</v>
      </c>
      <c r="H570" s="232">
        <v>3713168.07</v>
      </c>
    </row>
    <row r="571" spans="2:8">
      <c r="C571" t="s">
        <v>585</v>
      </c>
      <c r="D571" t="s">
        <v>1573</v>
      </c>
      <c r="E571" s="232">
        <v>55835737.880000003</v>
      </c>
      <c r="F571" s="232">
        <v>6042094.1200000001</v>
      </c>
      <c r="G571" s="232">
        <v>2874287.95</v>
      </c>
      <c r="H571" s="232">
        <v>3319166.51</v>
      </c>
    </row>
    <row r="572" spans="2:8">
      <c r="C572" t="s">
        <v>586</v>
      </c>
      <c r="D572" t="s">
        <v>1574</v>
      </c>
      <c r="E572" s="232">
        <v>174487461.46999997</v>
      </c>
      <c r="F572" s="232">
        <v>59780790.030000001</v>
      </c>
      <c r="G572" s="232">
        <v>17045266.739999998</v>
      </c>
      <c r="H572" s="232">
        <v>24336404.050000001</v>
      </c>
    </row>
    <row r="573" spans="2:8">
      <c r="C573" t="s">
        <v>587</v>
      </c>
      <c r="D573" t="s">
        <v>1575</v>
      </c>
      <c r="E573" s="232">
        <v>14113230.66</v>
      </c>
      <c r="F573" s="232">
        <v>767149.89</v>
      </c>
      <c r="G573" s="232">
        <v>5763</v>
      </c>
      <c r="H573" s="232">
        <v>286829.53000000003</v>
      </c>
    </row>
    <row r="574" spans="2:8">
      <c r="C574" t="s">
        <v>588</v>
      </c>
      <c r="D574" t="s">
        <v>1576</v>
      </c>
      <c r="E574" s="232">
        <v>46202475.700000003</v>
      </c>
      <c r="F574" s="232">
        <v>7690351.29</v>
      </c>
      <c r="G574" s="232">
        <v>2976073.01</v>
      </c>
      <c r="H574" s="232">
        <v>2314430.4900000002</v>
      </c>
    </row>
    <row r="575" spans="2:8">
      <c r="C575" t="s">
        <v>589</v>
      </c>
      <c r="D575" t="s">
        <v>1577</v>
      </c>
      <c r="E575" s="232">
        <v>113897785.93000001</v>
      </c>
      <c r="F575" s="232">
        <v>23180037.120000001</v>
      </c>
      <c r="G575" s="232">
        <v>8061270.5999999996</v>
      </c>
      <c r="H575" s="232">
        <v>9173058.7899999991</v>
      </c>
    </row>
    <row r="576" spans="2:8">
      <c r="C576" t="s">
        <v>590</v>
      </c>
      <c r="D576" t="s">
        <v>1578</v>
      </c>
      <c r="E576" s="232">
        <v>37977011.25</v>
      </c>
      <c r="F576" s="232">
        <v>5601494.6100000003</v>
      </c>
      <c r="G576" s="232">
        <v>2095921.4</v>
      </c>
      <c r="H576" s="232">
        <v>2261949</v>
      </c>
    </row>
    <row r="577" spans="1:8">
      <c r="C577" t="s">
        <v>591</v>
      </c>
      <c r="D577" t="s">
        <v>1579</v>
      </c>
      <c r="E577" s="232">
        <v>33538407.009999998</v>
      </c>
      <c r="F577" s="232">
        <v>5100429.5999999996</v>
      </c>
      <c r="G577" s="232">
        <v>3363240.5</v>
      </c>
      <c r="H577" s="232">
        <v>2499424.0499999998</v>
      </c>
    </row>
    <row r="578" spans="1:8">
      <c r="C578" t="s">
        <v>592</v>
      </c>
      <c r="D578" t="s">
        <v>1580</v>
      </c>
      <c r="E578" s="232">
        <v>41044665.419999994</v>
      </c>
      <c r="F578" s="232">
        <v>6040398.1299999999</v>
      </c>
      <c r="G578" s="232">
        <v>2632300.2799999998</v>
      </c>
      <c r="H578" s="232">
        <v>2175812.36</v>
      </c>
    </row>
    <row r="579" spans="1:8">
      <c r="C579" t="s">
        <v>593</v>
      </c>
      <c r="D579" t="s">
        <v>1581</v>
      </c>
      <c r="E579" s="232">
        <v>54158800.869999997</v>
      </c>
      <c r="F579" s="232">
        <v>6918436.0800000001</v>
      </c>
      <c r="G579" s="232">
        <v>4348855.3</v>
      </c>
      <c r="H579" s="232">
        <v>1549220.88</v>
      </c>
    </row>
    <row r="580" spans="1:8">
      <c r="C580" t="s">
        <v>594</v>
      </c>
      <c r="D580" t="s">
        <v>1582</v>
      </c>
      <c r="E580" s="232">
        <v>99548523.640000015</v>
      </c>
      <c r="F580" s="232">
        <v>22800599.059999999</v>
      </c>
      <c r="G580" s="232">
        <v>10373414.15</v>
      </c>
      <c r="H580" s="232">
        <v>7880335.4800000004</v>
      </c>
    </row>
    <row r="581" spans="1:8">
      <c r="C581" t="s">
        <v>595</v>
      </c>
      <c r="D581" t="s">
        <v>1583</v>
      </c>
      <c r="E581" s="232">
        <v>60445049.839999996</v>
      </c>
      <c r="F581" s="232">
        <v>8531601.7200000007</v>
      </c>
      <c r="G581" s="232">
        <v>2878359.29</v>
      </c>
      <c r="H581" s="232">
        <v>3518792.1</v>
      </c>
    </row>
    <row r="582" spans="1:8">
      <c r="C582" t="s">
        <v>596</v>
      </c>
      <c r="D582" t="s">
        <v>1584</v>
      </c>
      <c r="E582" s="232">
        <v>89576895.910000011</v>
      </c>
      <c r="F582" s="232">
        <v>17943701.489999998</v>
      </c>
      <c r="G582" s="232">
        <v>5747520.6799999997</v>
      </c>
      <c r="H582" s="232">
        <v>6345855.8700000001</v>
      </c>
    </row>
    <row r="583" spans="1:8">
      <c r="C583" t="s">
        <v>597</v>
      </c>
      <c r="D583" t="s">
        <v>1585</v>
      </c>
      <c r="E583" s="232">
        <v>34806210.549999997</v>
      </c>
      <c r="F583" s="232">
        <v>2866992.88</v>
      </c>
      <c r="G583" s="232">
        <v>1326640</v>
      </c>
      <c r="H583" s="232">
        <v>1869999.5</v>
      </c>
    </row>
    <row r="584" spans="1:8">
      <c r="C584" t="s">
        <v>598</v>
      </c>
      <c r="D584" t="s">
        <v>1586</v>
      </c>
      <c r="E584" s="232">
        <v>35331453.220000006</v>
      </c>
      <c r="F584" s="232">
        <v>3805717.62</v>
      </c>
      <c r="G584" s="232">
        <v>1534934.85</v>
      </c>
      <c r="H584" s="232">
        <v>1218785.82</v>
      </c>
    </row>
    <row r="585" spans="1:8">
      <c r="C585" t="s">
        <v>599</v>
      </c>
      <c r="D585" t="s">
        <v>1587</v>
      </c>
      <c r="E585" s="232">
        <v>30059776.670000002</v>
      </c>
      <c r="F585" s="232">
        <v>4899869.62</v>
      </c>
      <c r="G585" s="232">
        <v>1994080</v>
      </c>
      <c r="H585" s="232">
        <v>1633625.14</v>
      </c>
    </row>
    <row r="586" spans="1:8">
      <c r="C586" t="s">
        <v>600</v>
      </c>
      <c r="D586" t="s">
        <v>1588</v>
      </c>
      <c r="E586" s="232">
        <v>32959274.949999999</v>
      </c>
      <c r="F586" s="232">
        <v>3971815.81</v>
      </c>
      <c r="G586" s="232">
        <v>1776922.91</v>
      </c>
      <c r="H586" s="232">
        <v>2318466.1800000002</v>
      </c>
    </row>
    <row r="587" spans="1:8">
      <c r="C587" t="s">
        <v>601</v>
      </c>
      <c r="D587" t="s">
        <v>1589</v>
      </c>
      <c r="E587" s="232">
        <v>115872446.72</v>
      </c>
      <c r="F587" s="232">
        <v>27786437.75</v>
      </c>
      <c r="G587" s="232">
        <v>13867957.199999999</v>
      </c>
      <c r="H587" s="232">
        <v>17811139.039999999</v>
      </c>
    </row>
    <row r="588" spans="1:8">
      <c r="C588" t="s">
        <v>602</v>
      </c>
      <c r="D588" t="s">
        <v>1590</v>
      </c>
      <c r="E588" s="232">
        <v>18604587.920000002</v>
      </c>
      <c r="F588" s="232">
        <v>2286648.08</v>
      </c>
      <c r="G588" s="232">
        <v>1017556.51</v>
      </c>
      <c r="H588" s="232">
        <v>1632346.63</v>
      </c>
    </row>
    <row r="589" spans="1:8">
      <c r="C589" t="s">
        <v>603</v>
      </c>
      <c r="D589" t="s">
        <v>1591</v>
      </c>
      <c r="E589" s="232">
        <v>20367383</v>
      </c>
      <c r="F589" s="232">
        <v>2385597.85</v>
      </c>
      <c r="G589" s="232">
        <v>1198719.49</v>
      </c>
      <c r="H589" s="232">
        <v>1655407.33</v>
      </c>
    </row>
    <row r="590" spans="1:8">
      <c r="A590">
        <v>9</v>
      </c>
      <c r="B590" t="s">
        <v>1592</v>
      </c>
      <c r="C590" t="s">
        <v>604</v>
      </c>
      <c r="D590" t="s">
        <v>1593</v>
      </c>
      <c r="E590" s="232">
        <v>18429243.5</v>
      </c>
      <c r="F590" s="232">
        <v>2538856.58</v>
      </c>
      <c r="G590" s="232">
        <v>1120885</v>
      </c>
      <c r="H590" s="232">
        <v>789034.38</v>
      </c>
    </row>
    <row r="591" spans="1:8">
      <c r="C591" t="s">
        <v>605</v>
      </c>
      <c r="D591" t="s">
        <v>1594</v>
      </c>
      <c r="E591" s="232">
        <v>508828220.75000006</v>
      </c>
      <c r="F591" s="232">
        <v>201561449.18000001</v>
      </c>
      <c r="G591" s="232">
        <v>48818949.600000001</v>
      </c>
      <c r="H591" s="232">
        <v>113365323.01000001</v>
      </c>
    </row>
    <row r="592" spans="1:8">
      <c r="C592" t="s">
        <v>606</v>
      </c>
      <c r="D592" t="s">
        <v>1595</v>
      </c>
      <c r="E592" s="232">
        <v>53767317.039999999</v>
      </c>
      <c r="F592" s="232">
        <v>8489969.4499999993</v>
      </c>
      <c r="G592" s="232">
        <v>2849721</v>
      </c>
      <c r="H592" s="232">
        <v>2094111.25</v>
      </c>
    </row>
    <row r="593" spans="2:8">
      <c r="C593" t="s">
        <v>607</v>
      </c>
      <c r="D593" t="s">
        <v>1596</v>
      </c>
      <c r="E593" s="232">
        <v>53335150.010000005</v>
      </c>
      <c r="F593" s="232">
        <v>7978020.8499999996</v>
      </c>
      <c r="G593" s="232">
        <v>2830579.66</v>
      </c>
      <c r="H593" s="232">
        <v>2832127.17</v>
      </c>
    </row>
    <row r="594" spans="2:8">
      <c r="C594" t="s">
        <v>608</v>
      </c>
      <c r="D594" t="s">
        <v>1597</v>
      </c>
      <c r="E594" s="232">
        <v>71672932.629999995</v>
      </c>
      <c r="F594" s="232">
        <v>22848481.82</v>
      </c>
      <c r="G594" s="232">
        <v>11362039</v>
      </c>
      <c r="H594" s="232">
        <v>5126487.38</v>
      </c>
    </row>
    <row r="595" spans="2:8">
      <c r="C595" t="s">
        <v>609</v>
      </c>
      <c r="D595" t="s">
        <v>1598</v>
      </c>
      <c r="E595" s="232">
        <v>90802363.359999999</v>
      </c>
      <c r="F595" s="232">
        <v>24359378.899999999</v>
      </c>
      <c r="G595" s="232">
        <v>7782220.5</v>
      </c>
      <c r="H595" s="232">
        <v>8997119.8000000007</v>
      </c>
    </row>
    <row r="596" spans="2:8">
      <c r="C596" t="s">
        <v>610</v>
      </c>
      <c r="D596" t="s">
        <v>1599</v>
      </c>
      <c r="E596" s="232">
        <v>78853177.689999983</v>
      </c>
      <c r="F596" s="232">
        <v>17603719.469999999</v>
      </c>
      <c r="G596" s="232">
        <v>6589134.1100000003</v>
      </c>
      <c r="H596" s="232">
        <v>6221765.46</v>
      </c>
    </row>
    <row r="597" spans="2:8">
      <c r="C597" t="s">
        <v>611</v>
      </c>
      <c r="D597" t="s">
        <v>1600</v>
      </c>
      <c r="E597" s="232">
        <v>65294783.499999993</v>
      </c>
      <c r="F597" s="232">
        <v>10407596.050000001</v>
      </c>
      <c r="G597" s="232">
        <v>2729268.9</v>
      </c>
      <c r="H597" s="232">
        <v>3352266.85</v>
      </c>
    </row>
    <row r="598" spans="2:8">
      <c r="C598" t="s">
        <v>612</v>
      </c>
      <c r="D598" t="s">
        <v>1601</v>
      </c>
      <c r="E598" s="232">
        <v>49410623.859999992</v>
      </c>
      <c r="F598" s="232">
        <v>7449595.46</v>
      </c>
      <c r="G598" s="232">
        <v>3161441.35</v>
      </c>
      <c r="H598" s="232">
        <v>2898729.23</v>
      </c>
    </row>
    <row r="599" spans="2:8">
      <c r="C599" t="s">
        <v>613</v>
      </c>
      <c r="D599" t="s">
        <v>1602</v>
      </c>
      <c r="E599" s="232">
        <v>47677874.839999996</v>
      </c>
      <c r="F599" s="232">
        <v>7494975.7999999998</v>
      </c>
      <c r="G599" s="232">
        <v>3041319.63</v>
      </c>
      <c r="H599" s="232">
        <v>4480141.2</v>
      </c>
    </row>
    <row r="600" spans="2:8">
      <c r="C600" t="s">
        <v>614</v>
      </c>
      <c r="D600" t="s">
        <v>1603</v>
      </c>
      <c r="E600" s="232">
        <v>160774961.10000002</v>
      </c>
      <c r="F600" s="232">
        <v>39630819.75</v>
      </c>
      <c r="G600" s="232">
        <v>12761134.220000001</v>
      </c>
      <c r="H600" s="232">
        <v>27192107.559999999</v>
      </c>
    </row>
    <row r="601" spans="2:8">
      <c r="C601" t="s">
        <v>615</v>
      </c>
      <c r="D601" t="s">
        <v>1604</v>
      </c>
      <c r="E601" s="232">
        <v>48358000.759999998</v>
      </c>
      <c r="F601" s="232">
        <v>8377944.6500000004</v>
      </c>
      <c r="G601" s="232">
        <v>2939744.1</v>
      </c>
      <c r="H601" s="232">
        <v>2838846.71</v>
      </c>
    </row>
    <row r="602" spans="2:8">
      <c r="C602" t="s">
        <v>616</v>
      </c>
      <c r="D602" t="s">
        <v>1605</v>
      </c>
      <c r="E602" s="232">
        <v>83614899.080000013</v>
      </c>
      <c r="F602" s="232">
        <v>18353354.73</v>
      </c>
      <c r="G602" s="232">
        <v>8969180.0999999996</v>
      </c>
      <c r="H602" s="232">
        <v>5305263.91</v>
      </c>
    </row>
    <row r="603" spans="2:8">
      <c r="C603" t="s">
        <v>617</v>
      </c>
      <c r="D603" t="s">
        <v>1606</v>
      </c>
      <c r="E603" s="232">
        <v>46252400.859999999</v>
      </c>
      <c r="F603" s="232">
        <v>11287515.890000001</v>
      </c>
      <c r="G603" s="232">
        <v>3619130.81</v>
      </c>
      <c r="H603" s="232">
        <v>2993641.84</v>
      </c>
    </row>
    <row r="604" spans="2:8">
      <c r="C604" t="s">
        <v>618</v>
      </c>
      <c r="D604" t="s">
        <v>1607</v>
      </c>
      <c r="E604" s="232">
        <v>37286365.689999998</v>
      </c>
      <c r="F604" s="232">
        <v>4943462.72</v>
      </c>
      <c r="G604" s="232">
        <v>2204990.0299999998</v>
      </c>
      <c r="H604" s="232">
        <v>2441156.4300000002</v>
      </c>
    </row>
    <row r="605" spans="2:8">
      <c r="C605" t="s">
        <v>619</v>
      </c>
      <c r="D605" t="s">
        <v>1608</v>
      </c>
      <c r="E605" s="232">
        <v>36558954.100000001</v>
      </c>
      <c r="F605" s="232">
        <v>4124345.93</v>
      </c>
      <c r="G605" s="232">
        <v>1922882</v>
      </c>
      <c r="H605" s="232">
        <v>1759764.91</v>
      </c>
    </row>
    <row r="606" spans="2:8">
      <c r="B606" t="s">
        <v>1609</v>
      </c>
      <c r="C606" t="s">
        <v>620</v>
      </c>
      <c r="D606" t="s">
        <v>1610</v>
      </c>
      <c r="E606" s="232">
        <v>1530367365.9100003</v>
      </c>
      <c r="F606" s="232">
        <v>863380052.83000004</v>
      </c>
      <c r="G606" s="232">
        <v>190672131.53999999</v>
      </c>
      <c r="H606" s="232">
        <v>491976106.25999999</v>
      </c>
    </row>
    <row r="607" spans="2:8">
      <c r="C607" t="s">
        <v>621</v>
      </c>
      <c r="D607" t="s">
        <v>1611</v>
      </c>
      <c r="E607" s="232">
        <v>98185427.859999999</v>
      </c>
      <c r="F607" s="232">
        <v>20352262.789999999</v>
      </c>
      <c r="G607" s="232">
        <v>5837567.3899999997</v>
      </c>
      <c r="H607" s="232">
        <v>5990760.2400000002</v>
      </c>
    </row>
    <row r="608" spans="2:8">
      <c r="C608" t="s">
        <v>622</v>
      </c>
      <c r="D608" t="s">
        <v>1612</v>
      </c>
      <c r="E608" s="232">
        <v>70651189.370000005</v>
      </c>
      <c r="F608" s="232">
        <v>11520290.539999999</v>
      </c>
      <c r="G608" s="232">
        <v>3339970.3</v>
      </c>
      <c r="H608" s="232">
        <v>3794594.93</v>
      </c>
    </row>
    <row r="609" spans="3:8">
      <c r="C609" t="s">
        <v>623</v>
      </c>
      <c r="D609" t="s">
        <v>1613</v>
      </c>
      <c r="E609" s="232">
        <v>59802676.739999995</v>
      </c>
      <c r="F609" s="232">
        <v>10300820.16</v>
      </c>
      <c r="G609" s="232">
        <v>4363922.66</v>
      </c>
      <c r="H609" s="232">
        <v>1668429.98</v>
      </c>
    </row>
    <row r="610" spans="3:8">
      <c r="C610" t="s">
        <v>624</v>
      </c>
      <c r="D610" t="s">
        <v>1614</v>
      </c>
      <c r="E610" s="232">
        <v>42177431.280000001</v>
      </c>
      <c r="F610" s="232">
        <v>6114026.3200000003</v>
      </c>
      <c r="G610" s="232">
        <v>1892687</v>
      </c>
      <c r="H610" s="232">
        <v>1746716.62</v>
      </c>
    </row>
    <row r="611" spans="3:8">
      <c r="C611" t="s">
        <v>625</v>
      </c>
      <c r="D611" t="s">
        <v>1615</v>
      </c>
      <c r="E611" s="232">
        <v>75918402.609999985</v>
      </c>
      <c r="F611" s="232">
        <v>11302040.369999999</v>
      </c>
      <c r="G611" s="232">
        <v>4012813.4</v>
      </c>
      <c r="H611" s="232">
        <v>4010234.64</v>
      </c>
    </row>
    <row r="612" spans="3:8">
      <c r="C612" t="s">
        <v>626</v>
      </c>
      <c r="D612" t="s">
        <v>1616</v>
      </c>
      <c r="E612" s="232">
        <v>102841654.01000001</v>
      </c>
      <c r="F612" s="232">
        <v>21724570.489999998</v>
      </c>
      <c r="G612" s="232">
        <v>6290815.1799999997</v>
      </c>
      <c r="H612" s="232">
        <v>8135821.0199999996</v>
      </c>
    </row>
    <row r="613" spans="3:8">
      <c r="C613" t="s">
        <v>627</v>
      </c>
      <c r="D613" t="s">
        <v>1617</v>
      </c>
      <c r="E613" s="232">
        <v>108090373.57000001</v>
      </c>
      <c r="F613" s="232">
        <v>29460047.460000001</v>
      </c>
      <c r="G613" s="232">
        <v>7292101</v>
      </c>
      <c r="H613" s="232">
        <v>6805605.9500000002</v>
      </c>
    </row>
    <row r="614" spans="3:8">
      <c r="C614" t="s">
        <v>628</v>
      </c>
      <c r="D614" t="s">
        <v>1618</v>
      </c>
      <c r="E614" s="232">
        <v>68670872.590000004</v>
      </c>
      <c r="F614" s="232">
        <v>11585350.890000001</v>
      </c>
      <c r="G614" s="232">
        <v>4320494.17</v>
      </c>
      <c r="H614" s="232">
        <v>3735125.05</v>
      </c>
    </row>
    <row r="615" spans="3:8">
      <c r="C615" t="s">
        <v>629</v>
      </c>
      <c r="D615" t="s">
        <v>1619</v>
      </c>
      <c r="E615" s="232">
        <v>94664848.609999999</v>
      </c>
      <c r="F615" s="232">
        <v>17821095.640000001</v>
      </c>
      <c r="G615" s="232">
        <v>6548602.0999999996</v>
      </c>
      <c r="H615" s="232">
        <v>5681826.4500000002</v>
      </c>
    </row>
    <row r="616" spans="3:8">
      <c r="C616" t="s">
        <v>630</v>
      </c>
      <c r="D616" t="s">
        <v>1620</v>
      </c>
      <c r="E616" s="232">
        <v>60077243.129999995</v>
      </c>
      <c r="F616" s="232">
        <v>8977949.6699999999</v>
      </c>
      <c r="G616" s="232">
        <v>1941634.09</v>
      </c>
      <c r="H616" s="232">
        <v>2250534.9300000002</v>
      </c>
    </row>
    <row r="617" spans="3:8">
      <c r="C617" t="s">
        <v>631</v>
      </c>
      <c r="D617" t="s">
        <v>1621</v>
      </c>
      <c r="E617" s="232">
        <v>131920237.41</v>
      </c>
      <c r="F617" s="232">
        <v>29903287.789999999</v>
      </c>
      <c r="G617" s="232">
        <v>18853459</v>
      </c>
      <c r="H617" s="232">
        <v>13731479.970000001</v>
      </c>
    </row>
    <row r="618" spans="3:8">
      <c r="C618" t="s">
        <v>632</v>
      </c>
      <c r="D618" t="s">
        <v>1622</v>
      </c>
      <c r="E618" s="232">
        <v>68484464.969999999</v>
      </c>
      <c r="F618" s="232">
        <v>12634738.74</v>
      </c>
      <c r="G618" s="232">
        <v>5625117</v>
      </c>
      <c r="H618" s="232">
        <v>2936884.28</v>
      </c>
    </row>
    <row r="619" spans="3:8">
      <c r="C619" t="s">
        <v>633</v>
      </c>
      <c r="D619" t="s">
        <v>1623</v>
      </c>
      <c r="E619" s="232">
        <v>104926623.00000001</v>
      </c>
      <c r="F619" s="232">
        <v>21965426.100000001</v>
      </c>
      <c r="G619" s="232">
        <v>6679457.79</v>
      </c>
      <c r="H619" s="232">
        <v>6189583.5700000003</v>
      </c>
    </row>
    <row r="620" spans="3:8">
      <c r="C620" t="s">
        <v>634</v>
      </c>
      <c r="D620" t="s">
        <v>1624</v>
      </c>
      <c r="E620" s="232">
        <v>144063487.55000001</v>
      </c>
      <c r="F620" s="232">
        <v>45084245.93</v>
      </c>
      <c r="G620" s="232">
        <v>10149671.630000001</v>
      </c>
      <c r="H620" s="232">
        <v>12630847.82</v>
      </c>
    </row>
    <row r="621" spans="3:8">
      <c r="C621" t="s">
        <v>635</v>
      </c>
      <c r="D621" t="s">
        <v>1625</v>
      </c>
      <c r="E621" s="232">
        <v>68003789</v>
      </c>
      <c r="F621" s="232">
        <v>12716626.59</v>
      </c>
      <c r="G621" s="232">
        <v>5689509.3099999996</v>
      </c>
      <c r="H621" s="232">
        <v>2888426.38</v>
      </c>
    </row>
    <row r="622" spans="3:8">
      <c r="C622" t="s">
        <v>636</v>
      </c>
      <c r="D622" t="s">
        <v>1626</v>
      </c>
      <c r="E622" s="232">
        <v>81769846.310000002</v>
      </c>
      <c r="F622" s="232">
        <v>17815986.829999998</v>
      </c>
      <c r="G622" s="232">
        <v>3741053.46</v>
      </c>
      <c r="H622" s="232">
        <v>4289403.66</v>
      </c>
    </row>
    <row r="623" spans="3:8">
      <c r="C623" t="s">
        <v>637</v>
      </c>
      <c r="D623" t="s">
        <v>1627</v>
      </c>
      <c r="E623" s="232">
        <v>94705246.480000004</v>
      </c>
      <c r="F623" s="232">
        <v>15668748.720000001</v>
      </c>
      <c r="G623" s="232">
        <v>5528243.5599999996</v>
      </c>
      <c r="H623" s="232">
        <v>3915258.55</v>
      </c>
    </row>
    <row r="624" spans="3:8">
      <c r="C624" t="s">
        <v>638</v>
      </c>
      <c r="D624" t="s">
        <v>1628</v>
      </c>
      <c r="E624" s="232">
        <v>50653194.550000004</v>
      </c>
      <c r="F624" s="232">
        <v>6618487.9400000004</v>
      </c>
      <c r="G624" s="232">
        <v>2376267.4</v>
      </c>
      <c r="H624" s="232">
        <v>2106561.79</v>
      </c>
    </row>
    <row r="625" spans="2:8">
      <c r="C625" t="s">
        <v>639</v>
      </c>
      <c r="D625" t="s">
        <v>1629</v>
      </c>
      <c r="E625" s="232">
        <v>122794057.18999997</v>
      </c>
      <c r="F625" s="232">
        <v>22043417.379999999</v>
      </c>
      <c r="G625" s="232">
        <v>7658544.6900000004</v>
      </c>
      <c r="H625" s="232">
        <v>8342489</v>
      </c>
    </row>
    <row r="626" spans="2:8">
      <c r="C626" t="s">
        <v>640</v>
      </c>
      <c r="D626" t="s">
        <v>1630</v>
      </c>
      <c r="E626" s="232">
        <v>235790371.43999997</v>
      </c>
      <c r="F626" s="232">
        <v>73073612.439999998</v>
      </c>
      <c r="G626" s="232">
        <v>18383898.52</v>
      </c>
      <c r="H626" s="232">
        <v>44238752.310000002</v>
      </c>
    </row>
    <row r="627" spans="2:8">
      <c r="C627" t="s">
        <v>641</v>
      </c>
      <c r="D627" t="s">
        <v>1631</v>
      </c>
      <c r="E627" s="232">
        <v>64993774.459999986</v>
      </c>
      <c r="F627" s="232">
        <v>10901382.6</v>
      </c>
      <c r="G627" s="232">
        <v>3629527.09</v>
      </c>
      <c r="H627" s="232">
        <v>2654462.59</v>
      </c>
    </row>
    <row r="628" spans="2:8">
      <c r="C628" t="s">
        <v>642</v>
      </c>
      <c r="D628" t="s">
        <v>1632</v>
      </c>
      <c r="E628" s="232">
        <v>45054351.68</v>
      </c>
      <c r="F628" s="232">
        <v>6212812.6500000004</v>
      </c>
      <c r="G628" s="232">
        <v>1586915</v>
      </c>
      <c r="H628" s="232">
        <v>1614976.98</v>
      </c>
    </row>
    <row r="629" spans="2:8">
      <c r="C629" t="s">
        <v>643</v>
      </c>
      <c r="D629" t="s">
        <v>1633</v>
      </c>
      <c r="E629" s="232">
        <v>38758359.75</v>
      </c>
      <c r="F629" s="232">
        <v>5515894.2199999997</v>
      </c>
      <c r="G629" s="232">
        <v>1830701.1</v>
      </c>
      <c r="H629" s="232">
        <v>1801202.56</v>
      </c>
    </row>
    <row r="630" spans="2:8">
      <c r="C630" t="s">
        <v>644</v>
      </c>
      <c r="D630" t="s">
        <v>1634</v>
      </c>
      <c r="E630" s="232">
        <v>50348890.93</v>
      </c>
      <c r="F630" s="232">
        <v>5460505.4000000004</v>
      </c>
      <c r="G630" s="232">
        <v>1890904.64</v>
      </c>
      <c r="H630" s="232">
        <v>2164431.73</v>
      </c>
    </row>
    <row r="631" spans="2:8">
      <c r="C631" t="s">
        <v>645</v>
      </c>
      <c r="D631" t="s">
        <v>1635</v>
      </c>
      <c r="E631" s="232">
        <v>36934149.599999994</v>
      </c>
      <c r="F631" s="232">
        <v>5687224.2699999996</v>
      </c>
      <c r="G631" s="232">
        <v>1454349.9</v>
      </c>
      <c r="H631" s="232">
        <v>1559364.31</v>
      </c>
    </row>
    <row r="632" spans="2:8">
      <c r="C632" t="s">
        <v>646</v>
      </c>
      <c r="D632" t="s">
        <v>1636</v>
      </c>
      <c r="E632" s="232">
        <v>37452764.299999997</v>
      </c>
      <c r="F632" s="232">
        <v>5366574.37</v>
      </c>
      <c r="G632" s="232">
        <v>1572455</v>
      </c>
      <c r="H632" s="232">
        <v>1906995.84</v>
      </c>
    </row>
    <row r="633" spans="2:8">
      <c r="C633" t="s">
        <v>647</v>
      </c>
      <c r="D633" t="s">
        <v>1637</v>
      </c>
      <c r="E633" s="232">
        <v>41361836.919999994</v>
      </c>
      <c r="F633" s="232">
        <v>7241683.2300000004</v>
      </c>
      <c r="G633" s="232">
        <v>1495172.05</v>
      </c>
      <c r="H633" s="232">
        <v>2548043.3199999998</v>
      </c>
    </row>
    <row r="634" spans="2:8">
      <c r="C634" t="s">
        <v>648</v>
      </c>
      <c r="D634" t="s">
        <v>1638</v>
      </c>
      <c r="E634" s="232">
        <v>151763535.96000004</v>
      </c>
      <c r="F634" s="232">
        <v>45902915.090000004</v>
      </c>
      <c r="G634" s="232">
        <v>11782601.140000001</v>
      </c>
      <c r="H634" s="232">
        <v>34212930.140000001</v>
      </c>
    </row>
    <row r="635" spans="2:8">
      <c r="C635" t="s">
        <v>649</v>
      </c>
      <c r="D635" t="s">
        <v>1639</v>
      </c>
      <c r="E635" s="232">
        <v>22037983.57</v>
      </c>
      <c r="F635" s="232">
        <v>3856032.66</v>
      </c>
      <c r="G635" s="232">
        <v>1891680.83</v>
      </c>
      <c r="H635" s="232">
        <v>2053557.59</v>
      </c>
    </row>
    <row r="636" spans="2:8">
      <c r="C636" t="s">
        <v>650</v>
      </c>
      <c r="D636" t="s">
        <v>1640</v>
      </c>
      <c r="E636" s="232">
        <v>16023398.15</v>
      </c>
      <c r="F636" s="232">
        <v>3771553.66</v>
      </c>
      <c r="G636" s="232">
        <v>1574003.78</v>
      </c>
      <c r="H636" s="232">
        <v>1286245.3999999999</v>
      </c>
    </row>
    <row r="637" spans="2:8">
      <c r="C637" t="s">
        <v>651</v>
      </c>
      <c r="D637" t="s">
        <v>1641</v>
      </c>
      <c r="E637" s="232">
        <v>16356148.619999999</v>
      </c>
      <c r="F637" s="232">
        <v>2927603.49</v>
      </c>
      <c r="G637" s="232">
        <v>921044.85</v>
      </c>
      <c r="H637" s="232">
        <v>1392812.62</v>
      </c>
    </row>
    <row r="638" spans="2:8">
      <c r="C638" t="s">
        <v>652</v>
      </c>
      <c r="D638" t="s">
        <v>1642</v>
      </c>
      <c r="E638" s="232">
        <v>17194425.23</v>
      </c>
      <c r="F638" s="232">
        <v>2403627.17</v>
      </c>
      <c r="G638" s="232">
        <v>1753111.4</v>
      </c>
      <c r="H638" s="232">
        <v>880134.6</v>
      </c>
    </row>
    <row r="639" spans="2:8">
      <c r="B639" t="s">
        <v>1643</v>
      </c>
      <c r="C639" t="s">
        <v>653</v>
      </c>
      <c r="D639" t="s">
        <v>1644</v>
      </c>
      <c r="E639" s="232">
        <v>768177162.32000005</v>
      </c>
      <c r="F639" s="232">
        <v>378235994.75</v>
      </c>
      <c r="G639" s="232">
        <v>40394342.829999998</v>
      </c>
      <c r="H639" s="232">
        <v>152417665.38999999</v>
      </c>
    </row>
    <row r="640" spans="2:8">
      <c r="C640" t="s">
        <v>654</v>
      </c>
      <c r="D640" t="s">
        <v>1645</v>
      </c>
      <c r="E640" s="232">
        <v>71406136.459999993</v>
      </c>
      <c r="F640" s="232">
        <v>13526985.27</v>
      </c>
      <c r="G640" s="232">
        <v>4399913</v>
      </c>
      <c r="H640" s="232">
        <v>3393256.32</v>
      </c>
    </row>
    <row r="641" spans="3:8">
      <c r="C641" t="s">
        <v>655</v>
      </c>
      <c r="D641" t="s">
        <v>1646</v>
      </c>
      <c r="E641" s="232">
        <v>75642647.849999994</v>
      </c>
      <c r="F641" s="232">
        <v>14578274.34</v>
      </c>
      <c r="G641" s="232">
        <v>4612859.96</v>
      </c>
      <c r="H641" s="232">
        <v>4345077.8099999996</v>
      </c>
    </row>
    <row r="642" spans="3:8">
      <c r="C642" t="s">
        <v>656</v>
      </c>
      <c r="D642" t="s">
        <v>1647</v>
      </c>
      <c r="E642" s="232">
        <v>284731699.51999998</v>
      </c>
      <c r="F642" s="232">
        <v>75006531.150000006</v>
      </c>
      <c r="G642" s="232">
        <v>19389340.699999999</v>
      </c>
      <c r="H642" s="232">
        <v>31449221.510000002</v>
      </c>
    </row>
    <row r="643" spans="3:8">
      <c r="C643" t="s">
        <v>657</v>
      </c>
      <c r="D643" t="s">
        <v>1648</v>
      </c>
      <c r="E643" s="232">
        <v>71384272.640000001</v>
      </c>
      <c r="F643" s="232">
        <v>12031146.51</v>
      </c>
      <c r="G643" s="232">
        <v>4490203.99</v>
      </c>
      <c r="H643" s="232">
        <v>3088785.92</v>
      </c>
    </row>
    <row r="644" spans="3:8">
      <c r="C644" t="s">
        <v>658</v>
      </c>
      <c r="D644" t="s">
        <v>1649</v>
      </c>
      <c r="E644" s="232">
        <v>87272305.979999989</v>
      </c>
      <c r="F644" s="232">
        <v>16926794.120000001</v>
      </c>
      <c r="G644" s="232">
        <v>4846861.0999999996</v>
      </c>
      <c r="H644" s="232">
        <v>4277691.29</v>
      </c>
    </row>
    <row r="645" spans="3:8">
      <c r="C645" t="s">
        <v>659</v>
      </c>
      <c r="D645" t="s">
        <v>1650</v>
      </c>
      <c r="E645" s="232">
        <v>122606314.05000001</v>
      </c>
      <c r="F645" s="232">
        <v>22284730.469999999</v>
      </c>
      <c r="G645" s="232">
        <v>7636162.3499999996</v>
      </c>
      <c r="H645" s="232">
        <v>9694993.2899999991</v>
      </c>
    </row>
    <row r="646" spans="3:8">
      <c r="C646" t="s">
        <v>660</v>
      </c>
      <c r="D646" t="s">
        <v>1651</v>
      </c>
      <c r="E646" s="232">
        <v>64199712.510000005</v>
      </c>
      <c r="F646" s="232">
        <v>10708442.369999999</v>
      </c>
      <c r="G646" s="232">
        <v>2884356.5</v>
      </c>
      <c r="H646" s="232">
        <v>2848267.9</v>
      </c>
    </row>
    <row r="647" spans="3:8">
      <c r="C647" t="s">
        <v>661</v>
      </c>
      <c r="D647" t="s">
        <v>1652</v>
      </c>
      <c r="E647" s="232">
        <v>65999801.699999996</v>
      </c>
      <c r="F647" s="232">
        <v>10147736.35</v>
      </c>
      <c r="G647" s="232">
        <v>3028085.32</v>
      </c>
      <c r="H647" s="232">
        <v>2491105.63</v>
      </c>
    </row>
    <row r="648" spans="3:8">
      <c r="C648" t="s">
        <v>662</v>
      </c>
      <c r="D648" t="s">
        <v>1653</v>
      </c>
      <c r="E648" s="232">
        <v>128497711.98</v>
      </c>
      <c r="F648" s="232">
        <v>26421644.670000002</v>
      </c>
      <c r="G648" s="232">
        <v>9534653.0500000007</v>
      </c>
      <c r="H648" s="232">
        <v>8057673.2800000003</v>
      </c>
    </row>
    <row r="649" spans="3:8">
      <c r="C649" t="s">
        <v>663</v>
      </c>
      <c r="D649" t="s">
        <v>1654</v>
      </c>
      <c r="E649" s="232">
        <v>90690910.020000011</v>
      </c>
      <c r="F649" s="232">
        <v>22791411.850000001</v>
      </c>
      <c r="G649" s="232">
        <v>5304797.4000000004</v>
      </c>
      <c r="H649" s="232">
        <v>6284533.2000000002</v>
      </c>
    </row>
    <row r="650" spans="3:8">
      <c r="C650" t="s">
        <v>664</v>
      </c>
      <c r="D650" t="s">
        <v>1655</v>
      </c>
      <c r="E650" s="232">
        <v>45346015.879999995</v>
      </c>
      <c r="F650" s="232">
        <v>5998968.54</v>
      </c>
      <c r="G650" s="232">
        <v>1813221.2</v>
      </c>
      <c r="H650" s="232">
        <v>1808484.97</v>
      </c>
    </row>
    <row r="651" spans="3:8">
      <c r="C651" t="s">
        <v>665</v>
      </c>
      <c r="D651" t="s">
        <v>1656</v>
      </c>
      <c r="E651" s="232">
        <v>41323074.920000002</v>
      </c>
      <c r="F651" s="232">
        <v>6497742.0800000001</v>
      </c>
      <c r="G651" s="232">
        <v>2197689.9500000002</v>
      </c>
      <c r="H651" s="232">
        <v>1428788.12</v>
      </c>
    </row>
    <row r="652" spans="3:8">
      <c r="C652" t="s">
        <v>666</v>
      </c>
      <c r="D652" t="s">
        <v>1657</v>
      </c>
      <c r="E652" s="232">
        <v>47713973.480000004</v>
      </c>
      <c r="F652" s="232">
        <v>9031768.8800000008</v>
      </c>
      <c r="G652" s="232">
        <v>2846706.5</v>
      </c>
      <c r="H652" s="232">
        <v>2837150.66</v>
      </c>
    </row>
    <row r="653" spans="3:8">
      <c r="C653" t="s">
        <v>667</v>
      </c>
      <c r="D653" t="s">
        <v>1658</v>
      </c>
      <c r="E653" s="232">
        <v>44735715.82</v>
      </c>
      <c r="F653" s="232">
        <v>7018101.3300000001</v>
      </c>
      <c r="G653" s="232">
        <v>1677587</v>
      </c>
      <c r="H653" s="232">
        <v>1654032.65</v>
      </c>
    </row>
    <row r="654" spans="3:8">
      <c r="C654" t="s">
        <v>668</v>
      </c>
      <c r="D654" t="s">
        <v>1659</v>
      </c>
      <c r="E654" s="232">
        <v>41667700.460000001</v>
      </c>
      <c r="F654" s="232">
        <v>4515087.93</v>
      </c>
      <c r="G654" s="232">
        <v>1178868</v>
      </c>
      <c r="H654" s="232">
        <v>1747550.19</v>
      </c>
    </row>
    <row r="655" spans="3:8">
      <c r="C655" t="s">
        <v>669</v>
      </c>
      <c r="D655" t="s">
        <v>1660</v>
      </c>
      <c r="E655" s="232">
        <v>30688851.709999997</v>
      </c>
      <c r="F655" s="232">
        <v>4424762.1100000003</v>
      </c>
      <c r="G655" s="232">
        <v>1564671</v>
      </c>
      <c r="H655" s="232">
        <v>1388714.45</v>
      </c>
    </row>
    <row r="656" spans="3:8">
      <c r="C656" t="s">
        <v>670</v>
      </c>
      <c r="D656" t="s">
        <v>1661</v>
      </c>
      <c r="E656" s="232">
        <v>38182272.019999996</v>
      </c>
      <c r="F656" s="232">
        <v>4935096.12</v>
      </c>
      <c r="G656" s="232">
        <v>2323917</v>
      </c>
      <c r="H656" s="232">
        <v>1669459.71</v>
      </c>
    </row>
    <row r="657" spans="2:8">
      <c r="C657" t="s">
        <v>671</v>
      </c>
      <c r="D657" t="s">
        <v>1662</v>
      </c>
      <c r="E657" s="232">
        <v>39413487.149999999</v>
      </c>
      <c r="F657" s="232">
        <v>5664811.2800000003</v>
      </c>
      <c r="G657" s="232">
        <v>1908652</v>
      </c>
      <c r="H657" s="232">
        <v>1626383.54</v>
      </c>
    </row>
    <row r="658" spans="2:8">
      <c r="C658" t="s">
        <v>672</v>
      </c>
      <c r="D658" t="s">
        <v>1663</v>
      </c>
      <c r="E658" s="232">
        <v>38997989.420000002</v>
      </c>
      <c r="F658" s="232">
        <v>5148894.17</v>
      </c>
      <c r="G658" s="232">
        <v>1531327.21</v>
      </c>
      <c r="H658" s="232">
        <v>1887318.57</v>
      </c>
    </row>
    <row r="659" spans="2:8">
      <c r="C659" t="s">
        <v>673</v>
      </c>
      <c r="D659" t="s">
        <v>1664</v>
      </c>
      <c r="E659" s="232">
        <v>38365246.649999999</v>
      </c>
      <c r="F659" s="232">
        <v>6476639.9800000004</v>
      </c>
      <c r="G659" s="232">
        <v>2588738.4</v>
      </c>
      <c r="H659" s="232">
        <v>2586236.25</v>
      </c>
    </row>
    <row r="660" spans="2:8">
      <c r="C660" t="s">
        <v>674</v>
      </c>
      <c r="D660" t="s">
        <v>1665</v>
      </c>
      <c r="E660" s="232">
        <v>29173268.649999999</v>
      </c>
      <c r="F660" s="232">
        <v>5511570.9299999997</v>
      </c>
      <c r="G660" s="232">
        <v>1618597.5</v>
      </c>
      <c r="H660" s="232">
        <v>1360689.08</v>
      </c>
    </row>
    <row r="661" spans="2:8">
      <c r="C661" t="s">
        <v>675</v>
      </c>
      <c r="D661" t="s">
        <v>1666</v>
      </c>
      <c r="E661" s="232">
        <v>28350790.539999999</v>
      </c>
      <c r="F661" s="232">
        <v>3226489.26</v>
      </c>
      <c r="G661" s="232">
        <v>2182777.2000000002</v>
      </c>
      <c r="H661" s="232">
        <v>2449793.29</v>
      </c>
    </row>
    <row r="662" spans="2:8">
      <c r="B662" t="s">
        <v>1667</v>
      </c>
      <c r="C662" t="s">
        <v>676</v>
      </c>
      <c r="D662" t="s">
        <v>1668</v>
      </c>
      <c r="E662" s="232">
        <v>838405179.74000001</v>
      </c>
      <c r="F662" s="232">
        <v>359667464.67000002</v>
      </c>
      <c r="G662" s="232">
        <v>35353114.649999999</v>
      </c>
      <c r="H662" s="232">
        <v>152744828.25999999</v>
      </c>
    </row>
    <row r="663" spans="2:8">
      <c r="C663" t="s">
        <v>677</v>
      </c>
      <c r="D663" t="s">
        <v>1669</v>
      </c>
      <c r="E663" s="232">
        <v>57522994.630000003</v>
      </c>
      <c r="F663" s="232">
        <v>9705716.6199999992</v>
      </c>
      <c r="G663" s="232">
        <v>3921841.89</v>
      </c>
      <c r="H663" s="232">
        <v>2273750.08</v>
      </c>
    </row>
    <row r="664" spans="2:8">
      <c r="C664" t="s">
        <v>678</v>
      </c>
      <c r="D664" t="s">
        <v>1670</v>
      </c>
      <c r="E664" s="232">
        <v>101101528.7</v>
      </c>
      <c r="F664" s="232">
        <v>23467697.18</v>
      </c>
      <c r="G664" s="232">
        <v>7437580.7699999996</v>
      </c>
      <c r="H664" s="232">
        <v>6776153.6100000003</v>
      </c>
    </row>
    <row r="665" spans="2:8">
      <c r="C665" t="s">
        <v>679</v>
      </c>
      <c r="D665" t="s">
        <v>1671</v>
      </c>
      <c r="E665" s="232">
        <v>52646282.239999995</v>
      </c>
      <c r="F665" s="232">
        <v>8125172.4900000002</v>
      </c>
      <c r="G665" s="232">
        <v>2632853.13</v>
      </c>
      <c r="H665" s="232">
        <v>2161818.7200000002</v>
      </c>
    </row>
    <row r="666" spans="2:8">
      <c r="C666" t="s">
        <v>680</v>
      </c>
      <c r="D666" t="s">
        <v>1672</v>
      </c>
      <c r="E666" s="232">
        <v>184351288.92000002</v>
      </c>
      <c r="F666" s="232">
        <v>48069057.119999997</v>
      </c>
      <c r="G666" s="232">
        <v>14673000.9</v>
      </c>
      <c r="H666" s="232">
        <v>17242250.149999999</v>
      </c>
    </row>
    <row r="667" spans="2:8">
      <c r="C667" t="s">
        <v>681</v>
      </c>
      <c r="D667" t="s">
        <v>1673</v>
      </c>
      <c r="E667" s="232">
        <v>66971607.029999994</v>
      </c>
      <c r="F667" s="232">
        <v>6849433.5</v>
      </c>
      <c r="G667" s="232">
        <v>3566614.3</v>
      </c>
      <c r="H667" s="232">
        <v>3278436.8</v>
      </c>
    </row>
    <row r="668" spans="2:8">
      <c r="C668" t="s">
        <v>682</v>
      </c>
      <c r="D668" t="s">
        <v>1674</v>
      </c>
      <c r="E668" s="232">
        <v>98912876.879999965</v>
      </c>
      <c r="F668" s="232">
        <v>17506294.219999999</v>
      </c>
      <c r="G668" s="232">
        <v>6128634.7000000002</v>
      </c>
      <c r="H668" s="232">
        <v>5185279.92</v>
      </c>
    </row>
    <row r="669" spans="2:8">
      <c r="C669" t="s">
        <v>683</v>
      </c>
      <c r="D669" t="s">
        <v>1675</v>
      </c>
      <c r="E669" s="232">
        <v>39483898.099999994</v>
      </c>
      <c r="F669" s="232">
        <v>4195794.82</v>
      </c>
      <c r="G669" s="232">
        <v>1928410</v>
      </c>
      <c r="H669" s="232">
        <v>1085301.47</v>
      </c>
    </row>
    <row r="670" spans="2:8">
      <c r="C670" t="s">
        <v>684</v>
      </c>
      <c r="D670" t="s">
        <v>1676</v>
      </c>
      <c r="E670" s="232">
        <v>144922919.81</v>
      </c>
      <c r="F670" s="232">
        <v>24434081.579999998</v>
      </c>
      <c r="G670" s="232">
        <v>13173811.6</v>
      </c>
      <c r="H670" s="232">
        <v>14301844.189999999</v>
      </c>
    </row>
    <row r="671" spans="2:8">
      <c r="C671" t="s">
        <v>685</v>
      </c>
      <c r="D671" t="s">
        <v>1677</v>
      </c>
      <c r="E671" s="232">
        <v>114272333.45</v>
      </c>
      <c r="F671" s="232">
        <v>21489396.75</v>
      </c>
      <c r="G671" s="232">
        <v>7545954.4000000004</v>
      </c>
      <c r="H671" s="232">
        <v>11836980.949999999</v>
      </c>
    </row>
    <row r="672" spans="2:8">
      <c r="C672" t="s">
        <v>686</v>
      </c>
      <c r="D672" t="s">
        <v>1678</v>
      </c>
      <c r="E672" s="232">
        <v>77634841.659999996</v>
      </c>
      <c r="F672" s="232">
        <v>10488286.77</v>
      </c>
      <c r="G672" s="232">
        <v>4071647.96</v>
      </c>
      <c r="H672" s="232">
        <v>3604885.86</v>
      </c>
    </row>
    <row r="673" spans="1:8">
      <c r="C673" t="s">
        <v>687</v>
      </c>
      <c r="D673" t="s">
        <v>1679</v>
      </c>
      <c r="E673" s="232">
        <v>51620893.429999992</v>
      </c>
      <c r="F673" s="232">
        <v>6131322.8200000003</v>
      </c>
      <c r="G673" s="232">
        <v>2058561.27</v>
      </c>
      <c r="H673" s="232">
        <v>3165810.61</v>
      </c>
    </row>
    <row r="674" spans="1:8">
      <c r="C674" t="s">
        <v>688</v>
      </c>
      <c r="D674" t="s">
        <v>1680</v>
      </c>
      <c r="E674" s="232">
        <v>37515173</v>
      </c>
      <c r="F674" s="232">
        <v>5900802.9900000002</v>
      </c>
      <c r="G674" s="232">
        <v>2117230.4</v>
      </c>
      <c r="H674" s="232">
        <v>2638133.4700000002</v>
      </c>
    </row>
    <row r="675" spans="1:8">
      <c r="C675" t="s">
        <v>689</v>
      </c>
      <c r="D675" t="s">
        <v>1681</v>
      </c>
      <c r="E675" s="232">
        <v>41575077.340000004</v>
      </c>
      <c r="F675" s="232">
        <v>5427181.4900000002</v>
      </c>
      <c r="G675" s="232">
        <v>1841183.2</v>
      </c>
      <c r="H675" s="232">
        <v>2093938.77</v>
      </c>
    </row>
    <row r="676" spans="1:8">
      <c r="C676" t="s">
        <v>690</v>
      </c>
      <c r="D676" t="s">
        <v>1682</v>
      </c>
      <c r="E676" s="232">
        <v>21073758.810000002</v>
      </c>
      <c r="F676" s="232">
        <v>3676984.45</v>
      </c>
      <c r="G676" s="232">
        <v>1949931.66</v>
      </c>
      <c r="H676" s="232">
        <v>1521954.69</v>
      </c>
    </row>
    <row r="677" spans="1:8">
      <c r="C677" t="s">
        <v>691</v>
      </c>
      <c r="D677" t="s">
        <v>1683</v>
      </c>
      <c r="E677" s="232">
        <v>23082298.859999999</v>
      </c>
      <c r="F677" s="232">
        <v>4576838.8600000003</v>
      </c>
      <c r="G677" s="232">
        <v>1906281</v>
      </c>
      <c r="H677" s="232">
        <v>2532385.1</v>
      </c>
    </row>
    <row r="678" spans="1:8">
      <c r="C678" t="s">
        <v>692</v>
      </c>
      <c r="D678" t="s">
        <v>1684</v>
      </c>
      <c r="E678" s="232">
        <v>21670862.810000002</v>
      </c>
      <c r="F678" s="232">
        <v>3719733.48</v>
      </c>
      <c r="G678" s="232">
        <v>1446768.3</v>
      </c>
      <c r="H678" s="232">
        <v>1601312.85</v>
      </c>
    </row>
    <row r="679" spans="1:8">
      <c r="A679">
        <v>10</v>
      </c>
      <c r="B679" t="s">
        <v>1685</v>
      </c>
      <c r="C679" t="s">
        <v>693</v>
      </c>
      <c r="D679" t="s">
        <v>1686</v>
      </c>
      <c r="E679" s="232">
        <v>313022265.85999995</v>
      </c>
      <c r="F679" s="232">
        <v>90808269.069999993</v>
      </c>
      <c r="G679" s="232">
        <v>16809209.640000001</v>
      </c>
      <c r="H679" s="232">
        <v>46098726.020000003</v>
      </c>
    </row>
    <row r="680" spans="1:8">
      <c r="C680" t="s">
        <v>694</v>
      </c>
      <c r="D680" t="s">
        <v>1687</v>
      </c>
      <c r="E680" s="232">
        <v>53390643.5</v>
      </c>
      <c r="F680" s="232">
        <v>4761560.0199999996</v>
      </c>
      <c r="G680" s="232">
        <v>1674182</v>
      </c>
      <c r="H680" s="232">
        <v>1450299.12</v>
      </c>
    </row>
    <row r="681" spans="1:8">
      <c r="C681" t="s">
        <v>695</v>
      </c>
      <c r="D681" t="s">
        <v>1688</v>
      </c>
      <c r="E681" s="232">
        <v>47864246.920000002</v>
      </c>
      <c r="F681" s="232">
        <v>5068891.97</v>
      </c>
      <c r="G681" s="232">
        <v>617339.5</v>
      </c>
      <c r="H681" s="232">
        <v>1231574.55</v>
      </c>
    </row>
    <row r="682" spans="1:8">
      <c r="C682" t="s">
        <v>696</v>
      </c>
      <c r="D682" t="s">
        <v>1689</v>
      </c>
      <c r="E682" s="232">
        <v>43436640.240000002</v>
      </c>
      <c r="F682" s="232">
        <v>3548231.8</v>
      </c>
      <c r="G682" s="232">
        <v>2780118.5</v>
      </c>
      <c r="H682" s="232">
        <v>788540.11</v>
      </c>
    </row>
    <row r="683" spans="1:8">
      <c r="C683" t="s">
        <v>697</v>
      </c>
      <c r="D683" t="s">
        <v>1690</v>
      </c>
      <c r="E683" s="232">
        <v>53223333.770000011</v>
      </c>
      <c r="F683" s="232">
        <v>7505347.2800000003</v>
      </c>
      <c r="G683" s="232">
        <v>2278114.34</v>
      </c>
      <c r="H683" s="232">
        <v>1587284.49</v>
      </c>
    </row>
    <row r="684" spans="1:8">
      <c r="C684" t="s">
        <v>698</v>
      </c>
      <c r="D684" t="s">
        <v>1691</v>
      </c>
      <c r="E684" s="232">
        <v>35693017.990000002</v>
      </c>
      <c r="F684" s="232">
        <v>2570407.77</v>
      </c>
      <c r="G684" s="232">
        <v>784668.06</v>
      </c>
      <c r="H684" s="232">
        <v>1072287.6000000001</v>
      </c>
    </row>
    <row r="685" spans="1:8">
      <c r="C685" t="s">
        <v>699</v>
      </c>
      <c r="D685" t="s">
        <v>1692</v>
      </c>
      <c r="E685" s="232">
        <v>41904751.259999998</v>
      </c>
      <c r="F685" s="232">
        <v>4270783.45</v>
      </c>
      <c r="G685" s="232">
        <v>2672556</v>
      </c>
      <c r="H685" s="232">
        <v>2321071.81</v>
      </c>
    </row>
    <row r="686" spans="1:8">
      <c r="B686" t="s">
        <v>1693</v>
      </c>
      <c r="C686" t="s">
        <v>700</v>
      </c>
      <c r="D686" t="s">
        <v>1694</v>
      </c>
      <c r="E686" s="232">
        <v>358302929.44</v>
      </c>
      <c r="F686" s="232">
        <v>96757549.719999999</v>
      </c>
      <c r="G686" s="232">
        <v>12842431.890000001</v>
      </c>
      <c r="H686" s="232">
        <v>55326889.630000003</v>
      </c>
    </row>
    <row r="687" spans="1:8">
      <c r="C687" t="s">
        <v>701</v>
      </c>
      <c r="D687" t="s">
        <v>1695</v>
      </c>
      <c r="E687" s="232">
        <v>40866003.490000002</v>
      </c>
      <c r="F687" s="232">
        <v>4419525.92</v>
      </c>
      <c r="G687" s="232">
        <v>1474670.75</v>
      </c>
      <c r="H687" s="232">
        <v>1994052.31</v>
      </c>
    </row>
    <row r="688" spans="1:8">
      <c r="C688" t="s">
        <v>702</v>
      </c>
      <c r="D688" t="s">
        <v>1696</v>
      </c>
      <c r="E688" s="232">
        <v>58811548.620000012</v>
      </c>
      <c r="F688" s="232">
        <v>7129553.7000000002</v>
      </c>
      <c r="G688" s="232">
        <v>3026754.45</v>
      </c>
      <c r="H688" s="232">
        <v>1955897.12</v>
      </c>
    </row>
    <row r="689" spans="2:8">
      <c r="C689" t="s">
        <v>703</v>
      </c>
      <c r="D689" t="s">
        <v>1697</v>
      </c>
      <c r="E689" s="232">
        <v>68307105.939999998</v>
      </c>
      <c r="F689" s="232">
        <v>9662615.8100000005</v>
      </c>
      <c r="G689" s="232">
        <v>2648481.06</v>
      </c>
      <c r="H689" s="232">
        <v>3013348.84</v>
      </c>
    </row>
    <row r="690" spans="2:8">
      <c r="C690" t="s">
        <v>704</v>
      </c>
      <c r="D690" t="s">
        <v>1698</v>
      </c>
      <c r="E690" s="232">
        <v>38440596.630000003</v>
      </c>
      <c r="F690" s="232">
        <v>4989233.46</v>
      </c>
      <c r="G690" s="232">
        <v>1563521</v>
      </c>
      <c r="H690" s="232">
        <v>1472729.91</v>
      </c>
    </row>
    <row r="691" spans="2:8">
      <c r="C691" t="s">
        <v>705</v>
      </c>
      <c r="D691" t="s">
        <v>1699</v>
      </c>
      <c r="E691" s="232">
        <v>51256727.479999997</v>
      </c>
      <c r="F691" s="232">
        <v>6771336.0700000003</v>
      </c>
      <c r="G691" s="232">
        <v>3239603</v>
      </c>
      <c r="H691" s="232">
        <v>1901111.02</v>
      </c>
    </row>
    <row r="692" spans="2:8">
      <c r="C692" t="s">
        <v>706</v>
      </c>
      <c r="D692" t="s">
        <v>1700</v>
      </c>
      <c r="E692" s="232">
        <v>33637474.899999991</v>
      </c>
      <c r="F692" s="232">
        <v>3494314.62</v>
      </c>
      <c r="G692" s="232">
        <v>1264123</v>
      </c>
      <c r="H692" s="232">
        <v>1287740.3999999999</v>
      </c>
    </row>
    <row r="693" spans="2:8">
      <c r="C693" t="s">
        <v>707</v>
      </c>
      <c r="D693" t="s">
        <v>1701</v>
      </c>
      <c r="E693" s="232">
        <v>33315367.639999997</v>
      </c>
      <c r="F693" s="232">
        <v>5251377.0599999996</v>
      </c>
      <c r="G693" s="232">
        <v>1490159.28</v>
      </c>
      <c r="H693" s="232">
        <v>1076264.3899999999</v>
      </c>
    </row>
    <row r="694" spans="2:8">
      <c r="C694" t="s">
        <v>708</v>
      </c>
      <c r="D694" t="s">
        <v>1702</v>
      </c>
      <c r="E694" s="232">
        <v>116290146.36999999</v>
      </c>
      <c r="F694" s="232">
        <v>25710704.140000001</v>
      </c>
      <c r="G694" s="232">
        <v>6630154.9000000004</v>
      </c>
      <c r="H694" s="232">
        <v>5811748.4800000004</v>
      </c>
    </row>
    <row r="695" spans="2:8">
      <c r="B695" t="s">
        <v>1703</v>
      </c>
      <c r="C695" t="s">
        <v>709</v>
      </c>
      <c r="D695" t="s">
        <v>1704</v>
      </c>
      <c r="E695" s="232">
        <v>643519958.92000008</v>
      </c>
      <c r="F695" s="232">
        <v>282862133.07999998</v>
      </c>
      <c r="G695" s="232">
        <v>39547948.700000003</v>
      </c>
      <c r="H695" s="232">
        <v>135397657.59</v>
      </c>
    </row>
    <row r="696" spans="2:8">
      <c r="C696" t="s">
        <v>710</v>
      </c>
      <c r="D696" t="s">
        <v>1705</v>
      </c>
      <c r="E696" s="232">
        <v>38439404.740000002</v>
      </c>
      <c r="F696" s="232">
        <v>4214032.8099999996</v>
      </c>
      <c r="G696" s="232">
        <v>1758349.02</v>
      </c>
      <c r="H696" s="232">
        <v>1436326.06</v>
      </c>
    </row>
    <row r="697" spans="2:8">
      <c r="C697" t="s">
        <v>711</v>
      </c>
      <c r="D697" t="s">
        <v>1706</v>
      </c>
      <c r="E697" s="232">
        <v>88869915.219999999</v>
      </c>
      <c r="F697" s="232">
        <v>23449074.170000002</v>
      </c>
      <c r="G697" s="232">
        <v>8132503.1900000004</v>
      </c>
      <c r="H697" s="232">
        <v>5772201.1100000003</v>
      </c>
    </row>
    <row r="698" spans="2:8">
      <c r="C698" t="s">
        <v>712</v>
      </c>
      <c r="D698" t="s">
        <v>1707</v>
      </c>
      <c r="E698" s="232">
        <v>166585043.44000003</v>
      </c>
      <c r="F698" s="232">
        <v>40246397.899999999</v>
      </c>
      <c r="G698" s="232">
        <v>15460720.289999999</v>
      </c>
      <c r="H698" s="232">
        <v>15465649.23</v>
      </c>
    </row>
    <row r="699" spans="2:8">
      <c r="C699" t="s">
        <v>713</v>
      </c>
      <c r="D699" t="s">
        <v>1708</v>
      </c>
      <c r="E699" s="232">
        <v>109132343.44999999</v>
      </c>
      <c r="F699" s="232">
        <v>23378867.559999999</v>
      </c>
      <c r="G699" s="232">
        <v>7955848.04</v>
      </c>
      <c r="H699" s="232">
        <v>8366958.6900000004</v>
      </c>
    </row>
    <row r="700" spans="2:8">
      <c r="C700" t="s">
        <v>714</v>
      </c>
      <c r="D700" t="s">
        <v>1709</v>
      </c>
      <c r="E700" s="232">
        <v>44886500.760000005</v>
      </c>
      <c r="F700" s="232">
        <v>7038951.79</v>
      </c>
      <c r="G700" s="232">
        <v>2490028.7000000002</v>
      </c>
      <c r="H700" s="232">
        <v>1338632.3799999999</v>
      </c>
    </row>
    <row r="701" spans="2:8">
      <c r="C701" t="s">
        <v>715</v>
      </c>
      <c r="D701" t="s">
        <v>1710</v>
      </c>
      <c r="E701" s="232">
        <v>50532121.840000004</v>
      </c>
      <c r="F701" s="232">
        <v>10666783.73</v>
      </c>
      <c r="G701" s="232">
        <v>4214650.37</v>
      </c>
      <c r="H701" s="232">
        <v>3622474.1</v>
      </c>
    </row>
    <row r="702" spans="2:8">
      <c r="C702" t="s">
        <v>716</v>
      </c>
      <c r="D702" t="s">
        <v>1711</v>
      </c>
      <c r="E702" s="232">
        <v>98394705.520000011</v>
      </c>
      <c r="F702" s="232">
        <v>17178752.190000001</v>
      </c>
      <c r="G702" s="232">
        <v>5644090.7000000002</v>
      </c>
      <c r="H702" s="232">
        <v>7798577.21</v>
      </c>
    </row>
    <row r="703" spans="2:8">
      <c r="C703" t="s">
        <v>717</v>
      </c>
      <c r="D703" t="s">
        <v>1712</v>
      </c>
      <c r="E703" s="232">
        <v>91523947.310000002</v>
      </c>
      <c r="F703" s="232">
        <v>19351153.57</v>
      </c>
      <c r="G703" s="232">
        <v>4070714.08</v>
      </c>
      <c r="H703" s="232">
        <v>5133963.0199999996</v>
      </c>
    </row>
    <row r="704" spans="2:8">
      <c r="C704" t="s">
        <v>718</v>
      </c>
      <c r="D704" t="s">
        <v>1713</v>
      </c>
      <c r="E704" s="232">
        <v>115634693.12999998</v>
      </c>
      <c r="F704" s="232">
        <v>21180057.199999999</v>
      </c>
      <c r="G704" s="232">
        <v>9645479.9900000002</v>
      </c>
      <c r="H704" s="232">
        <v>8811999.6999999993</v>
      </c>
    </row>
    <row r="705" spans="2:8">
      <c r="C705" t="s">
        <v>719</v>
      </c>
      <c r="D705" t="s">
        <v>1714</v>
      </c>
      <c r="E705" s="232">
        <v>33679601.960000001</v>
      </c>
      <c r="F705" s="232">
        <v>2303332.9900000002</v>
      </c>
      <c r="G705" s="232">
        <v>937716.03</v>
      </c>
      <c r="H705" s="232">
        <v>1125625.05</v>
      </c>
    </row>
    <row r="706" spans="2:8">
      <c r="C706" t="s">
        <v>720</v>
      </c>
      <c r="D706" t="s">
        <v>1715</v>
      </c>
      <c r="E706" s="232">
        <v>36518798.280000001</v>
      </c>
      <c r="F706" s="232">
        <v>7043303.8600000003</v>
      </c>
      <c r="G706" s="232">
        <v>2009003.9</v>
      </c>
      <c r="H706" s="232">
        <v>1587150.85</v>
      </c>
    </row>
    <row r="707" spans="2:8">
      <c r="C707" t="s">
        <v>721</v>
      </c>
      <c r="D707" t="s">
        <v>1716</v>
      </c>
      <c r="E707" s="232">
        <v>37435458.640000001</v>
      </c>
      <c r="F707" s="232">
        <v>6004378.8399999999</v>
      </c>
      <c r="G707" s="232">
        <v>2706994.5</v>
      </c>
      <c r="H707" s="232">
        <v>2621192.7200000002</v>
      </c>
    </row>
    <row r="708" spans="2:8">
      <c r="C708" t="s">
        <v>722</v>
      </c>
      <c r="D708" t="s">
        <v>1717</v>
      </c>
      <c r="E708" s="232">
        <v>50033610.899999999</v>
      </c>
      <c r="F708" s="232">
        <v>10124009.369999999</v>
      </c>
      <c r="G708" s="232">
        <v>3225814.71</v>
      </c>
      <c r="H708" s="232">
        <v>3058644.11</v>
      </c>
    </row>
    <row r="709" spans="2:8">
      <c r="C709" t="s">
        <v>723</v>
      </c>
      <c r="D709" t="s">
        <v>1718</v>
      </c>
      <c r="E709" s="232">
        <v>39532864.159999996</v>
      </c>
      <c r="F709" s="232">
        <v>6206168.0999999996</v>
      </c>
      <c r="G709" s="232">
        <v>1938650.8</v>
      </c>
      <c r="H709" s="232">
        <v>3083962.84</v>
      </c>
    </row>
    <row r="710" spans="2:8">
      <c r="C710" t="s">
        <v>724</v>
      </c>
      <c r="D710" t="s">
        <v>1719</v>
      </c>
      <c r="E710" s="232">
        <v>43130361.730000004</v>
      </c>
      <c r="F710" s="232">
        <v>6709286.0999999996</v>
      </c>
      <c r="G710" s="232">
        <v>2096135.21</v>
      </c>
      <c r="H710" s="232">
        <v>2268006.7799999998</v>
      </c>
    </row>
    <row r="711" spans="2:8">
      <c r="C711" t="s">
        <v>725</v>
      </c>
      <c r="D711" t="s">
        <v>1720</v>
      </c>
      <c r="E711" s="232">
        <v>42692600.879999995</v>
      </c>
      <c r="F711" s="232">
        <v>8298431.1500000004</v>
      </c>
      <c r="G711" s="232">
        <v>2434071.34</v>
      </c>
      <c r="H711" s="232">
        <v>1921717.66</v>
      </c>
    </row>
    <row r="712" spans="2:8">
      <c r="C712" t="s">
        <v>726</v>
      </c>
      <c r="D712" t="s">
        <v>1721</v>
      </c>
      <c r="E712" s="232">
        <v>26238670.140000001</v>
      </c>
      <c r="F712" s="232">
        <v>2710512.97</v>
      </c>
      <c r="G712" s="232">
        <v>1279404</v>
      </c>
      <c r="H712" s="232">
        <v>1116026.6599999999</v>
      </c>
    </row>
    <row r="713" spans="2:8">
      <c r="C713" t="s">
        <v>727</v>
      </c>
      <c r="D713" t="s">
        <v>1722</v>
      </c>
      <c r="E713" s="232">
        <v>29425384.259999998</v>
      </c>
      <c r="F713" s="232">
        <v>9227236.5199999996</v>
      </c>
      <c r="G713" s="232">
        <v>2360953.75</v>
      </c>
      <c r="H713" s="232">
        <v>2049249.23</v>
      </c>
    </row>
    <row r="714" spans="2:8">
      <c r="C714" t="s">
        <v>728</v>
      </c>
      <c r="D714" t="s">
        <v>1723</v>
      </c>
      <c r="E714" s="232">
        <v>21217610.25</v>
      </c>
      <c r="F714" s="232">
        <v>4820182.84</v>
      </c>
      <c r="G714" s="232">
        <v>1683392.44</v>
      </c>
      <c r="H714" s="232">
        <v>2093841.99</v>
      </c>
    </row>
    <row r="715" spans="2:8">
      <c r="C715" t="s">
        <v>729</v>
      </c>
      <c r="D715" t="s">
        <v>1724</v>
      </c>
      <c r="E715" s="232">
        <v>22427551.829999998</v>
      </c>
      <c r="F715" s="232">
        <v>2749370.45</v>
      </c>
      <c r="G715" s="232">
        <v>1550519</v>
      </c>
      <c r="H715" s="232">
        <v>1475880.68</v>
      </c>
    </row>
    <row r="716" spans="2:8">
      <c r="C716" t="s">
        <v>730</v>
      </c>
      <c r="D716" t="s">
        <v>1725</v>
      </c>
      <c r="E716" s="232">
        <v>21182735.619999997</v>
      </c>
      <c r="F716" s="232">
        <v>3871171.01</v>
      </c>
      <c r="G716" s="232">
        <v>1069059.04</v>
      </c>
      <c r="H716" s="232">
        <v>1290745.47</v>
      </c>
    </row>
    <row r="717" spans="2:8">
      <c r="B717" t="s">
        <v>1726</v>
      </c>
      <c r="C717" t="s">
        <v>731</v>
      </c>
      <c r="D717" t="s">
        <v>1727</v>
      </c>
      <c r="E717" s="232">
        <v>293939496.00999999</v>
      </c>
      <c r="F717" s="232">
        <v>81541846.769999996</v>
      </c>
      <c r="G717" s="232">
        <v>16103592.49</v>
      </c>
      <c r="H717" s="232">
        <v>32832375.309999999</v>
      </c>
    </row>
    <row r="718" spans="2:8">
      <c r="C718" t="s">
        <v>732</v>
      </c>
      <c r="D718" t="s">
        <v>1728</v>
      </c>
      <c r="E718" s="232">
        <v>43256982.850000001</v>
      </c>
      <c r="F718" s="232">
        <v>6318243.1600000001</v>
      </c>
      <c r="G718" s="232">
        <v>1745570.05</v>
      </c>
      <c r="H718" s="232">
        <v>2246783.29</v>
      </c>
    </row>
    <row r="719" spans="2:8">
      <c r="C719" t="s">
        <v>733</v>
      </c>
      <c r="D719" t="s">
        <v>1729</v>
      </c>
      <c r="E719" s="232">
        <v>45361608.119999997</v>
      </c>
      <c r="F719" s="232">
        <v>7306227.5599999996</v>
      </c>
      <c r="G719" s="232">
        <v>3676186.9</v>
      </c>
      <c r="H719" s="232">
        <v>2616391.5099999998</v>
      </c>
    </row>
    <row r="720" spans="2:8">
      <c r="C720" t="s">
        <v>734</v>
      </c>
      <c r="D720" t="s">
        <v>1730</v>
      </c>
      <c r="E720" s="232">
        <v>44069459.699999996</v>
      </c>
      <c r="F720" s="232">
        <v>5253426.96</v>
      </c>
      <c r="G720" s="232">
        <v>1579966</v>
      </c>
      <c r="H720" s="232">
        <v>2263617.19</v>
      </c>
    </row>
    <row r="721" spans="2:8">
      <c r="C721" t="s">
        <v>735</v>
      </c>
      <c r="D721" t="s">
        <v>1731</v>
      </c>
      <c r="E721" s="232">
        <v>43583639.07</v>
      </c>
      <c r="F721" s="232">
        <v>5845553.29</v>
      </c>
      <c r="G721" s="232">
        <v>1198531</v>
      </c>
      <c r="H721" s="232">
        <v>1584498.82</v>
      </c>
    </row>
    <row r="722" spans="2:8">
      <c r="C722" t="s">
        <v>736</v>
      </c>
      <c r="D722" t="s">
        <v>1732</v>
      </c>
      <c r="E722" s="232">
        <v>53604309.140000001</v>
      </c>
      <c r="F722" s="232">
        <v>12141709.699999999</v>
      </c>
      <c r="G722" s="232">
        <v>4261338</v>
      </c>
      <c r="H722" s="232">
        <v>2709430.25</v>
      </c>
    </row>
    <row r="723" spans="2:8">
      <c r="C723" t="s">
        <v>737</v>
      </c>
      <c r="D723" t="s">
        <v>1733</v>
      </c>
      <c r="E723" s="232">
        <v>35924157.180000007</v>
      </c>
      <c r="F723" s="232">
        <v>6082372.5300000003</v>
      </c>
      <c r="G723" s="232">
        <v>2139792.0099999998</v>
      </c>
      <c r="H723" s="232">
        <v>1756639.31</v>
      </c>
    </row>
    <row r="724" spans="2:8">
      <c r="B724" t="s">
        <v>1734</v>
      </c>
      <c r="C724" t="s">
        <v>738</v>
      </c>
      <c r="D724" t="s">
        <v>1735</v>
      </c>
      <c r="E724" s="232">
        <v>1289231400.5700002</v>
      </c>
      <c r="F724" s="232">
        <v>668798586.91999996</v>
      </c>
      <c r="G724" s="232">
        <v>117414714.20999999</v>
      </c>
      <c r="H724" s="232">
        <v>377089294.5</v>
      </c>
    </row>
    <row r="725" spans="2:8">
      <c r="C725" t="s">
        <v>739</v>
      </c>
      <c r="D725" t="s">
        <v>1736</v>
      </c>
      <c r="E725" s="232">
        <v>58905872.720000006</v>
      </c>
      <c r="F725" s="232">
        <v>11606646.609999999</v>
      </c>
      <c r="G725" s="232">
        <v>2342875.7400000002</v>
      </c>
      <c r="H725" s="232">
        <v>3557782.32</v>
      </c>
    </row>
    <row r="726" spans="2:8">
      <c r="C726" t="s">
        <v>740</v>
      </c>
      <c r="D726" t="s">
        <v>1737</v>
      </c>
      <c r="E726" s="232">
        <v>33187364.870000005</v>
      </c>
      <c r="F726" s="232">
        <v>5338289.1900000004</v>
      </c>
      <c r="G726" s="232">
        <v>1122584.6000000001</v>
      </c>
      <c r="H726" s="232">
        <v>1990776.31</v>
      </c>
    </row>
    <row r="727" spans="2:8">
      <c r="C727" t="s">
        <v>741</v>
      </c>
      <c r="D727" t="s">
        <v>1738</v>
      </c>
      <c r="E727" s="232">
        <v>84418473.700000003</v>
      </c>
      <c r="F727" s="232">
        <v>19124805.870000001</v>
      </c>
      <c r="G727" s="232">
        <v>5512109.8899999997</v>
      </c>
      <c r="H727" s="232">
        <v>5334740.99</v>
      </c>
    </row>
    <row r="728" spans="2:8">
      <c r="C728" t="s">
        <v>742</v>
      </c>
      <c r="D728" t="s">
        <v>1739</v>
      </c>
      <c r="E728" s="232">
        <v>66359548.100000001</v>
      </c>
      <c r="F728" s="232">
        <v>15396075.890000001</v>
      </c>
      <c r="G728" s="232">
        <v>3397693.2</v>
      </c>
      <c r="H728" s="232">
        <v>4634927.07</v>
      </c>
    </row>
    <row r="729" spans="2:8">
      <c r="C729" t="s">
        <v>743</v>
      </c>
      <c r="D729" t="s">
        <v>1740</v>
      </c>
      <c r="E729" s="232">
        <v>50810239.709999993</v>
      </c>
      <c r="F729" s="232">
        <v>6887579.79</v>
      </c>
      <c r="G729" s="232">
        <v>2118419.64</v>
      </c>
      <c r="H729" s="232">
        <v>2971885.83</v>
      </c>
    </row>
    <row r="730" spans="2:8">
      <c r="C730" t="s">
        <v>744</v>
      </c>
      <c r="D730" t="s">
        <v>1741</v>
      </c>
      <c r="E730" s="232">
        <v>56217070.400000006</v>
      </c>
      <c r="F730" s="232">
        <v>9662815.8800000008</v>
      </c>
      <c r="G730" s="232">
        <v>2979740.94</v>
      </c>
      <c r="H730" s="232">
        <v>4567607.33</v>
      </c>
    </row>
    <row r="731" spans="2:8">
      <c r="C731" t="s">
        <v>745</v>
      </c>
      <c r="D731" t="s">
        <v>1742</v>
      </c>
      <c r="E731" s="232">
        <v>68196204.549999997</v>
      </c>
      <c r="F731" s="232">
        <v>16546975.83</v>
      </c>
      <c r="G731" s="232">
        <v>5894012.4100000001</v>
      </c>
      <c r="H731" s="232">
        <v>7695046.8899999997</v>
      </c>
    </row>
    <row r="732" spans="2:8">
      <c r="C732" t="s">
        <v>746</v>
      </c>
      <c r="D732" t="s">
        <v>1743</v>
      </c>
      <c r="E732" s="232">
        <v>113141823.88000001</v>
      </c>
      <c r="F732" s="232">
        <v>31937869.463</v>
      </c>
      <c r="G732" s="232">
        <v>9532608.7400000002</v>
      </c>
      <c r="H732" s="232">
        <v>12335950.41</v>
      </c>
    </row>
    <row r="733" spans="2:8">
      <c r="C733" t="s">
        <v>747</v>
      </c>
      <c r="D733" t="s">
        <v>1744</v>
      </c>
      <c r="E733" s="232">
        <v>37607127.420000002</v>
      </c>
      <c r="F733" s="232">
        <v>6667944.6299999999</v>
      </c>
      <c r="G733" s="232">
        <v>1661498.32</v>
      </c>
      <c r="H733" s="232">
        <v>2843365.86</v>
      </c>
    </row>
    <row r="734" spans="2:8">
      <c r="C734" t="s">
        <v>748</v>
      </c>
      <c r="D734" t="s">
        <v>1745</v>
      </c>
      <c r="E734" s="232">
        <v>66407261.640000001</v>
      </c>
      <c r="F734" s="232">
        <v>12634034.710000001</v>
      </c>
      <c r="G734" s="232">
        <v>3810066.17</v>
      </c>
      <c r="H734" s="232">
        <v>5107972.6100000003</v>
      </c>
    </row>
    <row r="735" spans="2:8">
      <c r="C735" t="s">
        <v>749</v>
      </c>
      <c r="D735" t="s">
        <v>1746</v>
      </c>
      <c r="E735" s="232">
        <v>219805270.79000005</v>
      </c>
      <c r="F735" s="232">
        <v>64204958.109999999</v>
      </c>
      <c r="G735" s="232">
        <v>16000298.9</v>
      </c>
      <c r="H735" s="232">
        <v>37871872.630000003</v>
      </c>
    </row>
    <row r="736" spans="2:8">
      <c r="C736" t="s">
        <v>750</v>
      </c>
      <c r="D736" t="s">
        <v>1747</v>
      </c>
      <c r="E736" s="232">
        <v>114705193.39999999</v>
      </c>
      <c r="F736" s="232">
        <v>25250559.059999999</v>
      </c>
      <c r="G736" s="232">
        <v>7789406.2599999998</v>
      </c>
      <c r="H736" s="232">
        <v>11496692.66</v>
      </c>
    </row>
    <row r="737" spans="1:8">
      <c r="C737" t="s">
        <v>751</v>
      </c>
      <c r="D737" t="s">
        <v>1748</v>
      </c>
      <c r="E737" s="232">
        <v>34602252.099999994</v>
      </c>
      <c r="F737" s="232">
        <v>3949192.25</v>
      </c>
      <c r="G737" s="232">
        <v>1080377.05</v>
      </c>
      <c r="H737" s="232">
        <v>1242235.72</v>
      </c>
    </row>
    <row r="738" spans="1:8">
      <c r="C738" t="s">
        <v>752</v>
      </c>
      <c r="D738" t="s">
        <v>1749</v>
      </c>
      <c r="E738" s="232">
        <v>39696434.719999999</v>
      </c>
      <c r="F738" s="232">
        <v>7545190.6100000003</v>
      </c>
      <c r="G738" s="232">
        <v>2124351.5</v>
      </c>
      <c r="H738" s="232">
        <v>2967753.84</v>
      </c>
    </row>
    <row r="739" spans="1:8">
      <c r="C739" t="s">
        <v>753</v>
      </c>
      <c r="D739" t="s">
        <v>1750</v>
      </c>
      <c r="E739" s="232">
        <v>47071924.610000007</v>
      </c>
      <c r="F739" s="232">
        <v>8403830.9399999995</v>
      </c>
      <c r="G739" s="232">
        <v>1686554.2</v>
      </c>
      <c r="H739" s="232">
        <v>2555447.7599999998</v>
      </c>
    </row>
    <row r="740" spans="1:8">
      <c r="C740" t="s">
        <v>754</v>
      </c>
      <c r="D740" t="s">
        <v>1751</v>
      </c>
      <c r="E740" s="232">
        <v>27944067.32</v>
      </c>
      <c r="F740" s="232">
        <v>3721148.38</v>
      </c>
      <c r="G740" s="232">
        <v>1110735.6499999999</v>
      </c>
      <c r="H740" s="232">
        <v>1421109.74</v>
      </c>
    </row>
    <row r="741" spans="1:8">
      <c r="C741" t="s">
        <v>755</v>
      </c>
      <c r="D741" t="s">
        <v>1752</v>
      </c>
      <c r="E741" s="232">
        <v>41945921.799999997</v>
      </c>
      <c r="F741" s="232">
        <v>7478809.2199999997</v>
      </c>
      <c r="G741" s="232">
        <v>1532565.8</v>
      </c>
      <c r="H741" s="232">
        <v>2960530.83</v>
      </c>
    </row>
    <row r="742" spans="1:8">
      <c r="C742" t="s">
        <v>756</v>
      </c>
      <c r="D742" t="s">
        <v>1753</v>
      </c>
      <c r="E742" s="232">
        <v>29501203.459999997</v>
      </c>
      <c r="F742" s="232">
        <v>4949662.9800000004</v>
      </c>
      <c r="G742" s="232">
        <v>1532115.46</v>
      </c>
      <c r="H742" s="232">
        <v>1690816.72</v>
      </c>
    </row>
    <row r="743" spans="1:8">
      <c r="C743" t="s">
        <v>757</v>
      </c>
      <c r="D743" t="s">
        <v>1754</v>
      </c>
      <c r="E743" s="232">
        <v>255200769.13999999</v>
      </c>
      <c r="F743" s="232">
        <v>55700475.130000003</v>
      </c>
      <c r="G743" s="232">
        <v>12833769.050000001</v>
      </c>
      <c r="H743" s="232">
        <v>37053949.359999999</v>
      </c>
    </row>
    <row r="744" spans="1:8">
      <c r="C744" t="s">
        <v>758</v>
      </c>
      <c r="D744" t="s">
        <v>1755</v>
      </c>
      <c r="E744" s="232">
        <v>189923282.63000003</v>
      </c>
      <c r="F744" s="232">
        <v>43756230.640000001</v>
      </c>
      <c r="G744" s="232">
        <v>14326470.550000001</v>
      </c>
      <c r="H744" s="232">
        <v>35760977.909999996</v>
      </c>
    </row>
    <row r="745" spans="1:8">
      <c r="C745" t="s">
        <v>759</v>
      </c>
      <c r="D745" t="s">
        <v>1756</v>
      </c>
      <c r="E745" s="232">
        <v>27124662.199999996</v>
      </c>
      <c r="F745" s="232">
        <v>4866454.1100000003</v>
      </c>
      <c r="G745" s="232">
        <v>1684211.66</v>
      </c>
      <c r="H745" s="232">
        <v>2575261.21</v>
      </c>
    </row>
    <row r="746" spans="1:8">
      <c r="C746" t="s">
        <v>760</v>
      </c>
      <c r="D746" t="s">
        <v>1757</v>
      </c>
      <c r="E746" s="232">
        <v>24478585.949999999</v>
      </c>
      <c r="F746" s="232">
        <v>4268770.42</v>
      </c>
      <c r="G746" s="232">
        <v>1100477.69</v>
      </c>
      <c r="H746" s="232">
        <v>2053406.28</v>
      </c>
    </row>
    <row r="747" spans="1:8">
      <c r="C747" t="s">
        <v>761</v>
      </c>
      <c r="D747" t="s">
        <v>1758</v>
      </c>
      <c r="E747" s="232">
        <v>23546630.809999999</v>
      </c>
      <c r="F747" s="232">
        <v>5055763.3899999997</v>
      </c>
      <c r="G747" s="232">
        <v>1334691.05</v>
      </c>
      <c r="H747" s="232">
        <v>1582538.09</v>
      </c>
    </row>
    <row r="748" spans="1:8">
      <c r="C748" t="s">
        <v>762</v>
      </c>
      <c r="D748" t="s">
        <v>1759</v>
      </c>
      <c r="E748" s="232">
        <v>20279177.450000003</v>
      </c>
      <c r="F748" s="232">
        <v>2396875.7200000002</v>
      </c>
      <c r="G748" s="232">
        <v>750217.83</v>
      </c>
      <c r="H748" s="232">
        <v>1480224.99</v>
      </c>
    </row>
    <row r="749" spans="1:8">
      <c r="C749" t="s">
        <v>763</v>
      </c>
      <c r="D749" t="s">
        <v>1760</v>
      </c>
      <c r="E749" s="232">
        <v>23353703.260000002</v>
      </c>
      <c r="F749" s="232">
        <v>3033944.17</v>
      </c>
      <c r="G749" s="232">
        <v>1027748.5</v>
      </c>
      <c r="H749" s="232">
        <v>1250459.81</v>
      </c>
    </row>
    <row r="750" spans="1:8">
      <c r="A750">
        <v>11</v>
      </c>
      <c r="B750" t="s">
        <v>1761</v>
      </c>
      <c r="C750" t="s">
        <v>764</v>
      </c>
      <c r="D750" t="s">
        <v>1762</v>
      </c>
      <c r="E750" s="232">
        <v>344686447.5800001</v>
      </c>
      <c r="F750" s="232">
        <v>120387596.90000001</v>
      </c>
      <c r="G750" s="232">
        <v>16972063.16</v>
      </c>
      <c r="H750" s="232">
        <v>59595040.310000002</v>
      </c>
    </row>
    <row r="751" spans="1:8">
      <c r="C751" t="s">
        <v>765</v>
      </c>
      <c r="D751" t="s">
        <v>1763</v>
      </c>
      <c r="E751" s="232">
        <v>54315593.859999999</v>
      </c>
      <c r="F751" s="232">
        <v>8216921.2999999998</v>
      </c>
      <c r="G751" s="232">
        <v>2735102.7</v>
      </c>
      <c r="H751" s="232">
        <v>2979315.95</v>
      </c>
    </row>
    <row r="752" spans="1:8">
      <c r="C752" t="s">
        <v>766</v>
      </c>
      <c r="D752" t="s">
        <v>1764</v>
      </c>
      <c r="E752" s="232">
        <v>36095442.959999993</v>
      </c>
      <c r="F752" s="232">
        <v>4706024.3600000003</v>
      </c>
      <c r="G752" s="232">
        <v>1237523.46</v>
      </c>
      <c r="H752" s="232">
        <v>1062351.6299999999</v>
      </c>
    </row>
    <row r="753" spans="2:8">
      <c r="C753" t="s">
        <v>767</v>
      </c>
      <c r="D753" t="s">
        <v>1765</v>
      </c>
      <c r="E753" s="232">
        <v>65767273.830000006</v>
      </c>
      <c r="F753" s="232">
        <v>13885564.99</v>
      </c>
      <c r="G753" s="232">
        <v>2445589.52</v>
      </c>
      <c r="H753" s="232">
        <v>3112019.07</v>
      </c>
    </row>
    <row r="754" spans="2:8">
      <c r="C754" t="s">
        <v>768</v>
      </c>
      <c r="D754" t="s">
        <v>1766</v>
      </c>
      <c r="E754" s="232">
        <v>71664604.129999995</v>
      </c>
      <c r="F754" s="232">
        <v>8567268.2699999996</v>
      </c>
      <c r="G754" s="232">
        <v>5086862.25</v>
      </c>
      <c r="H754" s="232">
        <v>2985113.94</v>
      </c>
    </row>
    <row r="755" spans="2:8">
      <c r="C755" t="s">
        <v>769</v>
      </c>
      <c r="D755" t="s">
        <v>1767</v>
      </c>
      <c r="E755" s="232">
        <v>47307722.820000008</v>
      </c>
      <c r="F755" s="232">
        <v>6293272.8899999997</v>
      </c>
      <c r="G755" s="232">
        <v>1721117.2</v>
      </c>
      <c r="H755" s="232">
        <v>1711513.28</v>
      </c>
    </row>
    <row r="756" spans="2:8">
      <c r="C756" t="s">
        <v>770</v>
      </c>
      <c r="D756" t="s">
        <v>1768</v>
      </c>
      <c r="E756" s="232">
        <v>43422815.25</v>
      </c>
      <c r="F756" s="232">
        <v>4793785.9800000004</v>
      </c>
      <c r="G756" s="232">
        <v>2857744.65</v>
      </c>
      <c r="H756" s="232">
        <v>1438887.41</v>
      </c>
    </row>
    <row r="757" spans="2:8">
      <c r="C757" t="s">
        <v>771</v>
      </c>
      <c r="D757" t="s">
        <v>1769</v>
      </c>
      <c r="E757" s="232">
        <v>57476680.060000002</v>
      </c>
      <c r="F757" s="232">
        <v>7766976.21</v>
      </c>
      <c r="G757" s="232">
        <v>3589994.77</v>
      </c>
      <c r="H757" s="232">
        <v>2606560.9700000002</v>
      </c>
    </row>
    <row r="758" spans="2:8">
      <c r="C758" t="s">
        <v>772</v>
      </c>
      <c r="D758" t="s">
        <v>1770</v>
      </c>
      <c r="E758" s="232">
        <v>16642510.5</v>
      </c>
      <c r="F758" s="232">
        <v>508570.53</v>
      </c>
      <c r="G758" s="232">
        <v>715761</v>
      </c>
      <c r="H758" s="232">
        <v>409980.12</v>
      </c>
    </row>
    <row r="759" spans="2:8">
      <c r="B759" t="s">
        <v>1771</v>
      </c>
      <c r="C759" t="s">
        <v>773</v>
      </c>
      <c r="D759" t="s">
        <v>1772</v>
      </c>
      <c r="E759" s="232">
        <v>424946049.80000007</v>
      </c>
      <c r="F759" s="232">
        <v>134677794.88</v>
      </c>
      <c r="G759" s="232">
        <v>32951376.460000001</v>
      </c>
      <c r="H759" s="232">
        <v>60262845.229999997</v>
      </c>
    </row>
    <row r="760" spans="2:8">
      <c r="C760" t="s">
        <v>774</v>
      </c>
      <c r="D760" t="s">
        <v>1773</v>
      </c>
      <c r="E760" s="232">
        <v>37693757.200000003</v>
      </c>
      <c r="F760" s="232">
        <v>3455390.68</v>
      </c>
      <c r="G760" s="232">
        <v>6267192.7000000002</v>
      </c>
      <c r="H760" s="232">
        <v>1535632.74</v>
      </c>
    </row>
    <row r="761" spans="2:8">
      <c r="C761" t="s">
        <v>775</v>
      </c>
      <c r="D761" t="s">
        <v>1774</v>
      </c>
      <c r="E761" s="232">
        <v>74368842.700000018</v>
      </c>
      <c r="F761" s="232">
        <v>17516621.579999998</v>
      </c>
      <c r="G761" s="232">
        <v>4936503.8899999997</v>
      </c>
      <c r="H761" s="232">
        <v>6730999.75</v>
      </c>
    </row>
    <row r="762" spans="2:8">
      <c r="C762" t="s">
        <v>776</v>
      </c>
      <c r="D762" t="s">
        <v>1775</v>
      </c>
      <c r="E762" s="232">
        <v>46424508.24000001</v>
      </c>
      <c r="F762" s="232">
        <v>5059294.0199999996</v>
      </c>
      <c r="G762" s="232">
        <v>2147756.31</v>
      </c>
      <c r="H762" s="232">
        <v>1651931.09</v>
      </c>
    </row>
    <row r="763" spans="2:8">
      <c r="C763" t="s">
        <v>777</v>
      </c>
      <c r="D763" t="s">
        <v>1776</v>
      </c>
      <c r="E763" s="232">
        <v>33593947.789999999</v>
      </c>
      <c r="F763" s="232">
        <v>3314909.81</v>
      </c>
      <c r="G763" s="232">
        <v>1490525</v>
      </c>
      <c r="H763" s="232">
        <v>1234447.25</v>
      </c>
    </row>
    <row r="764" spans="2:8">
      <c r="C764" t="s">
        <v>778</v>
      </c>
      <c r="D764" t="s">
        <v>1777</v>
      </c>
      <c r="E764" s="232">
        <v>121037141.10999997</v>
      </c>
      <c r="F764" s="232">
        <v>22972109.289999999</v>
      </c>
      <c r="G764" s="232">
        <v>5875257.9500000002</v>
      </c>
      <c r="H764" s="232">
        <v>13281321.92</v>
      </c>
    </row>
    <row r="765" spans="2:8">
      <c r="C765" t="s">
        <v>779</v>
      </c>
      <c r="D765" t="s">
        <v>1778</v>
      </c>
      <c r="E765" s="232">
        <v>25090930.229999997</v>
      </c>
      <c r="F765" s="232">
        <v>2575320.15</v>
      </c>
      <c r="G765" s="232">
        <v>1267939.67</v>
      </c>
      <c r="H765" s="232">
        <v>1318663.22</v>
      </c>
    </row>
    <row r="766" spans="2:8">
      <c r="C766" t="s">
        <v>780</v>
      </c>
      <c r="D766" t="s">
        <v>1779</v>
      </c>
      <c r="E766" s="232">
        <v>48443357.569999993</v>
      </c>
      <c r="F766" s="232">
        <v>5597391.5599999996</v>
      </c>
      <c r="G766" s="232">
        <v>2105311.27</v>
      </c>
      <c r="H766" s="232">
        <v>1614011.82</v>
      </c>
    </row>
    <row r="767" spans="2:8">
      <c r="C767" t="s">
        <v>781</v>
      </c>
      <c r="D767" t="s">
        <v>1780</v>
      </c>
      <c r="E767" s="232">
        <v>35678872.829999998</v>
      </c>
      <c r="F767" s="232">
        <v>3340838.52</v>
      </c>
      <c r="G767" s="232">
        <v>1477458.3</v>
      </c>
      <c r="H767" s="232">
        <v>1863026.25</v>
      </c>
    </row>
    <row r="768" spans="2:8">
      <c r="C768" t="s">
        <v>782</v>
      </c>
      <c r="D768" t="s">
        <v>1781</v>
      </c>
      <c r="E768" s="232">
        <v>50446225.289999999</v>
      </c>
      <c r="F768" s="232">
        <v>13008886.300000001</v>
      </c>
      <c r="G768" s="232">
        <v>3430029.4</v>
      </c>
      <c r="H768" s="232">
        <v>3648147.04</v>
      </c>
    </row>
    <row r="769" spans="2:8">
      <c r="C769" t="s">
        <v>783</v>
      </c>
      <c r="D769" t="s">
        <v>1782</v>
      </c>
      <c r="E769" s="232">
        <v>30598157.829999998</v>
      </c>
      <c r="F769" s="232">
        <v>3184712.25</v>
      </c>
      <c r="G769" s="232">
        <v>1340371.75</v>
      </c>
      <c r="H769" s="232">
        <v>1548294.7</v>
      </c>
    </row>
    <row r="770" spans="2:8">
      <c r="B770" t="s">
        <v>1783</v>
      </c>
      <c r="C770" t="s">
        <v>784</v>
      </c>
      <c r="D770" t="s">
        <v>1784</v>
      </c>
      <c r="E770" s="232">
        <v>842561361.07999969</v>
      </c>
      <c r="F770" s="232">
        <v>316131049.49000001</v>
      </c>
      <c r="G770" s="232">
        <v>44565257.280000001</v>
      </c>
      <c r="H770" s="232">
        <v>154678408.84999999</v>
      </c>
    </row>
    <row r="771" spans="2:8">
      <c r="C771" t="s">
        <v>785</v>
      </c>
      <c r="D771" t="s">
        <v>1785</v>
      </c>
      <c r="E771" s="232">
        <v>48934703.929999992</v>
      </c>
      <c r="F771" s="232">
        <v>4833859.67</v>
      </c>
      <c r="G771" s="232">
        <v>2644061.27</v>
      </c>
      <c r="H771" s="232">
        <v>3037847.36</v>
      </c>
    </row>
    <row r="772" spans="2:8">
      <c r="C772" t="s">
        <v>786</v>
      </c>
      <c r="D772" t="s">
        <v>1786</v>
      </c>
      <c r="E772" s="232">
        <v>58018883.760000005</v>
      </c>
      <c r="F772" s="232">
        <v>9644992.0800000001</v>
      </c>
      <c r="G772" s="232">
        <v>5257477.63</v>
      </c>
      <c r="H772" s="232">
        <v>2358534.62</v>
      </c>
    </row>
    <row r="773" spans="2:8">
      <c r="C773" t="s">
        <v>787</v>
      </c>
      <c r="D773" t="s">
        <v>1787</v>
      </c>
      <c r="E773" s="232">
        <v>91474093.090000004</v>
      </c>
      <c r="F773" s="232">
        <v>14549347.09</v>
      </c>
      <c r="G773" s="232">
        <v>3644013.5</v>
      </c>
      <c r="H773" s="232">
        <v>3501356.42</v>
      </c>
    </row>
    <row r="774" spans="2:8">
      <c r="C774" t="s">
        <v>788</v>
      </c>
      <c r="D774" t="s">
        <v>1788</v>
      </c>
      <c r="E774" s="232">
        <v>41068590.590000004</v>
      </c>
      <c r="F774" s="232">
        <v>6635553.54</v>
      </c>
      <c r="G774" s="232">
        <v>2079537</v>
      </c>
      <c r="H774" s="232">
        <v>1372022.84</v>
      </c>
    </row>
    <row r="775" spans="2:8">
      <c r="C775" t="s">
        <v>789</v>
      </c>
      <c r="D775" t="s">
        <v>1789</v>
      </c>
      <c r="E775" s="232">
        <v>52245818.289999999</v>
      </c>
      <c r="F775" s="232">
        <v>8020281.8099999996</v>
      </c>
      <c r="G775" s="232">
        <v>3105892.5</v>
      </c>
      <c r="H775" s="232">
        <v>3646117.69</v>
      </c>
    </row>
    <row r="776" spans="2:8">
      <c r="C776" t="s">
        <v>790</v>
      </c>
      <c r="D776" t="s">
        <v>1790</v>
      </c>
      <c r="E776" s="232">
        <v>81356211.530000016</v>
      </c>
      <c r="F776" s="232">
        <v>13429557.789999999</v>
      </c>
      <c r="G776" s="232">
        <v>3294450</v>
      </c>
      <c r="H776" s="232">
        <v>3210084.73</v>
      </c>
    </row>
    <row r="777" spans="2:8">
      <c r="C777" t="s">
        <v>791</v>
      </c>
      <c r="D777" t="s">
        <v>1791</v>
      </c>
      <c r="E777" s="232">
        <v>191333641.66999999</v>
      </c>
      <c r="F777" s="232">
        <v>45238756.020000003</v>
      </c>
      <c r="G777" s="232">
        <v>18695990.940000001</v>
      </c>
      <c r="H777" s="232">
        <v>26401910.359999999</v>
      </c>
    </row>
    <row r="778" spans="2:8">
      <c r="C778" t="s">
        <v>792</v>
      </c>
      <c r="D778" t="s">
        <v>1792</v>
      </c>
      <c r="E778" s="232">
        <v>228046991.75</v>
      </c>
      <c r="F778" s="232">
        <v>68514398.969999999</v>
      </c>
      <c r="G778" s="232">
        <v>11043027.4</v>
      </c>
      <c r="H778" s="232">
        <v>38842554.289999999</v>
      </c>
    </row>
    <row r="779" spans="2:8">
      <c r="C779" t="s">
        <v>793</v>
      </c>
      <c r="D779" t="s">
        <v>1793</v>
      </c>
      <c r="E779" s="232">
        <v>57024493.979999997</v>
      </c>
      <c r="F779" s="232">
        <v>5070105.09</v>
      </c>
      <c r="G779" s="232">
        <v>2502465</v>
      </c>
      <c r="H779" s="232">
        <v>1808767.79</v>
      </c>
    </row>
    <row r="780" spans="2:8">
      <c r="C780" t="s">
        <v>794</v>
      </c>
      <c r="D780" t="s">
        <v>1794</v>
      </c>
      <c r="E780" s="232">
        <v>67939001.810000002</v>
      </c>
      <c r="F780" s="232">
        <v>10506054.220000001</v>
      </c>
      <c r="G780" s="232">
        <v>5033150.5</v>
      </c>
      <c r="H780" s="232">
        <v>3984492.24</v>
      </c>
    </row>
    <row r="781" spans="2:8">
      <c r="C781" t="s">
        <v>795</v>
      </c>
      <c r="D781" t="s">
        <v>1795</v>
      </c>
      <c r="E781" s="232">
        <v>80787315.50999999</v>
      </c>
      <c r="F781" s="232">
        <v>10915294.42</v>
      </c>
      <c r="G781" s="232">
        <v>4178786.63</v>
      </c>
      <c r="H781" s="232">
        <v>3773648.25</v>
      </c>
    </row>
    <row r="782" spans="2:8">
      <c r="C782" t="s">
        <v>796</v>
      </c>
      <c r="D782" t="s">
        <v>1796</v>
      </c>
      <c r="E782" s="232">
        <v>74917442.560000002</v>
      </c>
      <c r="F782" s="232">
        <v>10281563.130000001</v>
      </c>
      <c r="G782" s="232">
        <v>3451534</v>
      </c>
      <c r="H782" s="232">
        <v>3253129.29</v>
      </c>
    </row>
    <row r="783" spans="2:8">
      <c r="C783" t="s">
        <v>797</v>
      </c>
      <c r="D783" t="s">
        <v>1797</v>
      </c>
      <c r="E783" s="232">
        <v>152909357.60999998</v>
      </c>
      <c r="F783" s="232">
        <v>37090456.799999997</v>
      </c>
      <c r="G783" s="232">
        <v>10690823.6</v>
      </c>
      <c r="H783" s="232">
        <v>28209931.859999999</v>
      </c>
    </row>
    <row r="784" spans="2:8">
      <c r="C784" t="s">
        <v>798</v>
      </c>
      <c r="D784" t="s">
        <v>1798</v>
      </c>
      <c r="E784" s="232">
        <v>48434480.939999998</v>
      </c>
      <c r="F784" s="232">
        <v>7551737.4299999997</v>
      </c>
      <c r="G784" s="232">
        <v>4248791</v>
      </c>
      <c r="H784" s="232">
        <v>2806125.16</v>
      </c>
    </row>
    <row r="785" spans="2:8">
      <c r="C785" t="s">
        <v>799</v>
      </c>
      <c r="D785" t="s">
        <v>1799</v>
      </c>
      <c r="E785" s="232">
        <v>65124492.890000001</v>
      </c>
      <c r="F785" s="232">
        <v>6706077.5499999998</v>
      </c>
      <c r="G785" s="232">
        <v>3610012.67</v>
      </c>
      <c r="H785" s="232">
        <v>2131802.7200000002</v>
      </c>
    </row>
    <row r="786" spans="2:8">
      <c r="C786" t="s">
        <v>800</v>
      </c>
      <c r="D786" t="s">
        <v>1800</v>
      </c>
      <c r="E786" s="232">
        <v>46077421.760000005</v>
      </c>
      <c r="F786" s="232">
        <v>5389491.5800000001</v>
      </c>
      <c r="G786" s="232">
        <v>3399227</v>
      </c>
      <c r="H786" s="232">
        <v>2586799.02</v>
      </c>
    </row>
    <row r="787" spans="2:8">
      <c r="C787" t="s">
        <v>801</v>
      </c>
      <c r="D787" t="s">
        <v>1801</v>
      </c>
      <c r="E787" s="232">
        <v>34062138.060000002</v>
      </c>
      <c r="F787" s="232">
        <v>2457646.0299999998</v>
      </c>
      <c r="G787" s="232">
        <v>2127518.2000000002</v>
      </c>
      <c r="H787" s="232">
        <v>844817.35</v>
      </c>
    </row>
    <row r="788" spans="2:8">
      <c r="C788" t="s">
        <v>802</v>
      </c>
      <c r="D788" t="s">
        <v>1802</v>
      </c>
      <c r="E788" s="232">
        <v>35948030.57</v>
      </c>
      <c r="F788" s="232">
        <v>4408361.1100000003</v>
      </c>
      <c r="G788" s="232">
        <v>2480350</v>
      </c>
      <c r="H788" s="232">
        <v>897411.57</v>
      </c>
    </row>
    <row r="789" spans="2:8">
      <c r="C789" t="s">
        <v>803</v>
      </c>
      <c r="D789" t="s">
        <v>1639</v>
      </c>
      <c r="E789" s="232">
        <v>28281512.66</v>
      </c>
      <c r="F789" s="232">
        <v>3203659.09</v>
      </c>
      <c r="G789" s="232">
        <v>1372698.7</v>
      </c>
      <c r="H789" s="232">
        <v>1476244.27</v>
      </c>
    </row>
    <row r="790" spans="2:8">
      <c r="C790" t="s">
        <v>804</v>
      </c>
      <c r="D790" t="s">
        <v>1803</v>
      </c>
      <c r="E790" s="232">
        <v>20276332.23</v>
      </c>
      <c r="F790" s="232">
        <v>2689301.19</v>
      </c>
      <c r="G790" s="232">
        <v>1290575.6599999999</v>
      </c>
      <c r="H790" s="232">
        <v>941087.01</v>
      </c>
    </row>
    <row r="791" spans="2:8">
      <c r="C791" t="s">
        <v>805</v>
      </c>
      <c r="D791" t="s">
        <v>1804</v>
      </c>
      <c r="E791" s="232">
        <v>18894876.030000001</v>
      </c>
      <c r="F791" s="232">
        <v>4985302.24</v>
      </c>
      <c r="G791" s="232">
        <v>1069191.78</v>
      </c>
      <c r="H791" s="232">
        <v>1274152.81</v>
      </c>
    </row>
    <row r="792" spans="2:8">
      <c r="C792" t="s">
        <v>806</v>
      </c>
      <c r="D792" t="s">
        <v>1805</v>
      </c>
      <c r="E792" s="232">
        <v>26051101.260000002</v>
      </c>
      <c r="F792" s="232">
        <v>5783219.2300000004</v>
      </c>
      <c r="G792" s="232">
        <v>1821437.5</v>
      </c>
      <c r="H792" s="232">
        <v>1866523.27</v>
      </c>
    </row>
    <row r="793" spans="2:8">
      <c r="B793" t="s">
        <v>1806</v>
      </c>
      <c r="C793" t="s">
        <v>807</v>
      </c>
      <c r="D793" t="s">
        <v>1807</v>
      </c>
      <c r="E793" s="232">
        <v>212618590.97000003</v>
      </c>
      <c r="F793" s="232">
        <v>49666716.960000001</v>
      </c>
      <c r="G793" s="232">
        <v>7662303.0499999998</v>
      </c>
      <c r="H793" s="232">
        <v>18761035.73</v>
      </c>
    </row>
    <row r="794" spans="2:8">
      <c r="C794" t="s">
        <v>808</v>
      </c>
      <c r="D794" t="s">
        <v>1808</v>
      </c>
      <c r="E794" s="232">
        <v>188010604.91</v>
      </c>
      <c r="F794" s="232">
        <v>36525315.200000003</v>
      </c>
      <c r="G794" s="232">
        <v>7881110.7999999998</v>
      </c>
      <c r="H794" s="232">
        <v>18626218.170000002</v>
      </c>
    </row>
    <row r="795" spans="2:8">
      <c r="C795" t="s">
        <v>809</v>
      </c>
      <c r="D795" t="s">
        <v>1809</v>
      </c>
      <c r="E795" s="232">
        <v>31341778.260000005</v>
      </c>
      <c r="F795" s="232">
        <v>818305.2</v>
      </c>
      <c r="G795" s="232">
        <v>527703</v>
      </c>
      <c r="H795" s="232">
        <v>637761.85</v>
      </c>
    </row>
    <row r="796" spans="2:8">
      <c r="C796" t="s">
        <v>810</v>
      </c>
      <c r="D796" t="s">
        <v>1810</v>
      </c>
      <c r="E796" s="232">
        <v>33739946.299999997</v>
      </c>
      <c r="F796" s="232">
        <v>1277343.8400000001</v>
      </c>
      <c r="G796" s="232">
        <v>816058.96</v>
      </c>
      <c r="H796" s="232">
        <v>611852.02</v>
      </c>
    </row>
    <row r="797" spans="2:8">
      <c r="C797" t="s">
        <v>811</v>
      </c>
      <c r="D797" t="s">
        <v>1811</v>
      </c>
      <c r="E797" s="232">
        <v>47284086.009999998</v>
      </c>
      <c r="F797" s="232">
        <v>5129569.55</v>
      </c>
      <c r="G797" s="232">
        <v>2184093.7999999998</v>
      </c>
      <c r="H797" s="232">
        <v>1917302.67</v>
      </c>
    </row>
    <row r="798" spans="2:8">
      <c r="C798" t="s">
        <v>812</v>
      </c>
      <c r="D798" t="s">
        <v>1209</v>
      </c>
      <c r="E798" s="232">
        <v>22595141.02</v>
      </c>
      <c r="F798" s="232">
        <v>1038594.71</v>
      </c>
      <c r="G798" s="232">
        <v>284679.06</v>
      </c>
      <c r="H798" s="232">
        <v>697611.02</v>
      </c>
    </row>
    <row r="799" spans="2:8">
      <c r="C799" t="s">
        <v>813</v>
      </c>
      <c r="D799" t="s">
        <v>1812</v>
      </c>
      <c r="E799" s="232">
        <v>45061231.18</v>
      </c>
      <c r="F799" s="232">
        <v>4461583.49</v>
      </c>
      <c r="G799" s="232">
        <v>1613381.11</v>
      </c>
      <c r="H799" s="232">
        <v>1380633.68</v>
      </c>
    </row>
    <row r="800" spans="2:8">
      <c r="C800" t="s">
        <v>814</v>
      </c>
      <c r="D800" t="s">
        <v>1813</v>
      </c>
      <c r="E800" s="232">
        <v>37852618.799999997</v>
      </c>
      <c r="F800" s="232">
        <v>3873236.68</v>
      </c>
      <c r="G800" s="232">
        <v>1644596.86</v>
      </c>
      <c r="H800" s="232">
        <v>883138.55</v>
      </c>
    </row>
    <row r="801" spans="2:8">
      <c r="C801" t="s">
        <v>815</v>
      </c>
      <c r="D801" t="s">
        <v>1814</v>
      </c>
      <c r="E801" s="232">
        <v>44569371.390000001</v>
      </c>
      <c r="F801" s="232">
        <v>5229670.4000000004</v>
      </c>
      <c r="G801" s="232">
        <v>2967816</v>
      </c>
      <c r="H801" s="232">
        <v>1612618.89</v>
      </c>
    </row>
    <row r="802" spans="2:8">
      <c r="B802" t="s">
        <v>1815</v>
      </c>
      <c r="C802" t="s">
        <v>816</v>
      </c>
      <c r="D802" t="s">
        <v>1816</v>
      </c>
      <c r="E802" s="232">
        <v>807813387.87</v>
      </c>
      <c r="F802" s="232">
        <v>303713586.35000002</v>
      </c>
      <c r="G802" s="232">
        <v>76019612.359999999</v>
      </c>
      <c r="H802" s="232">
        <v>218682916.72999999</v>
      </c>
    </row>
    <row r="803" spans="2:8">
      <c r="C803" t="s">
        <v>817</v>
      </c>
      <c r="D803" t="s">
        <v>1817</v>
      </c>
      <c r="E803" s="232">
        <v>110090450.39000002</v>
      </c>
      <c r="F803" s="232">
        <v>15361543.93</v>
      </c>
      <c r="G803" s="232">
        <v>8460667.0700000003</v>
      </c>
      <c r="H803" s="232">
        <v>10958766.74</v>
      </c>
    </row>
    <row r="804" spans="2:8">
      <c r="C804" t="s">
        <v>818</v>
      </c>
      <c r="D804" t="s">
        <v>1818</v>
      </c>
      <c r="E804" s="232">
        <v>101572475.61999999</v>
      </c>
      <c r="F804" s="232">
        <v>16076207.83</v>
      </c>
      <c r="G804" s="232">
        <v>5605011.3200000003</v>
      </c>
      <c r="H804" s="232">
        <v>8960395.0999999996</v>
      </c>
    </row>
    <row r="805" spans="2:8">
      <c r="B805" t="s">
        <v>1819</v>
      </c>
      <c r="C805" t="s">
        <v>819</v>
      </c>
      <c r="D805" t="s">
        <v>1820</v>
      </c>
      <c r="E805" s="232">
        <v>272491733.63999999</v>
      </c>
      <c r="F805" s="232">
        <v>53114203.539999999</v>
      </c>
      <c r="G805" s="232">
        <v>15681273.6</v>
      </c>
      <c r="H805" s="232">
        <v>27431957.539999999</v>
      </c>
    </row>
    <row r="806" spans="2:8">
      <c r="C806" t="s">
        <v>820</v>
      </c>
      <c r="D806" t="s">
        <v>1821</v>
      </c>
      <c r="E806" s="232">
        <v>30031837.760000002</v>
      </c>
      <c r="F806" s="232">
        <v>1545493.19</v>
      </c>
      <c r="G806" s="232">
        <v>875726.5</v>
      </c>
      <c r="H806" s="232">
        <v>615111.31000000006</v>
      </c>
    </row>
    <row r="807" spans="2:8">
      <c r="C807" t="s">
        <v>821</v>
      </c>
      <c r="D807" t="s">
        <v>1822</v>
      </c>
      <c r="E807" s="232">
        <v>37364192.239999995</v>
      </c>
      <c r="F807" s="232">
        <v>2252050.04</v>
      </c>
      <c r="G807" s="232">
        <v>1460882.55</v>
      </c>
      <c r="H807" s="232">
        <v>710726.23</v>
      </c>
    </row>
    <row r="808" spans="2:8">
      <c r="C808" t="s">
        <v>822</v>
      </c>
      <c r="D808" t="s">
        <v>1823</v>
      </c>
      <c r="E808" s="232">
        <v>56965323.910000004</v>
      </c>
      <c r="F808" s="232">
        <v>4671451.4800000004</v>
      </c>
      <c r="G808" s="232">
        <v>2502776.9500000002</v>
      </c>
      <c r="H808" s="232">
        <v>1670029.6</v>
      </c>
    </row>
    <row r="809" spans="2:8">
      <c r="C809" t="s">
        <v>823</v>
      </c>
      <c r="D809" t="s">
        <v>1824</v>
      </c>
      <c r="E809" s="232">
        <v>28937234.710000001</v>
      </c>
      <c r="F809" s="232">
        <v>1383196.65</v>
      </c>
      <c r="G809" s="232">
        <v>635905</v>
      </c>
      <c r="H809" s="232">
        <v>1060818.8799999999</v>
      </c>
    </row>
    <row r="810" spans="2:8">
      <c r="B810" t="s">
        <v>1825</v>
      </c>
      <c r="C810" t="s">
        <v>824</v>
      </c>
      <c r="D810" t="s">
        <v>1826</v>
      </c>
      <c r="E810" s="232">
        <v>873014095.06999958</v>
      </c>
      <c r="F810" s="232">
        <v>405835720.86000001</v>
      </c>
      <c r="G810" s="232">
        <v>38062050.310000002</v>
      </c>
      <c r="H810" s="232">
        <v>188537821.63999999</v>
      </c>
    </row>
    <row r="811" spans="2:8">
      <c r="C811" t="s">
        <v>825</v>
      </c>
      <c r="D811" t="s">
        <v>1827</v>
      </c>
      <c r="E811" s="232">
        <v>184674735.39000002</v>
      </c>
      <c r="F811" s="232">
        <v>32267809.030000001</v>
      </c>
      <c r="G811" s="232">
        <v>11209975.82</v>
      </c>
      <c r="H811" s="232">
        <v>23344780.73</v>
      </c>
    </row>
    <row r="812" spans="2:8">
      <c r="C812" t="s">
        <v>826</v>
      </c>
      <c r="D812" t="s">
        <v>1828</v>
      </c>
      <c r="E812" s="232">
        <v>141348421.51999998</v>
      </c>
      <c r="F812" s="232">
        <v>28628552.32</v>
      </c>
      <c r="G812" s="232">
        <v>7624498.3600000003</v>
      </c>
      <c r="H812" s="232">
        <v>13514264.09</v>
      </c>
    </row>
    <row r="813" spans="2:8">
      <c r="C813" t="s">
        <v>827</v>
      </c>
      <c r="D813" t="s">
        <v>1829</v>
      </c>
      <c r="E813" s="232">
        <v>46363869.620000005</v>
      </c>
      <c r="F813" s="232">
        <v>6046848.21</v>
      </c>
      <c r="G813" s="232">
        <v>2280523.0299999998</v>
      </c>
      <c r="H813" s="232">
        <v>1779517.31</v>
      </c>
    </row>
    <row r="814" spans="2:8">
      <c r="C814" t="s">
        <v>828</v>
      </c>
      <c r="D814" t="s">
        <v>1830</v>
      </c>
      <c r="E814" s="232">
        <v>50887939.420000002</v>
      </c>
      <c r="F814" s="232">
        <v>7135142.2800000003</v>
      </c>
      <c r="G814" s="232">
        <v>3302966.93</v>
      </c>
      <c r="H814" s="232">
        <v>4560549.37</v>
      </c>
    </row>
    <row r="815" spans="2:8">
      <c r="C815" t="s">
        <v>829</v>
      </c>
      <c r="D815" t="s">
        <v>1831</v>
      </c>
      <c r="E815" s="232">
        <v>68938146.269999996</v>
      </c>
      <c r="F815" s="232">
        <v>12124502.32</v>
      </c>
      <c r="G815" s="232">
        <v>4940665.8099999996</v>
      </c>
      <c r="H815" s="232">
        <v>5801001.6600000001</v>
      </c>
    </row>
    <row r="816" spans="2:8">
      <c r="C816" t="s">
        <v>830</v>
      </c>
      <c r="D816" t="s">
        <v>1832</v>
      </c>
      <c r="E816" s="232">
        <v>55669439.429999992</v>
      </c>
      <c r="F816" s="232">
        <v>8250529.25</v>
      </c>
      <c r="G816" s="232">
        <v>3234668.8</v>
      </c>
      <c r="H816" s="232">
        <v>2356495.02</v>
      </c>
    </row>
    <row r="817" spans="1:8">
      <c r="C817" t="s">
        <v>831</v>
      </c>
      <c r="D817" t="s">
        <v>1833</v>
      </c>
      <c r="E817" s="232">
        <v>52176408.93</v>
      </c>
      <c r="F817" s="232">
        <v>5987955.0499999998</v>
      </c>
      <c r="G817" s="232">
        <v>2409384.27</v>
      </c>
      <c r="H817" s="232">
        <v>1882579.05</v>
      </c>
    </row>
    <row r="818" spans="1:8">
      <c r="C818" t="s">
        <v>832</v>
      </c>
      <c r="D818" t="s">
        <v>1834</v>
      </c>
      <c r="E818" s="232">
        <v>43279752.109999992</v>
      </c>
      <c r="F818" s="232">
        <v>3798423.3</v>
      </c>
      <c r="G818" s="232">
        <v>1501781.54</v>
      </c>
      <c r="H818" s="232">
        <v>1911156.67</v>
      </c>
    </row>
    <row r="819" spans="1:8">
      <c r="C819" t="s">
        <v>833</v>
      </c>
      <c r="D819" t="s">
        <v>1835</v>
      </c>
      <c r="E819" s="232">
        <v>41869304.469999999</v>
      </c>
      <c r="F819" s="232">
        <v>5349219.7699999996</v>
      </c>
      <c r="G819" s="232">
        <v>1422881.93</v>
      </c>
      <c r="H819" s="232">
        <v>1599790.5</v>
      </c>
    </row>
    <row r="820" spans="1:8">
      <c r="C820" t="s">
        <v>834</v>
      </c>
      <c r="D820" t="s">
        <v>1836</v>
      </c>
      <c r="E820" s="232">
        <v>47758641.57</v>
      </c>
      <c r="F820" s="232">
        <v>6111003.0700000003</v>
      </c>
      <c r="G820" s="232">
        <v>2324758.9500000002</v>
      </c>
      <c r="H820" s="232">
        <v>4313384.28</v>
      </c>
    </row>
    <row r="821" spans="1:8">
      <c r="C821" t="s">
        <v>835</v>
      </c>
      <c r="D821" t="s">
        <v>1837</v>
      </c>
      <c r="E821" s="232">
        <v>78743477.550000012</v>
      </c>
      <c r="F821" s="232">
        <v>14008202.050000001</v>
      </c>
      <c r="G821" s="232">
        <v>5326447.32</v>
      </c>
      <c r="H821" s="232">
        <v>4138297.93</v>
      </c>
    </row>
    <row r="822" spans="1:8">
      <c r="C822" t="s">
        <v>836</v>
      </c>
      <c r="D822" t="s">
        <v>1838</v>
      </c>
      <c r="E822" s="232">
        <v>47013331.230000004</v>
      </c>
      <c r="F822" s="232">
        <v>6823034.3600000003</v>
      </c>
      <c r="G822" s="232">
        <v>1871816.25</v>
      </c>
      <c r="H822" s="232">
        <v>2170732.66</v>
      </c>
    </row>
    <row r="823" spans="1:8">
      <c r="C823" t="s">
        <v>837</v>
      </c>
      <c r="D823" t="s">
        <v>1839</v>
      </c>
      <c r="E823" s="232">
        <v>53424276.430000007</v>
      </c>
      <c r="F823" s="232">
        <v>8943356.1300000008</v>
      </c>
      <c r="G823" s="232">
        <v>3052623.05</v>
      </c>
      <c r="H823" s="232">
        <v>2353203.8199999998</v>
      </c>
    </row>
    <row r="824" spans="1:8">
      <c r="C824" t="s">
        <v>838</v>
      </c>
      <c r="D824" t="s">
        <v>1840</v>
      </c>
      <c r="E824" s="232">
        <v>67510034.229999989</v>
      </c>
      <c r="F824" s="232">
        <v>13164894.039999999</v>
      </c>
      <c r="G824" s="232">
        <v>3239503.93</v>
      </c>
      <c r="H824" s="232">
        <v>3237797.3</v>
      </c>
    </row>
    <row r="825" spans="1:8">
      <c r="C825" t="s">
        <v>839</v>
      </c>
      <c r="D825" t="s">
        <v>1841</v>
      </c>
      <c r="E825" s="232">
        <v>71572476.5</v>
      </c>
      <c r="F825" s="232">
        <v>9730031.3699999992</v>
      </c>
      <c r="G825" s="232">
        <v>2692899.19</v>
      </c>
      <c r="H825" s="232">
        <v>3051580.3</v>
      </c>
    </row>
    <row r="826" spans="1:8">
      <c r="C826" t="s">
        <v>840</v>
      </c>
      <c r="D826" t="s">
        <v>1842</v>
      </c>
      <c r="E826" s="232">
        <v>45339303.93</v>
      </c>
      <c r="F826" s="232">
        <v>3042770.89</v>
      </c>
      <c r="G826" s="232">
        <v>1496388.8</v>
      </c>
      <c r="H826" s="232">
        <v>1840019.63</v>
      </c>
    </row>
    <row r="827" spans="1:8">
      <c r="C827" t="s">
        <v>841</v>
      </c>
      <c r="D827" t="s">
        <v>1843</v>
      </c>
      <c r="E827" s="232">
        <v>89868711.24000001</v>
      </c>
      <c r="F827" s="232">
        <v>15721376.619999999</v>
      </c>
      <c r="G827" s="232">
        <v>6725657</v>
      </c>
      <c r="H827" s="232">
        <v>8658424.9600000009</v>
      </c>
    </row>
    <row r="828" spans="1:8">
      <c r="C828" t="s">
        <v>842</v>
      </c>
      <c r="D828" t="s">
        <v>1844</v>
      </c>
      <c r="E828" s="232">
        <v>32904501.539999999</v>
      </c>
      <c r="F828" s="232">
        <v>3363501.85</v>
      </c>
      <c r="G828" s="232">
        <v>1382880.75</v>
      </c>
      <c r="H828" s="232">
        <v>1447039.03</v>
      </c>
    </row>
    <row r="829" spans="1:8">
      <c r="C829" t="s">
        <v>843</v>
      </c>
      <c r="D829" t="s">
        <v>1845</v>
      </c>
      <c r="E829" s="232">
        <v>71052244.660000011</v>
      </c>
      <c r="F829" s="232">
        <v>11244427.470000001</v>
      </c>
      <c r="G829" s="232">
        <v>6434052.6600000001</v>
      </c>
      <c r="H829" s="232">
        <v>3856100.78</v>
      </c>
    </row>
    <row r="830" spans="1:8">
      <c r="A830">
        <v>12</v>
      </c>
      <c r="B830" t="s">
        <v>1846</v>
      </c>
      <c r="C830" t="s">
        <v>844</v>
      </c>
      <c r="D830" t="s">
        <v>1847</v>
      </c>
      <c r="E830" s="232">
        <v>594191611.70000005</v>
      </c>
      <c r="F830" s="232">
        <v>216845368.33000001</v>
      </c>
      <c r="G830" s="232">
        <v>39387289.009999998</v>
      </c>
      <c r="H830" s="232">
        <v>114189151.15000001</v>
      </c>
    </row>
    <row r="831" spans="1:8">
      <c r="C831" t="s">
        <v>845</v>
      </c>
      <c r="D831" t="s">
        <v>1848</v>
      </c>
      <c r="E831" s="232">
        <v>84898623.179999992</v>
      </c>
      <c r="F831" s="232">
        <v>18507848.460000001</v>
      </c>
      <c r="G831" s="232">
        <v>6599697.6299999999</v>
      </c>
      <c r="H831" s="232">
        <v>5554642.2999999998</v>
      </c>
    </row>
    <row r="832" spans="1:8">
      <c r="C832" t="s">
        <v>846</v>
      </c>
      <c r="D832" t="s">
        <v>1849</v>
      </c>
      <c r="E832" s="232">
        <v>83799566.989999995</v>
      </c>
      <c r="F832" s="232">
        <v>11784266.609999999</v>
      </c>
      <c r="G832" s="232">
        <v>4322761.53</v>
      </c>
      <c r="H832" s="232">
        <v>3420899.71</v>
      </c>
    </row>
    <row r="833" spans="2:8">
      <c r="C833" t="s">
        <v>847</v>
      </c>
      <c r="D833" t="s">
        <v>1850</v>
      </c>
      <c r="E833" s="232">
        <v>57659983.969999999</v>
      </c>
      <c r="F833" s="232">
        <v>8958545.1400000006</v>
      </c>
      <c r="G833" s="232">
        <v>3365068.85</v>
      </c>
      <c r="H833" s="232">
        <v>3302646.45</v>
      </c>
    </row>
    <row r="834" spans="2:8">
      <c r="C834" t="s">
        <v>848</v>
      </c>
      <c r="D834" t="s">
        <v>1851</v>
      </c>
      <c r="E834" s="232">
        <v>50087969.559999987</v>
      </c>
      <c r="F834" s="232">
        <v>7000676.3300000001</v>
      </c>
      <c r="G834" s="232">
        <v>2808324</v>
      </c>
      <c r="H834" s="232">
        <v>2511529.61</v>
      </c>
    </row>
    <row r="835" spans="2:8">
      <c r="C835" t="s">
        <v>849</v>
      </c>
      <c r="D835" t="s">
        <v>1852</v>
      </c>
      <c r="E835" s="232">
        <v>110427362.09</v>
      </c>
      <c r="F835" s="232">
        <v>22804560.52</v>
      </c>
      <c r="G835" s="232">
        <v>9514682.9000000004</v>
      </c>
      <c r="H835" s="232">
        <v>9713856.5999999996</v>
      </c>
    </row>
    <row r="836" spans="2:8">
      <c r="C836" t="s">
        <v>850</v>
      </c>
      <c r="D836" t="s">
        <v>1853</v>
      </c>
      <c r="E836" s="232">
        <v>51577883.850000001</v>
      </c>
      <c r="F836" s="232">
        <v>8263040.2999999998</v>
      </c>
      <c r="G836" s="232">
        <v>2342591.4</v>
      </c>
      <c r="H836" s="232">
        <v>2663682.1800000002</v>
      </c>
    </row>
    <row r="837" spans="2:8">
      <c r="C837" t="s">
        <v>851</v>
      </c>
      <c r="D837" t="s">
        <v>1854</v>
      </c>
      <c r="E837" s="232">
        <v>64383922.560000002</v>
      </c>
      <c r="F837" s="232">
        <v>10444652.16</v>
      </c>
      <c r="G837" s="232">
        <v>4478389.9000000004</v>
      </c>
      <c r="H837" s="232">
        <v>3163148.84</v>
      </c>
    </row>
    <row r="838" spans="2:8">
      <c r="C838" t="s">
        <v>852</v>
      </c>
      <c r="D838" t="s">
        <v>1855</v>
      </c>
      <c r="E838" s="232">
        <v>46738582.780000001</v>
      </c>
      <c r="F838" s="232">
        <v>6826547.5999999996</v>
      </c>
      <c r="G838" s="232">
        <v>2214945.4500000002</v>
      </c>
      <c r="H838" s="232">
        <v>1468457.74</v>
      </c>
    </row>
    <row r="839" spans="2:8">
      <c r="C839" t="s">
        <v>853</v>
      </c>
      <c r="D839" t="s">
        <v>1856</v>
      </c>
      <c r="E839" s="232">
        <v>22663271.18</v>
      </c>
      <c r="F839" s="232">
        <v>2362399.06</v>
      </c>
      <c r="G839" s="232">
        <v>1959774.1</v>
      </c>
      <c r="H839" s="232">
        <v>800591.08</v>
      </c>
    </row>
    <row r="840" spans="2:8">
      <c r="B840" t="s">
        <v>1857</v>
      </c>
      <c r="C840" t="s">
        <v>854</v>
      </c>
      <c r="D840" t="s">
        <v>1858</v>
      </c>
      <c r="E840" s="232">
        <v>448959987.91999996</v>
      </c>
      <c r="F840" s="232">
        <v>78147781.560000002</v>
      </c>
      <c r="G840" s="232">
        <v>23180578.260000002</v>
      </c>
      <c r="H840" s="232">
        <v>39828261.030000001</v>
      </c>
    </row>
    <row r="841" spans="2:8">
      <c r="C841" t="s">
        <v>855</v>
      </c>
      <c r="D841" t="s">
        <v>1859</v>
      </c>
      <c r="E841" s="232">
        <v>266455659.30999994</v>
      </c>
      <c r="F841" s="232">
        <v>46846996.280000001</v>
      </c>
      <c r="G841" s="232">
        <v>12579811.18</v>
      </c>
      <c r="H841" s="232">
        <v>21717941.030000001</v>
      </c>
    </row>
    <row r="842" spans="2:8">
      <c r="C842" t="s">
        <v>856</v>
      </c>
      <c r="D842" t="s">
        <v>1860</v>
      </c>
      <c r="E842" s="232">
        <v>95999617.580000013</v>
      </c>
      <c r="F842" s="232">
        <v>13316115.26</v>
      </c>
      <c r="G842" s="232">
        <v>9408565</v>
      </c>
      <c r="H842" s="232">
        <v>5831202.4100000001</v>
      </c>
    </row>
    <row r="843" spans="2:8">
      <c r="C843" t="s">
        <v>857</v>
      </c>
      <c r="D843" t="s">
        <v>1861</v>
      </c>
      <c r="E843" s="232">
        <v>85073896.840000004</v>
      </c>
      <c r="F843" s="232">
        <v>6919679.4500000002</v>
      </c>
      <c r="G843" s="232">
        <v>3977400.4</v>
      </c>
      <c r="H843" s="232">
        <v>3505546.46</v>
      </c>
    </row>
    <row r="844" spans="2:8">
      <c r="C844" t="s">
        <v>858</v>
      </c>
      <c r="D844" t="s">
        <v>1862</v>
      </c>
      <c r="E844" s="232">
        <v>129065312.48</v>
      </c>
      <c r="F844" s="232">
        <v>12232227.460000001</v>
      </c>
      <c r="G844" s="232">
        <v>9862001.1500000004</v>
      </c>
      <c r="H844" s="232">
        <v>6431424.6399999997</v>
      </c>
    </row>
    <row r="845" spans="2:8">
      <c r="C845" t="s">
        <v>859</v>
      </c>
      <c r="D845" t="s">
        <v>1863</v>
      </c>
      <c r="E845" s="232">
        <v>114371631.27999999</v>
      </c>
      <c r="F845" s="232">
        <v>10183206.77</v>
      </c>
      <c r="G845" s="232">
        <v>5586498</v>
      </c>
      <c r="H845" s="232">
        <v>5659651.5999999996</v>
      </c>
    </row>
    <row r="846" spans="2:8">
      <c r="C846" t="s">
        <v>860</v>
      </c>
      <c r="D846" t="s">
        <v>1864</v>
      </c>
      <c r="E846" s="232">
        <v>70091730.48999998</v>
      </c>
      <c r="F846" s="232">
        <v>4562062.1500000004</v>
      </c>
      <c r="G846" s="232">
        <v>3165097</v>
      </c>
      <c r="H846" s="232">
        <v>1987184.42</v>
      </c>
    </row>
    <row r="847" spans="2:8">
      <c r="C847" t="s">
        <v>861</v>
      </c>
      <c r="D847" t="s">
        <v>1865</v>
      </c>
      <c r="E847" s="232">
        <v>88894946.379999995</v>
      </c>
      <c r="F847" s="232">
        <v>8668913.5</v>
      </c>
      <c r="G847" s="232">
        <v>5107889.6500000004</v>
      </c>
      <c r="H847" s="232">
        <v>2624084.5099999998</v>
      </c>
    </row>
    <row r="848" spans="2:8">
      <c r="C848" t="s">
        <v>862</v>
      </c>
      <c r="D848" t="s">
        <v>1866</v>
      </c>
      <c r="E848" s="232">
        <v>54560405.93</v>
      </c>
      <c r="F848" s="232">
        <v>2934965.78</v>
      </c>
      <c r="G848" s="232">
        <v>1091499</v>
      </c>
      <c r="H848" s="232">
        <v>1427457.66</v>
      </c>
    </row>
    <row r="849" spans="2:8">
      <c r="C849" t="s">
        <v>863</v>
      </c>
      <c r="D849" t="s">
        <v>1867</v>
      </c>
      <c r="E849" s="232">
        <v>75971722.609999999</v>
      </c>
      <c r="F849" s="232">
        <v>5790071.7199999997</v>
      </c>
      <c r="G849" s="232">
        <v>8546427</v>
      </c>
      <c r="H849" s="232">
        <v>2816998.04</v>
      </c>
    </row>
    <row r="850" spans="2:8">
      <c r="C850" t="s">
        <v>864</v>
      </c>
      <c r="D850" t="s">
        <v>1868</v>
      </c>
      <c r="E850" s="232">
        <v>71875600.840000004</v>
      </c>
      <c r="F850" s="232">
        <v>5213337.7</v>
      </c>
      <c r="G850" s="232">
        <v>4318259.5</v>
      </c>
      <c r="H850" s="232">
        <v>2573099.5299999998</v>
      </c>
    </row>
    <row r="851" spans="2:8">
      <c r="C851" t="s">
        <v>865</v>
      </c>
      <c r="D851" t="s">
        <v>1869</v>
      </c>
      <c r="E851" s="232">
        <v>66168952.61999999</v>
      </c>
      <c r="F851" s="232">
        <v>4980042</v>
      </c>
      <c r="G851" s="232">
        <v>3186377</v>
      </c>
      <c r="H851" s="232">
        <v>2512719.08</v>
      </c>
    </row>
    <row r="852" spans="2:8">
      <c r="C852" t="s">
        <v>866</v>
      </c>
      <c r="D852" t="s">
        <v>1870</v>
      </c>
      <c r="E852" s="232">
        <v>87458567.190000013</v>
      </c>
      <c r="F852" s="232">
        <v>4809715.3600000003</v>
      </c>
      <c r="G852" s="232">
        <v>4026582.51</v>
      </c>
      <c r="H852" s="232">
        <v>2937626.14</v>
      </c>
    </row>
    <row r="853" spans="2:8">
      <c r="B853" t="s">
        <v>1871</v>
      </c>
      <c r="C853" t="s">
        <v>867</v>
      </c>
      <c r="D853" t="s">
        <v>1872</v>
      </c>
      <c r="E853" s="232">
        <v>482628800.71999997</v>
      </c>
      <c r="F853" s="232">
        <v>106989569.27</v>
      </c>
      <c r="G853" s="232">
        <v>46188992.990000002</v>
      </c>
      <c r="H853" s="232">
        <v>51804023.719999999</v>
      </c>
    </row>
    <row r="854" spans="2:8">
      <c r="C854" t="s">
        <v>868</v>
      </c>
      <c r="D854" t="s">
        <v>1873</v>
      </c>
      <c r="E854" s="232">
        <v>120915275.73999996</v>
      </c>
      <c r="F854" s="232">
        <v>8171738.6600000001</v>
      </c>
      <c r="G854" s="232">
        <v>5772945.0999999996</v>
      </c>
      <c r="H854" s="232">
        <v>4488793.1100000003</v>
      </c>
    </row>
    <row r="855" spans="2:8">
      <c r="C855" t="s">
        <v>869</v>
      </c>
      <c r="D855" t="s">
        <v>1874</v>
      </c>
      <c r="E855" s="232">
        <v>81991313.840000018</v>
      </c>
      <c r="F855" s="232">
        <v>8173281.5800000001</v>
      </c>
      <c r="G855" s="232">
        <v>5434505.7699999996</v>
      </c>
      <c r="H855" s="232">
        <v>3596768.81</v>
      </c>
    </row>
    <row r="856" spans="2:8">
      <c r="C856" t="s">
        <v>870</v>
      </c>
      <c r="D856" t="s">
        <v>1875</v>
      </c>
      <c r="E856" s="232">
        <v>75093188.979999989</v>
      </c>
      <c r="F856" s="232">
        <v>4187088.01</v>
      </c>
      <c r="G856" s="232">
        <v>2307345</v>
      </c>
      <c r="H856" s="232">
        <v>1732708.79</v>
      </c>
    </row>
    <row r="857" spans="2:8">
      <c r="C857" t="s">
        <v>871</v>
      </c>
      <c r="D857" t="s">
        <v>1876</v>
      </c>
      <c r="E857" s="232">
        <v>82225466.769999996</v>
      </c>
      <c r="F857" s="232">
        <v>4944536.45</v>
      </c>
      <c r="G857" s="232">
        <v>4058570.32</v>
      </c>
      <c r="H857" s="232">
        <v>2130588.0499999998</v>
      </c>
    </row>
    <row r="858" spans="2:8">
      <c r="C858" t="s">
        <v>872</v>
      </c>
      <c r="D858" t="s">
        <v>1877</v>
      </c>
      <c r="E858" s="232">
        <v>59664794.159999989</v>
      </c>
      <c r="F858" s="232">
        <v>2610564.9</v>
      </c>
      <c r="G858" s="232">
        <v>2358117.9900000002</v>
      </c>
      <c r="H858" s="232">
        <v>1311890.55</v>
      </c>
    </row>
    <row r="859" spans="2:8">
      <c r="C859" t="s">
        <v>873</v>
      </c>
      <c r="D859" t="s">
        <v>1878</v>
      </c>
      <c r="E859" s="232">
        <v>48882282.68</v>
      </c>
      <c r="F859" s="232">
        <v>2290536.54</v>
      </c>
      <c r="G859" s="232">
        <v>1905040</v>
      </c>
      <c r="H859" s="232">
        <v>871058.88</v>
      </c>
    </row>
    <row r="860" spans="2:8">
      <c r="C860" t="s">
        <v>874</v>
      </c>
      <c r="D860" t="s">
        <v>1879</v>
      </c>
      <c r="E860" s="232">
        <v>97702356.74000001</v>
      </c>
      <c r="F860" s="232">
        <v>7877919.7000000002</v>
      </c>
      <c r="G860" s="232">
        <v>3869294.96</v>
      </c>
      <c r="H860" s="232">
        <v>3742397.46</v>
      </c>
    </row>
    <row r="861" spans="2:8">
      <c r="C861" t="s">
        <v>875</v>
      </c>
      <c r="D861" t="s">
        <v>1880</v>
      </c>
      <c r="E861" s="232">
        <v>98369604.600000024</v>
      </c>
      <c r="F861" s="232">
        <v>6901566.7599999998</v>
      </c>
      <c r="G861" s="232">
        <v>5023429.5599999996</v>
      </c>
      <c r="H861" s="232">
        <v>6828597.2000000002</v>
      </c>
    </row>
    <row r="862" spans="2:8">
      <c r="C862" t="s">
        <v>876</v>
      </c>
      <c r="D862" t="s">
        <v>1881</v>
      </c>
      <c r="E862" s="232">
        <v>52376222.300000012</v>
      </c>
      <c r="F862" s="232">
        <v>3335602.81</v>
      </c>
      <c r="G862" s="232">
        <v>1715452</v>
      </c>
      <c r="H862" s="232">
        <v>1479227.16</v>
      </c>
    </row>
    <row r="863" spans="2:8">
      <c r="C863" t="s">
        <v>877</v>
      </c>
      <c r="D863" t="s">
        <v>1882</v>
      </c>
      <c r="E863" s="232">
        <v>108879373.24000002</v>
      </c>
      <c r="F863" s="232">
        <v>12162870.42</v>
      </c>
      <c r="G863" s="232">
        <v>5009326.63</v>
      </c>
      <c r="H863" s="232">
        <v>6828944.7400000002</v>
      </c>
    </row>
    <row r="864" spans="2:8">
      <c r="C864" t="s">
        <v>878</v>
      </c>
      <c r="D864" t="s">
        <v>1883</v>
      </c>
      <c r="E864" s="232">
        <v>49883465.990000002</v>
      </c>
      <c r="F864" s="232">
        <v>3217269.3</v>
      </c>
      <c r="G864" s="232">
        <v>1615757.25</v>
      </c>
      <c r="H864" s="232">
        <v>1621376.07</v>
      </c>
    </row>
    <row r="865" spans="2:8">
      <c r="B865" t="s">
        <v>1884</v>
      </c>
      <c r="C865" t="s">
        <v>879</v>
      </c>
      <c r="D865" t="s">
        <v>1885</v>
      </c>
      <c r="E865" s="232">
        <v>456832805.96000004</v>
      </c>
      <c r="F865" s="232">
        <v>138531100.78</v>
      </c>
      <c r="G865" s="232">
        <v>24433156.34</v>
      </c>
      <c r="H865" s="232">
        <v>61043207.509999998</v>
      </c>
    </row>
    <row r="866" spans="2:8">
      <c r="C866" t="s">
        <v>880</v>
      </c>
      <c r="D866" t="s">
        <v>1886</v>
      </c>
      <c r="E866" s="232">
        <v>41723452.850000009</v>
      </c>
      <c r="F866" s="232">
        <v>4162160.76</v>
      </c>
      <c r="G866" s="232">
        <v>1359762.93</v>
      </c>
      <c r="H866" s="232">
        <v>1361492.82</v>
      </c>
    </row>
    <row r="867" spans="2:8">
      <c r="C867" t="s">
        <v>881</v>
      </c>
      <c r="D867" t="s">
        <v>1887</v>
      </c>
      <c r="E867" s="232">
        <v>48780350.43</v>
      </c>
      <c r="F867" s="232">
        <v>5278635.45</v>
      </c>
      <c r="G867" s="232">
        <v>2296830.27</v>
      </c>
      <c r="H867" s="232">
        <v>2101591.59</v>
      </c>
    </row>
    <row r="868" spans="2:8">
      <c r="C868" t="s">
        <v>882</v>
      </c>
      <c r="D868" t="s">
        <v>1888</v>
      </c>
      <c r="E868" s="232">
        <v>47577904.04999999</v>
      </c>
      <c r="F868" s="232">
        <v>6213886.4199999999</v>
      </c>
      <c r="G868" s="232">
        <v>2061952.34</v>
      </c>
      <c r="H868" s="232">
        <v>1682826.14</v>
      </c>
    </row>
    <row r="869" spans="2:8">
      <c r="C869" t="s">
        <v>883</v>
      </c>
      <c r="D869" t="s">
        <v>1889</v>
      </c>
      <c r="E869" s="232">
        <v>104790695.07000001</v>
      </c>
      <c r="F869" s="232">
        <v>16940614.41</v>
      </c>
      <c r="G869" s="232">
        <v>4596538.8</v>
      </c>
      <c r="H869" s="232">
        <v>5133064.66</v>
      </c>
    </row>
    <row r="870" spans="2:8">
      <c r="C870" t="s">
        <v>884</v>
      </c>
      <c r="D870" t="s">
        <v>1890</v>
      </c>
      <c r="E870" s="232">
        <v>53706869.950000003</v>
      </c>
      <c r="F870" s="232">
        <v>6062734.4299999997</v>
      </c>
      <c r="G870" s="232">
        <v>2130172.27</v>
      </c>
      <c r="H870" s="232">
        <v>1772182.18</v>
      </c>
    </row>
    <row r="871" spans="2:8">
      <c r="C871" t="s">
        <v>885</v>
      </c>
      <c r="D871" t="s">
        <v>1891</v>
      </c>
      <c r="E871" s="232">
        <v>39859393.599999994</v>
      </c>
      <c r="F871" s="232">
        <v>3029393.95</v>
      </c>
      <c r="G871" s="232">
        <v>1192994.71</v>
      </c>
      <c r="H871" s="232">
        <v>1205556.56</v>
      </c>
    </row>
    <row r="872" spans="2:8">
      <c r="C872" t="s">
        <v>886</v>
      </c>
      <c r="D872" t="s">
        <v>1892</v>
      </c>
      <c r="E872" s="232">
        <v>45318967.960000001</v>
      </c>
      <c r="F872" s="232">
        <v>5290071.84</v>
      </c>
      <c r="G872" s="232">
        <v>1745562.2</v>
      </c>
      <c r="H872" s="232">
        <v>2730783.05</v>
      </c>
    </row>
    <row r="873" spans="2:8">
      <c r="C873" t="s">
        <v>887</v>
      </c>
      <c r="D873" t="s">
        <v>1893</v>
      </c>
      <c r="E873" s="232">
        <v>39586563.109999999</v>
      </c>
      <c r="F873" s="232">
        <v>3788620.5</v>
      </c>
      <c r="G873" s="232">
        <v>1234153.25</v>
      </c>
      <c r="H873" s="232">
        <v>1194450.42</v>
      </c>
    </row>
    <row r="874" spans="2:8">
      <c r="C874" t="s">
        <v>888</v>
      </c>
      <c r="D874" t="s">
        <v>1894</v>
      </c>
      <c r="E874" s="232">
        <v>51675679.890000001</v>
      </c>
      <c r="F874" s="232">
        <v>5184598.62</v>
      </c>
      <c r="G874" s="232">
        <v>1571703.16</v>
      </c>
      <c r="H874" s="232">
        <v>1500445.49</v>
      </c>
    </row>
    <row r="875" spans="2:8">
      <c r="C875" t="s">
        <v>889</v>
      </c>
      <c r="D875" t="s">
        <v>1895</v>
      </c>
      <c r="E875" s="232">
        <v>29315550.979999997</v>
      </c>
      <c r="F875" s="232">
        <v>3553527.09</v>
      </c>
      <c r="G875" s="232">
        <v>1782658</v>
      </c>
      <c r="H875" s="232">
        <v>1280396.2</v>
      </c>
    </row>
    <row r="876" spans="2:8">
      <c r="B876" t="s">
        <v>1896</v>
      </c>
      <c r="C876" t="s">
        <v>890</v>
      </c>
      <c r="D876" t="s">
        <v>1897</v>
      </c>
      <c r="E876" s="232">
        <v>643998703.72000015</v>
      </c>
      <c r="F876" s="232">
        <v>167827789.37</v>
      </c>
      <c r="G876" s="232">
        <v>28245174.690000001</v>
      </c>
      <c r="H876" s="232">
        <v>119886636.26000001</v>
      </c>
    </row>
    <row r="877" spans="2:8">
      <c r="C877" t="s">
        <v>891</v>
      </c>
      <c r="D877" t="s">
        <v>1898</v>
      </c>
      <c r="E877" s="232">
        <v>168663200.10999995</v>
      </c>
      <c r="F877" s="232">
        <v>18343504.719999999</v>
      </c>
      <c r="G877" s="232">
        <v>4736247.38</v>
      </c>
      <c r="H877" s="232">
        <v>6828747.8899999997</v>
      </c>
    </row>
    <row r="878" spans="2:8">
      <c r="C878" t="s">
        <v>892</v>
      </c>
      <c r="D878" t="s">
        <v>1899</v>
      </c>
      <c r="E878" s="232">
        <v>86264769.099999979</v>
      </c>
      <c r="F878" s="232">
        <v>6868056.1100000003</v>
      </c>
      <c r="G878" s="232">
        <v>3492101.56</v>
      </c>
      <c r="H878" s="232">
        <v>4842142.9800000004</v>
      </c>
    </row>
    <row r="879" spans="2:8">
      <c r="C879" t="s">
        <v>893</v>
      </c>
      <c r="D879" t="s">
        <v>1900</v>
      </c>
      <c r="E879" s="232">
        <v>54037484.970000014</v>
      </c>
      <c r="F879" s="232">
        <v>3108643.77</v>
      </c>
      <c r="G879" s="232">
        <v>1030433.23</v>
      </c>
      <c r="H879" s="232">
        <v>1401022.33</v>
      </c>
    </row>
    <row r="880" spans="2:8">
      <c r="C880" t="s">
        <v>894</v>
      </c>
      <c r="D880" t="s">
        <v>1901</v>
      </c>
      <c r="E880" s="232">
        <v>109451655.56</v>
      </c>
      <c r="F880" s="232">
        <v>10963613.789999999</v>
      </c>
      <c r="G880" s="232">
        <v>8397202.0700000003</v>
      </c>
      <c r="H880" s="232">
        <v>4869558.8600000003</v>
      </c>
    </row>
    <row r="881" spans="2:8">
      <c r="C881" t="s">
        <v>895</v>
      </c>
      <c r="D881" t="s">
        <v>1902</v>
      </c>
      <c r="E881" s="232">
        <v>90004281.810000002</v>
      </c>
      <c r="F881" s="232">
        <v>5676808.75</v>
      </c>
      <c r="G881" s="232">
        <v>1976152</v>
      </c>
      <c r="H881" s="232">
        <v>4421024.93</v>
      </c>
    </row>
    <row r="882" spans="2:8">
      <c r="C882" t="s">
        <v>896</v>
      </c>
      <c r="D882" t="s">
        <v>1903</v>
      </c>
      <c r="E882" s="232">
        <v>46400571.050000004</v>
      </c>
      <c r="F882" s="232">
        <v>3041911.17</v>
      </c>
      <c r="G882" s="232">
        <v>1509464.7</v>
      </c>
      <c r="H882" s="232">
        <v>1504316.1</v>
      </c>
    </row>
    <row r="883" spans="2:8">
      <c r="C883" t="s">
        <v>897</v>
      </c>
      <c r="D883" t="s">
        <v>1904</v>
      </c>
      <c r="E883" s="232">
        <v>47799496.210000001</v>
      </c>
      <c r="F883" s="232">
        <v>3064165.93</v>
      </c>
      <c r="G883" s="232">
        <v>2325726.6</v>
      </c>
      <c r="H883" s="232">
        <v>1991032.09</v>
      </c>
    </row>
    <row r="884" spans="2:8">
      <c r="B884" t="s">
        <v>1905</v>
      </c>
      <c r="C884" t="s">
        <v>898</v>
      </c>
      <c r="D884" t="s">
        <v>1906</v>
      </c>
      <c r="E884" s="232">
        <v>942783062.89999998</v>
      </c>
      <c r="F884" s="232">
        <v>301089069.02999997</v>
      </c>
      <c r="G884" s="232">
        <v>80303710.260000005</v>
      </c>
      <c r="H884" s="232">
        <v>208735033.50999999</v>
      </c>
    </row>
    <row r="885" spans="2:8">
      <c r="C885" t="s">
        <v>899</v>
      </c>
      <c r="D885" t="s">
        <v>1907</v>
      </c>
      <c r="E885" s="232">
        <v>561417796.60000002</v>
      </c>
      <c r="F885" s="232">
        <v>193875228.59</v>
      </c>
      <c r="G885" s="232">
        <v>33609010.200000003</v>
      </c>
      <c r="H885" s="232">
        <v>71340137.109999999</v>
      </c>
    </row>
    <row r="886" spans="2:8">
      <c r="C886" t="s">
        <v>900</v>
      </c>
      <c r="D886" t="s">
        <v>1908</v>
      </c>
      <c r="E886" s="232">
        <v>59359999.420000009</v>
      </c>
      <c r="F886" s="232">
        <v>8033570.8300000001</v>
      </c>
      <c r="G886" s="232">
        <v>1523980.98</v>
      </c>
      <c r="H886" s="232">
        <v>2128178.7999999998</v>
      </c>
    </row>
    <row r="887" spans="2:8">
      <c r="C887" t="s">
        <v>901</v>
      </c>
      <c r="D887" t="s">
        <v>1909</v>
      </c>
      <c r="E887" s="232">
        <v>119287772.31</v>
      </c>
      <c r="F887" s="232">
        <v>15405238.279999999</v>
      </c>
      <c r="G887" s="232">
        <v>4401242.0999999996</v>
      </c>
      <c r="H887" s="232">
        <v>3451675.58</v>
      </c>
    </row>
    <row r="888" spans="2:8">
      <c r="C888" t="s">
        <v>902</v>
      </c>
      <c r="D888" t="s">
        <v>1910</v>
      </c>
      <c r="E888" s="232">
        <v>157408667.91</v>
      </c>
      <c r="F888" s="232">
        <v>21584439.059999999</v>
      </c>
      <c r="G888" s="232">
        <v>7615420.5300000003</v>
      </c>
      <c r="H888" s="232">
        <v>11344007.880000001</v>
      </c>
    </row>
    <row r="889" spans="2:8">
      <c r="C889" t="s">
        <v>903</v>
      </c>
      <c r="D889" t="s">
        <v>1911</v>
      </c>
      <c r="E889" s="232">
        <v>107637570.50999998</v>
      </c>
      <c r="F889" s="232">
        <v>12474963.869999999</v>
      </c>
      <c r="G889" s="232">
        <v>3679872</v>
      </c>
      <c r="H889" s="232">
        <v>3183494.38</v>
      </c>
    </row>
    <row r="890" spans="2:8">
      <c r="C890" t="s">
        <v>904</v>
      </c>
      <c r="D890" t="s">
        <v>1912</v>
      </c>
      <c r="E890" s="232">
        <v>93417982.260000005</v>
      </c>
      <c r="F890" s="232">
        <v>10594952.550000001</v>
      </c>
      <c r="G890" s="232">
        <v>1923381.5</v>
      </c>
      <c r="H890" s="232">
        <v>3042462.74</v>
      </c>
    </row>
    <row r="891" spans="2:8">
      <c r="C891" t="s">
        <v>905</v>
      </c>
      <c r="D891" t="s">
        <v>1913</v>
      </c>
      <c r="E891" s="232">
        <v>75307005.329999983</v>
      </c>
      <c r="F891" s="232">
        <v>12453905.880000001</v>
      </c>
      <c r="G891" s="232">
        <v>3274911.72</v>
      </c>
      <c r="H891" s="232">
        <v>3070540.23</v>
      </c>
    </row>
    <row r="892" spans="2:8">
      <c r="C892" t="s">
        <v>906</v>
      </c>
      <c r="D892" t="s">
        <v>1914</v>
      </c>
      <c r="E892" s="232">
        <v>33083662.59</v>
      </c>
      <c r="F892" s="232">
        <v>2646817.0699999998</v>
      </c>
      <c r="G892" s="232">
        <v>1624448.1</v>
      </c>
      <c r="H892" s="232">
        <v>706547.61</v>
      </c>
    </row>
    <row r="893" spans="2:8">
      <c r="C893" t="s">
        <v>907</v>
      </c>
      <c r="D893" t="s">
        <v>1915</v>
      </c>
      <c r="E893" s="232">
        <v>65412955.070000008</v>
      </c>
      <c r="F893" s="232">
        <v>8024113.9400000004</v>
      </c>
      <c r="G893" s="232">
        <v>3693128.9</v>
      </c>
      <c r="H893" s="232">
        <v>3108381.61</v>
      </c>
    </row>
    <row r="894" spans="2:8">
      <c r="C894" t="s">
        <v>908</v>
      </c>
      <c r="D894" t="s">
        <v>1916</v>
      </c>
      <c r="E894" s="232">
        <v>72788465.939999998</v>
      </c>
      <c r="F894" s="232">
        <v>15050391.439999999</v>
      </c>
      <c r="G894" s="232">
        <v>3310721.5</v>
      </c>
      <c r="H894" s="232">
        <v>3711098.25</v>
      </c>
    </row>
    <row r="895" spans="2:8">
      <c r="C895" t="s">
        <v>909</v>
      </c>
      <c r="D895" t="s">
        <v>1917</v>
      </c>
      <c r="E895" s="232">
        <v>47047837.919999994</v>
      </c>
      <c r="F895" s="232">
        <v>4081883.35</v>
      </c>
      <c r="G895" s="232">
        <v>1798299.8</v>
      </c>
      <c r="H895" s="232">
        <v>2063647.91</v>
      </c>
    </row>
    <row r="896" spans="2:8">
      <c r="C896" t="s">
        <v>910</v>
      </c>
      <c r="D896" t="s">
        <v>1918</v>
      </c>
      <c r="E896" s="232">
        <v>45213112.82</v>
      </c>
      <c r="F896" s="232">
        <v>3890062.55</v>
      </c>
      <c r="G896" s="232">
        <v>1633148.6</v>
      </c>
      <c r="H896" s="232">
        <v>1234507.48</v>
      </c>
    </row>
    <row r="897" spans="1:8">
      <c r="C897" t="s">
        <v>911</v>
      </c>
      <c r="D897" t="s">
        <v>1919</v>
      </c>
      <c r="E897" s="232">
        <v>43611578.530000001</v>
      </c>
      <c r="F897" s="232">
        <v>5195585.12</v>
      </c>
      <c r="G897" s="232">
        <v>1634548.5</v>
      </c>
      <c r="H897" s="232">
        <v>2156418.14</v>
      </c>
    </row>
    <row r="898" spans="1:8">
      <c r="C898" t="s">
        <v>912</v>
      </c>
      <c r="D898" t="s">
        <v>1920</v>
      </c>
      <c r="E898" s="232">
        <v>46867821.160000004</v>
      </c>
      <c r="F898" s="232">
        <v>3469494.65</v>
      </c>
      <c r="G898" s="232">
        <v>1074989.5</v>
      </c>
      <c r="H898" s="232">
        <v>981842.69</v>
      </c>
    </row>
    <row r="899" spans="1:8">
      <c r="C899" t="s">
        <v>913</v>
      </c>
      <c r="D899" t="s">
        <v>1921</v>
      </c>
      <c r="E899" s="232">
        <v>54747719.919999987</v>
      </c>
      <c r="F899" s="232">
        <v>5744306.9100000001</v>
      </c>
      <c r="G899" s="232">
        <v>1635346.2</v>
      </c>
      <c r="H899" s="232">
        <v>2029901.06</v>
      </c>
    </row>
    <row r="900" spans="1:8">
      <c r="C900" t="s">
        <v>914</v>
      </c>
      <c r="D900" t="s">
        <v>1922</v>
      </c>
      <c r="E900" s="232">
        <v>43310580.030000001</v>
      </c>
      <c r="F900" s="232">
        <v>3852704.36</v>
      </c>
      <c r="G900" s="232">
        <v>1531245.2</v>
      </c>
      <c r="H900" s="232">
        <v>1920605.19</v>
      </c>
    </row>
    <row r="901" spans="1:8">
      <c r="B901" t="s">
        <v>1923</v>
      </c>
      <c r="C901" t="s">
        <v>915</v>
      </c>
      <c r="D901" t="s">
        <v>1924</v>
      </c>
      <c r="E901" s="232">
        <v>266136344.13999999</v>
      </c>
      <c r="F901" s="232">
        <v>66872658.100000001</v>
      </c>
      <c r="G901" s="232">
        <v>10626004.08</v>
      </c>
      <c r="H901" s="232">
        <v>32009949.620000001</v>
      </c>
    </row>
    <row r="902" spans="1:8">
      <c r="C902" t="s">
        <v>916</v>
      </c>
      <c r="D902" t="s">
        <v>1925</v>
      </c>
      <c r="E902" s="232">
        <v>55064073.520000018</v>
      </c>
      <c r="F902" s="232">
        <v>3998936.98</v>
      </c>
      <c r="G902" s="232">
        <v>2821784.3</v>
      </c>
      <c r="H902" s="232">
        <v>1601419.64</v>
      </c>
    </row>
    <row r="903" spans="1:8">
      <c r="C903" t="s">
        <v>917</v>
      </c>
      <c r="D903" t="s">
        <v>1926</v>
      </c>
      <c r="E903" s="232">
        <v>58226796.520000003</v>
      </c>
      <c r="F903" s="232">
        <v>5920587.6600000001</v>
      </c>
      <c r="G903" s="232">
        <v>2641469.15</v>
      </c>
      <c r="H903" s="232">
        <v>1635313.07</v>
      </c>
    </row>
    <row r="904" spans="1:8">
      <c r="C904" t="s">
        <v>918</v>
      </c>
      <c r="D904" t="s">
        <v>1927</v>
      </c>
      <c r="E904" s="232">
        <v>52605622.210000001</v>
      </c>
      <c r="F904" s="232">
        <v>3717418.89</v>
      </c>
      <c r="G904" s="232">
        <v>3272821.2</v>
      </c>
      <c r="H904" s="232">
        <v>2090112.95</v>
      </c>
    </row>
    <row r="905" spans="1:8">
      <c r="C905" t="s">
        <v>919</v>
      </c>
      <c r="D905" t="s">
        <v>1928</v>
      </c>
      <c r="E905" s="232">
        <v>89291563.349999979</v>
      </c>
      <c r="F905" s="232">
        <v>15910074.24</v>
      </c>
      <c r="G905" s="232">
        <v>6897981.1100000003</v>
      </c>
      <c r="H905" s="232">
        <v>5026456.58</v>
      </c>
    </row>
    <row r="906" spans="1:8">
      <c r="C906" t="s">
        <v>920</v>
      </c>
      <c r="D906" t="s">
        <v>1929</v>
      </c>
      <c r="E906" s="232">
        <v>49829965.880000003</v>
      </c>
      <c r="F906" s="232">
        <v>3797921.77</v>
      </c>
      <c r="G906" s="232">
        <v>2165876.5499999998</v>
      </c>
      <c r="H906" s="232">
        <v>1238601.6000000001</v>
      </c>
    </row>
    <row r="907" spans="1:8">
      <c r="C907" t="s">
        <v>921</v>
      </c>
      <c r="D907" t="s">
        <v>1930</v>
      </c>
      <c r="E907" s="232">
        <v>24014293.779999997</v>
      </c>
      <c r="F907" s="232">
        <v>3452257.2</v>
      </c>
      <c r="G907" s="232">
        <v>2128424.5</v>
      </c>
      <c r="H907" s="232">
        <v>1248324.8600000001</v>
      </c>
    </row>
    <row r="908" spans="1:8">
      <c r="A908" t="s">
        <v>2936</v>
      </c>
      <c r="E908" s="232"/>
      <c r="F908" s="232"/>
      <c r="G908" s="232"/>
      <c r="H908" s="23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K69"/>
  <sheetViews>
    <sheetView zoomScaleNormal="100" workbookViewId="0">
      <selection activeCell="A17" sqref="A17:C17"/>
    </sheetView>
  </sheetViews>
  <sheetFormatPr defaultRowHeight="24"/>
  <cols>
    <col min="1" max="1" width="6.7265625" style="9" customWidth="1"/>
    <col min="2" max="2" width="26.08984375" style="9" customWidth="1"/>
    <col min="3" max="3" width="41.90625" style="9" customWidth="1"/>
    <col min="4" max="4" width="11.1796875" style="9" customWidth="1"/>
    <col min="5" max="5" width="13.36328125" style="9" customWidth="1"/>
    <col min="6" max="6" width="6.36328125" style="9" customWidth="1"/>
    <col min="7" max="7" width="36.6328125" style="9" customWidth="1"/>
    <col min="8" max="8" width="20.36328125" style="9" customWidth="1"/>
    <col min="9" max="9" width="8.90625" style="9"/>
    <col min="10" max="11" width="0" style="9" hidden="1" customWidth="1"/>
    <col min="12" max="246" width="8.90625" style="9"/>
    <col min="247" max="247" width="41.90625" style="9" customWidth="1"/>
    <col min="248" max="250" width="6.36328125" style="9" customWidth="1"/>
    <col min="251" max="260" width="7.36328125" style="9" customWidth="1"/>
    <col min="261" max="261" width="8.90625" style="9"/>
    <col min="262" max="262" width="55.7265625" style="9" customWidth="1"/>
    <col min="263" max="264" width="11.08984375" style="9" customWidth="1"/>
    <col min="265" max="502" width="8.90625" style="9"/>
    <col min="503" max="503" width="41.90625" style="9" customWidth="1"/>
    <col min="504" max="506" width="6.36328125" style="9" customWidth="1"/>
    <col min="507" max="516" width="7.36328125" style="9" customWidth="1"/>
    <col min="517" max="517" width="8.90625" style="9"/>
    <col min="518" max="518" width="55.7265625" style="9" customWidth="1"/>
    <col min="519" max="520" width="11.08984375" style="9" customWidth="1"/>
    <col min="521" max="758" width="8.90625" style="9"/>
    <col min="759" max="759" width="41.90625" style="9" customWidth="1"/>
    <col min="760" max="762" width="6.36328125" style="9" customWidth="1"/>
    <col min="763" max="772" width="7.36328125" style="9" customWidth="1"/>
    <col min="773" max="773" width="8.90625" style="9"/>
    <col min="774" max="774" width="55.7265625" style="9" customWidth="1"/>
    <col min="775" max="776" width="11.08984375" style="9" customWidth="1"/>
    <col min="777" max="1014" width="8.90625" style="9"/>
    <col min="1015" max="1015" width="41.90625" style="9" customWidth="1"/>
    <col min="1016" max="1018" width="6.36328125" style="9" customWidth="1"/>
    <col min="1019" max="1028" width="7.36328125" style="9" customWidth="1"/>
    <col min="1029" max="1029" width="8.90625" style="9"/>
    <col min="1030" max="1030" width="55.7265625" style="9" customWidth="1"/>
    <col min="1031" max="1032" width="11.08984375" style="9" customWidth="1"/>
    <col min="1033" max="1270" width="8.90625" style="9"/>
    <col min="1271" max="1271" width="41.90625" style="9" customWidth="1"/>
    <col min="1272" max="1274" width="6.36328125" style="9" customWidth="1"/>
    <col min="1275" max="1284" width="7.36328125" style="9" customWidth="1"/>
    <col min="1285" max="1285" width="8.90625" style="9"/>
    <col min="1286" max="1286" width="55.7265625" style="9" customWidth="1"/>
    <col min="1287" max="1288" width="11.08984375" style="9" customWidth="1"/>
    <col min="1289" max="1526" width="8.90625" style="9"/>
    <col min="1527" max="1527" width="41.90625" style="9" customWidth="1"/>
    <col min="1528" max="1530" width="6.36328125" style="9" customWidth="1"/>
    <col min="1531" max="1540" width="7.36328125" style="9" customWidth="1"/>
    <col min="1541" max="1541" width="8.90625" style="9"/>
    <col min="1542" max="1542" width="55.7265625" style="9" customWidth="1"/>
    <col min="1543" max="1544" width="11.08984375" style="9" customWidth="1"/>
    <col min="1545" max="1782" width="8.90625" style="9"/>
    <col min="1783" max="1783" width="41.90625" style="9" customWidth="1"/>
    <col min="1784" max="1786" width="6.36328125" style="9" customWidth="1"/>
    <col min="1787" max="1796" width="7.36328125" style="9" customWidth="1"/>
    <col min="1797" max="1797" width="8.90625" style="9"/>
    <col min="1798" max="1798" width="55.7265625" style="9" customWidth="1"/>
    <col min="1799" max="1800" width="11.08984375" style="9" customWidth="1"/>
    <col min="1801" max="2038" width="8.90625" style="9"/>
    <col min="2039" max="2039" width="41.90625" style="9" customWidth="1"/>
    <col min="2040" max="2042" width="6.36328125" style="9" customWidth="1"/>
    <col min="2043" max="2052" width="7.36328125" style="9" customWidth="1"/>
    <col min="2053" max="2053" width="8.90625" style="9"/>
    <col min="2054" max="2054" width="55.7265625" style="9" customWidth="1"/>
    <col min="2055" max="2056" width="11.08984375" style="9" customWidth="1"/>
    <col min="2057" max="2294" width="8.90625" style="9"/>
    <col min="2295" max="2295" width="41.90625" style="9" customWidth="1"/>
    <col min="2296" max="2298" width="6.36328125" style="9" customWidth="1"/>
    <col min="2299" max="2308" width="7.36328125" style="9" customWidth="1"/>
    <col min="2309" max="2309" width="8.90625" style="9"/>
    <col min="2310" max="2310" width="55.7265625" style="9" customWidth="1"/>
    <col min="2311" max="2312" width="11.08984375" style="9" customWidth="1"/>
    <col min="2313" max="2550" width="8.90625" style="9"/>
    <col min="2551" max="2551" width="41.90625" style="9" customWidth="1"/>
    <col min="2552" max="2554" width="6.36328125" style="9" customWidth="1"/>
    <col min="2555" max="2564" width="7.36328125" style="9" customWidth="1"/>
    <col min="2565" max="2565" width="8.90625" style="9"/>
    <col min="2566" max="2566" width="55.7265625" style="9" customWidth="1"/>
    <col min="2567" max="2568" width="11.08984375" style="9" customWidth="1"/>
    <col min="2569" max="2806" width="8.90625" style="9"/>
    <col min="2807" max="2807" width="41.90625" style="9" customWidth="1"/>
    <col min="2808" max="2810" width="6.36328125" style="9" customWidth="1"/>
    <col min="2811" max="2820" width="7.36328125" style="9" customWidth="1"/>
    <col min="2821" max="2821" width="8.90625" style="9"/>
    <col min="2822" max="2822" width="55.7265625" style="9" customWidth="1"/>
    <col min="2823" max="2824" width="11.08984375" style="9" customWidth="1"/>
    <col min="2825" max="3062" width="8.90625" style="9"/>
    <col min="3063" max="3063" width="41.90625" style="9" customWidth="1"/>
    <col min="3064" max="3066" width="6.36328125" style="9" customWidth="1"/>
    <col min="3067" max="3076" width="7.36328125" style="9" customWidth="1"/>
    <col min="3077" max="3077" width="8.90625" style="9"/>
    <col min="3078" max="3078" width="55.7265625" style="9" customWidth="1"/>
    <col min="3079" max="3080" width="11.08984375" style="9" customWidth="1"/>
    <col min="3081" max="3318" width="8.90625" style="9"/>
    <col min="3319" max="3319" width="41.90625" style="9" customWidth="1"/>
    <col min="3320" max="3322" width="6.36328125" style="9" customWidth="1"/>
    <col min="3323" max="3332" width="7.36328125" style="9" customWidth="1"/>
    <col min="3333" max="3333" width="8.90625" style="9"/>
    <col min="3334" max="3334" width="55.7265625" style="9" customWidth="1"/>
    <col min="3335" max="3336" width="11.08984375" style="9" customWidth="1"/>
    <col min="3337" max="3574" width="8.90625" style="9"/>
    <col min="3575" max="3575" width="41.90625" style="9" customWidth="1"/>
    <col min="3576" max="3578" width="6.36328125" style="9" customWidth="1"/>
    <col min="3579" max="3588" width="7.36328125" style="9" customWidth="1"/>
    <col min="3589" max="3589" width="8.90625" style="9"/>
    <col min="3590" max="3590" width="55.7265625" style="9" customWidth="1"/>
    <col min="3591" max="3592" width="11.08984375" style="9" customWidth="1"/>
    <col min="3593" max="3830" width="8.90625" style="9"/>
    <col min="3831" max="3831" width="41.90625" style="9" customWidth="1"/>
    <col min="3832" max="3834" width="6.36328125" style="9" customWidth="1"/>
    <col min="3835" max="3844" width="7.36328125" style="9" customWidth="1"/>
    <col min="3845" max="3845" width="8.90625" style="9"/>
    <col min="3846" max="3846" width="55.7265625" style="9" customWidth="1"/>
    <col min="3847" max="3848" width="11.08984375" style="9" customWidth="1"/>
    <col min="3849" max="4086" width="8.90625" style="9"/>
    <col min="4087" max="4087" width="41.90625" style="9" customWidth="1"/>
    <col min="4088" max="4090" width="6.36328125" style="9" customWidth="1"/>
    <col min="4091" max="4100" width="7.36328125" style="9" customWidth="1"/>
    <col min="4101" max="4101" width="8.90625" style="9"/>
    <col min="4102" max="4102" width="55.7265625" style="9" customWidth="1"/>
    <col min="4103" max="4104" width="11.08984375" style="9" customWidth="1"/>
    <col min="4105" max="4342" width="8.90625" style="9"/>
    <col min="4343" max="4343" width="41.90625" style="9" customWidth="1"/>
    <col min="4344" max="4346" width="6.36328125" style="9" customWidth="1"/>
    <col min="4347" max="4356" width="7.36328125" style="9" customWidth="1"/>
    <col min="4357" max="4357" width="8.90625" style="9"/>
    <col min="4358" max="4358" width="55.7265625" style="9" customWidth="1"/>
    <col min="4359" max="4360" width="11.08984375" style="9" customWidth="1"/>
    <col min="4361" max="4598" width="8.90625" style="9"/>
    <col min="4599" max="4599" width="41.90625" style="9" customWidth="1"/>
    <col min="4600" max="4602" width="6.36328125" style="9" customWidth="1"/>
    <col min="4603" max="4612" width="7.36328125" style="9" customWidth="1"/>
    <col min="4613" max="4613" width="8.90625" style="9"/>
    <col min="4614" max="4614" width="55.7265625" style="9" customWidth="1"/>
    <col min="4615" max="4616" width="11.08984375" style="9" customWidth="1"/>
    <col min="4617" max="4854" width="8.90625" style="9"/>
    <col min="4855" max="4855" width="41.90625" style="9" customWidth="1"/>
    <col min="4856" max="4858" width="6.36328125" style="9" customWidth="1"/>
    <col min="4859" max="4868" width="7.36328125" style="9" customWidth="1"/>
    <col min="4869" max="4869" width="8.90625" style="9"/>
    <col min="4870" max="4870" width="55.7265625" style="9" customWidth="1"/>
    <col min="4871" max="4872" width="11.08984375" style="9" customWidth="1"/>
    <col min="4873" max="5110" width="8.90625" style="9"/>
    <col min="5111" max="5111" width="41.90625" style="9" customWidth="1"/>
    <col min="5112" max="5114" width="6.36328125" style="9" customWidth="1"/>
    <col min="5115" max="5124" width="7.36328125" style="9" customWidth="1"/>
    <col min="5125" max="5125" width="8.90625" style="9"/>
    <col min="5126" max="5126" width="55.7265625" style="9" customWidth="1"/>
    <col min="5127" max="5128" width="11.08984375" style="9" customWidth="1"/>
    <col min="5129" max="5366" width="8.90625" style="9"/>
    <col min="5367" max="5367" width="41.90625" style="9" customWidth="1"/>
    <col min="5368" max="5370" width="6.36328125" style="9" customWidth="1"/>
    <col min="5371" max="5380" width="7.36328125" style="9" customWidth="1"/>
    <col min="5381" max="5381" width="8.90625" style="9"/>
    <col min="5382" max="5382" width="55.7265625" style="9" customWidth="1"/>
    <col min="5383" max="5384" width="11.08984375" style="9" customWidth="1"/>
    <col min="5385" max="5622" width="8.90625" style="9"/>
    <col min="5623" max="5623" width="41.90625" style="9" customWidth="1"/>
    <col min="5624" max="5626" width="6.36328125" style="9" customWidth="1"/>
    <col min="5627" max="5636" width="7.36328125" style="9" customWidth="1"/>
    <col min="5637" max="5637" width="8.90625" style="9"/>
    <col min="5638" max="5638" width="55.7265625" style="9" customWidth="1"/>
    <col min="5639" max="5640" width="11.08984375" style="9" customWidth="1"/>
    <col min="5641" max="5878" width="8.90625" style="9"/>
    <col min="5879" max="5879" width="41.90625" style="9" customWidth="1"/>
    <col min="5880" max="5882" width="6.36328125" style="9" customWidth="1"/>
    <col min="5883" max="5892" width="7.36328125" style="9" customWidth="1"/>
    <col min="5893" max="5893" width="8.90625" style="9"/>
    <col min="5894" max="5894" width="55.7265625" style="9" customWidth="1"/>
    <col min="5895" max="5896" width="11.08984375" style="9" customWidth="1"/>
    <col min="5897" max="6134" width="8.90625" style="9"/>
    <col min="6135" max="6135" width="41.90625" style="9" customWidth="1"/>
    <col min="6136" max="6138" width="6.36328125" style="9" customWidth="1"/>
    <col min="6139" max="6148" width="7.36328125" style="9" customWidth="1"/>
    <col min="6149" max="6149" width="8.90625" style="9"/>
    <col min="6150" max="6150" width="55.7265625" style="9" customWidth="1"/>
    <col min="6151" max="6152" width="11.08984375" style="9" customWidth="1"/>
    <col min="6153" max="6390" width="8.90625" style="9"/>
    <col min="6391" max="6391" width="41.90625" style="9" customWidth="1"/>
    <col min="6392" max="6394" width="6.36328125" style="9" customWidth="1"/>
    <col min="6395" max="6404" width="7.36328125" style="9" customWidth="1"/>
    <col min="6405" max="6405" width="8.90625" style="9"/>
    <col min="6406" max="6406" width="55.7265625" style="9" customWidth="1"/>
    <col min="6407" max="6408" width="11.08984375" style="9" customWidth="1"/>
    <col min="6409" max="6646" width="8.90625" style="9"/>
    <col min="6647" max="6647" width="41.90625" style="9" customWidth="1"/>
    <col min="6648" max="6650" width="6.36328125" style="9" customWidth="1"/>
    <col min="6651" max="6660" width="7.36328125" style="9" customWidth="1"/>
    <col min="6661" max="6661" width="8.90625" style="9"/>
    <col min="6662" max="6662" width="55.7265625" style="9" customWidth="1"/>
    <col min="6663" max="6664" width="11.08984375" style="9" customWidth="1"/>
    <col min="6665" max="6902" width="8.90625" style="9"/>
    <col min="6903" max="6903" width="41.90625" style="9" customWidth="1"/>
    <col min="6904" max="6906" width="6.36328125" style="9" customWidth="1"/>
    <col min="6907" max="6916" width="7.36328125" style="9" customWidth="1"/>
    <col min="6917" max="6917" width="8.90625" style="9"/>
    <col min="6918" max="6918" width="55.7265625" style="9" customWidth="1"/>
    <col min="6919" max="6920" width="11.08984375" style="9" customWidth="1"/>
    <col min="6921" max="7158" width="8.90625" style="9"/>
    <col min="7159" max="7159" width="41.90625" style="9" customWidth="1"/>
    <col min="7160" max="7162" width="6.36328125" style="9" customWidth="1"/>
    <col min="7163" max="7172" width="7.36328125" style="9" customWidth="1"/>
    <col min="7173" max="7173" width="8.90625" style="9"/>
    <col min="7174" max="7174" width="55.7265625" style="9" customWidth="1"/>
    <col min="7175" max="7176" width="11.08984375" style="9" customWidth="1"/>
    <col min="7177" max="7414" width="8.90625" style="9"/>
    <col min="7415" max="7415" width="41.90625" style="9" customWidth="1"/>
    <col min="7416" max="7418" width="6.36328125" style="9" customWidth="1"/>
    <col min="7419" max="7428" width="7.36328125" style="9" customWidth="1"/>
    <col min="7429" max="7429" width="8.90625" style="9"/>
    <col min="7430" max="7430" width="55.7265625" style="9" customWidth="1"/>
    <col min="7431" max="7432" width="11.08984375" style="9" customWidth="1"/>
    <col min="7433" max="7670" width="8.90625" style="9"/>
    <col min="7671" max="7671" width="41.90625" style="9" customWidth="1"/>
    <col min="7672" max="7674" width="6.36328125" style="9" customWidth="1"/>
    <col min="7675" max="7684" width="7.36328125" style="9" customWidth="1"/>
    <col min="7685" max="7685" width="8.90625" style="9"/>
    <col min="7686" max="7686" width="55.7265625" style="9" customWidth="1"/>
    <col min="7687" max="7688" width="11.08984375" style="9" customWidth="1"/>
    <col min="7689" max="7926" width="8.90625" style="9"/>
    <col min="7927" max="7927" width="41.90625" style="9" customWidth="1"/>
    <col min="7928" max="7930" width="6.36328125" style="9" customWidth="1"/>
    <col min="7931" max="7940" width="7.36328125" style="9" customWidth="1"/>
    <col min="7941" max="7941" width="8.90625" style="9"/>
    <col min="7942" max="7942" width="55.7265625" style="9" customWidth="1"/>
    <col min="7943" max="7944" width="11.08984375" style="9" customWidth="1"/>
    <col min="7945" max="8182" width="8.90625" style="9"/>
    <col min="8183" max="8183" width="41.90625" style="9" customWidth="1"/>
    <col min="8184" max="8186" width="6.36328125" style="9" customWidth="1"/>
    <col min="8187" max="8196" width="7.36328125" style="9" customWidth="1"/>
    <col min="8197" max="8197" width="8.90625" style="9"/>
    <col min="8198" max="8198" width="55.7265625" style="9" customWidth="1"/>
    <col min="8199" max="8200" width="11.08984375" style="9" customWidth="1"/>
    <col min="8201" max="8438" width="8.90625" style="9"/>
    <col min="8439" max="8439" width="41.90625" style="9" customWidth="1"/>
    <col min="8440" max="8442" width="6.36328125" style="9" customWidth="1"/>
    <col min="8443" max="8452" width="7.36328125" style="9" customWidth="1"/>
    <col min="8453" max="8453" width="8.90625" style="9"/>
    <col min="8454" max="8454" width="55.7265625" style="9" customWidth="1"/>
    <col min="8455" max="8456" width="11.08984375" style="9" customWidth="1"/>
    <col min="8457" max="8694" width="8.90625" style="9"/>
    <col min="8695" max="8695" width="41.90625" style="9" customWidth="1"/>
    <col min="8696" max="8698" width="6.36328125" style="9" customWidth="1"/>
    <col min="8699" max="8708" width="7.36328125" style="9" customWidth="1"/>
    <col min="8709" max="8709" width="8.90625" style="9"/>
    <col min="8710" max="8710" width="55.7265625" style="9" customWidth="1"/>
    <col min="8711" max="8712" width="11.08984375" style="9" customWidth="1"/>
    <col min="8713" max="8950" width="8.90625" style="9"/>
    <col min="8951" max="8951" width="41.90625" style="9" customWidth="1"/>
    <col min="8952" max="8954" width="6.36328125" style="9" customWidth="1"/>
    <col min="8955" max="8964" width="7.36328125" style="9" customWidth="1"/>
    <col min="8965" max="8965" width="8.90625" style="9"/>
    <col min="8966" max="8966" width="55.7265625" style="9" customWidth="1"/>
    <col min="8967" max="8968" width="11.08984375" style="9" customWidth="1"/>
    <col min="8969" max="9206" width="8.90625" style="9"/>
    <col min="9207" max="9207" width="41.90625" style="9" customWidth="1"/>
    <col min="9208" max="9210" width="6.36328125" style="9" customWidth="1"/>
    <col min="9211" max="9220" width="7.36328125" style="9" customWidth="1"/>
    <col min="9221" max="9221" width="8.90625" style="9"/>
    <col min="9222" max="9222" width="55.7265625" style="9" customWidth="1"/>
    <col min="9223" max="9224" width="11.08984375" style="9" customWidth="1"/>
    <col min="9225" max="9462" width="8.90625" style="9"/>
    <col min="9463" max="9463" width="41.90625" style="9" customWidth="1"/>
    <col min="9464" max="9466" width="6.36328125" style="9" customWidth="1"/>
    <col min="9467" max="9476" width="7.36328125" style="9" customWidth="1"/>
    <col min="9477" max="9477" width="8.90625" style="9"/>
    <col min="9478" max="9478" width="55.7265625" style="9" customWidth="1"/>
    <col min="9479" max="9480" width="11.08984375" style="9" customWidth="1"/>
    <col min="9481" max="9718" width="8.90625" style="9"/>
    <col min="9719" max="9719" width="41.90625" style="9" customWidth="1"/>
    <col min="9720" max="9722" width="6.36328125" style="9" customWidth="1"/>
    <col min="9723" max="9732" width="7.36328125" style="9" customWidth="1"/>
    <col min="9733" max="9733" width="8.90625" style="9"/>
    <col min="9734" max="9734" width="55.7265625" style="9" customWidth="1"/>
    <col min="9735" max="9736" width="11.08984375" style="9" customWidth="1"/>
    <col min="9737" max="9974" width="8.90625" style="9"/>
    <col min="9975" max="9975" width="41.90625" style="9" customWidth="1"/>
    <col min="9976" max="9978" width="6.36328125" style="9" customWidth="1"/>
    <col min="9979" max="9988" width="7.36328125" style="9" customWidth="1"/>
    <col min="9989" max="9989" width="8.90625" style="9"/>
    <col min="9990" max="9990" width="55.7265625" style="9" customWidth="1"/>
    <col min="9991" max="9992" width="11.08984375" style="9" customWidth="1"/>
    <col min="9993" max="10230" width="8.90625" style="9"/>
    <col min="10231" max="10231" width="41.90625" style="9" customWidth="1"/>
    <col min="10232" max="10234" width="6.36328125" style="9" customWidth="1"/>
    <col min="10235" max="10244" width="7.36328125" style="9" customWidth="1"/>
    <col min="10245" max="10245" width="8.90625" style="9"/>
    <col min="10246" max="10246" width="55.7265625" style="9" customWidth="1"/>
    <col min="10247" max="10248" width="11.08984375" style="9" customWidth="1"/>
    <col min="10249" max="10486" width="8.90625" style="9"/>
    <col min="10487" max="10487" width="41.90625" style="9" customWidth="1"/>
    <col min="10488" max="10490" width="6.36328125" style="9" customWidth="1"/>
    <col min="10491" max="10500" width="7.36328125" style="9" customWidth="1"/>
    <col min="10501" max="10501" width="8.90625" style="9"/>
    <col min="10502" max="10502" width="55.7265625" style="9" customWidth="1"/>
    <col min="10503" max="10504" width="11.08984375" style="9" customWidth="1"/>
    <col min="10505" max="10742" width="8.90625" style="9"/>
    <col min="10743" max="10743" width="41.90625" style="9" customWidth="1"/>
    <col min="10744" max="10746" width="6.36328125" style="9" customWidth="1"/>
    <col min="10747" max="10756" width="7.36328125" style="9" customWidth="1"/>
    <col min="10757" max="10757" width="8.90625" style="9"/>
    <col min="10758" max="10758" width="55.7265625" style="9" customWidth="1"/>
    <col min="10759" max="10760" width="11.08984375" style="9" customWidth="1"/>
    <col min="10761" max="10998" width="8.90625" style="9"/>
    <col min="10999" max="10999" width="41.90625" style="9" customWidth="1"/>
    <col min="11000" max="11002" width="6.36328125" style="9" customWidth="1"/>
    <col min="11003" max="11012" width="7.36328125" style="9" customWidth="1"/>
    <col min="11013" max="11013" width="8.90625" style="9"/>
    <col min="11014" max="11014" width="55.7265625" style="9" customWidth="1"/>
    <col min="11015" max="11016" width="11.08984375" style="9" customWidth="1"/>
    <col min="11017" max="11254" width="8.90625" style="9"/>
    <col min="11255" max="11255" width="41.90625" style="9" customWidth="1"/>
    <col min="11256" max="11258" width="6.36328125" style="9" customWidth="1"/>
    <col min="11259" max="11268" width="7.36328125" style="9" customWidth="1"/>
    <col min="11269" max="11269" width="8.90625" style="9"/>
    <col min="11270" max="11270" width="55.7265625" style="9" customWidth="1"/>
    <col min="11271" max="11272" width="11.08984375" style="9" customWidth="1"/>
    <col min="11273" max="11510" width="8.90625" style="9"/>
    <col min="11511" max="11511" width="41.90625" style="9" customWidth="1"/>
    <col min="11512" max="11514" width="6.36328125" style="9" customWidth="1"/>
    <col min="11515" max="11524" width="7.36328125" style="9" customWidth="1"/>
    <col min="11525" max="11525" width="8.90625" style="9"/>
    <col min="11526" max="11526" width="55.7265625" style="9" customWidth="1"/>
    <col min="11527" max="11528" width="11.08984375" style="9" customWidth="1"/>
    <col min="11529" max="11766" width="8.90625" style="9"/>
    <col min="11767" max="11767" width="41.90625" style="9" customWidth="1"/>
    <col min="11768" max="11770" width="6.36328125" style="9" customWidth="1"/>
    <col min="11771" max="11780" width="7.36328125" style="9" customWidth="1"/>
    <col min="11781" max="11781" width="8.90625" style="9"/>
    <col min="11782" max="11782" width="55.7265625" style="9" customWidth="1"/>
    <col min="11783" max="11784" width="11.08984375" style="9" customWidth="1"/>
    <col min="11785" max="12022" width="8.90625" style="9"/>
    <col min="12023" max="12023" width="41.90625" style="9" customWidth="1"/>
    <col min="12024" max="12026" width="6.36328125" style="9" customWidth="1"/>
    <col min="12027" max="12036" width="7.36328125" style="9" customWidth="1"/>
    <col min="12037" max="12037" width="8.90625" style="9"/>
    <col min="12038" max="12038" width="55.7265625" style="9" customWidth="1"/>
    <col min="12039" max="12040" width="11.08984375" style="9" customWidth="1"/>
    <col min="12041" max="12278" width="8.90625" style="9"/>
    <col min="12279" max="12279" width="41.90625" style="9" customWidth="1"/>
    <col min="12280" max="12282" width="6.36328125" style="9" customWidth="1"/>
    <col min="12283" max="12292" width="7.36328125" style="9" customWidth="1"/>
    <col min="12293" max="12293" width="8.90625" style="9"/>
    <col min="12294" max="12294" width="55.7265625" style="9" customWidth="1"/>
    <col min="12295" max="12296" width="11.08984375" style="9" customWidth="1"/>
    <col min="12297" max="12534" width="8.90625" style="9"/>
    <col min="12535" max="12535" width="41.90625" style="9" customWidth="1"/>
    <col min="12536" max="12538" width="6.36328125" style="9" customWidth="1"/>
    <col min="12539" max="12548" width="7.36328125" style="9" customWidth="1"/>
    <col min="12549" max="12549" width="8.90625" style="9"/>
    <col min="12550" max="12550" width="55.7265625" style="9" customWidth="1"/>
    <col min="12551" max="12552" width="11.08984375" style="9" customWidth="1"/>
    <col min="12553" max="12790" width="8.90625" style="9"/>
    <col min="12791" max="12791" width="41.90625" style="9" customWidth="1"/>
    <col min="12792" max="12794" width="6.36328125" style="9" customWidth="1"/>
    <col min="12795" max="12804" width="7.36328125" style="9" customWidth="1"/>
    <col min="12805" max="12805" width="8.90625" style="9"/>
    <col min="12806" max="12806" width="55.7265625" style="9" customWidth="1"/>
    <col min="12807" max="12808" width="11.08984375" style="9" customWidth="1"/>
    <col min="12809" max="13046" width="8.90625" style="9"/>
    <col min="13047" max="13047" width="41.90625" style="9" customWidth="1"/>
    <col min="13048" max="13050" width="6.36328125" style="9" customWidth="1"/>
    <col min="13051" max="13060" width="7.36328125" style="9" customWidth="1"/>
    <col min="13061" max="13061" width="8.90625" style="9"/>
    <col min="13062" max="13062" width="55.7265625" style="9" customWidth="1"/>
    <col min="13063" max="13064" width="11.08984375" style="9" customWidth="1"/>
    <col min="13065" max="13302" width="8.90625" style="9"/>
    <col min="13303" max="13303" width="41.90625" style="9" customWidth="1"/>
    <col min="13304" max="13306" width="6.36328125" style="9" customWidth="1"/>
    <col min="13307" max="13316" width="7.36328125" style="9" customWidth="1"/>
    <col min="13317" max="13317" width="8.90625" style="9"/>
    <col min="13318" max="13318" width="55.7265625" style="9" customWidth="1"/>
    <col min="13319" max="13320" width="11.08984375" style="9" customWidth="1"/>
    <col min="13321" max="13558" width="8.90625" style="9"/>
    <col min="13559" max="13559" width="41.90625" style="9" customWidth="1"/>
    <col min="13560" max="13562" width="6.36328125" style="9" customWidth="1"/>
    <col min="13563" max="13572" width="7.36328125" style="9" customWidth="1"/>
    <col min="13573" max="13573" width="8.90625" style="9"/>
    <col min="13574" max="13574" width="55.7265625" style="9" customWidth="1"/>
    <col min="13575" max="13576" width="11.08984375" style="9" customWidth="1"/>
    <col min="13577" max="13814" width="8.90625" style="9"/>
    <col min="13815" max="13815" width="41.90625" style="9" customWidth="1"/>
    <col min="13816" max="13818" width="6.36328125" style="9" customWidth="1"/>
    <col min="13819" max="13828" width="7.36328125" style="9" customWidth="1"/>
    <col min="13829" max="13829" width="8.90625" style="9"/>
    <col min="13830" max="13830" width="55.7265625" style="9" customWidth="1"/>
    <col min="13831" max="13832" width="11.08984375" style="9" customWidth="1"/>
    <col min="13833" max="14070" width="8.90625" style="9"/>
    <col min="14071" max="14071" width="41.90625" style="9" customWidth="1"/>
    <col min="14072" max="14074" width="6.36328125" style="9" customWidth="1"/>
    <col min="14075" max="14084" width="7.36328125" style="9" customWidth="1"/>
    <col min="14085" max="14085" width="8.90625" style="9"/>
    <col min="14086" max="14086" width="55.7265625" style="9" customWidth="1"/>
    <col min="14087" max="14088" width="11.08984375" style="9" customWidth="1"/>
    <col min="14089" max="14326" width="8.90625" style="9"/>
    <col min="14327" max="14327" width="41.90625" style="9" customWidth="1"/>
    <col min="14328" max="14330" width="6.36328125" style="9" customWidth="1"/>
    <col min="14331" max="14340" width="7.36328125" style="9" customWidth="1"/>
    <col min="14341" max="14341" width="8.90625" style="9"/>
    <col min="14342" max="14342" width="55.7265625" style="9" customWidth="1"/>
    <col min="14343" max="14344" width="11.08984375" style="9" customWidth="1"/>
    <col min="14345" max="14582" width="8.90625" style="9"/>
    <col min="14583" max="14583" width="41.90625" style="9" customWidth="1"/>
    <col min="14584" max="14586" width="6.36328125" style="9" customWidth="1"/>
    <col min="14587" max="14596" width="7.36328125" style="9" customWidth="1"/>
    <col min="14597" max="14597" width="8.90625" style="9"/>
    <col min="14598" max="14598" width="55.7265625" style="9" customWidth="1"/>
    <col min="14599" max="14600" width="11.08984375" style="9" customWidth="1"/>
    <col min="14601" max="14838" width="8.90625" style="9"/>
    <col min="14839" max="14839" width="41.90625" style="9" customWidth="1"/>
    <col min="14840" max="14842" width="6.36328125" style="9" customWidth="1"/>
    <col min="14843" max="14852" width="7.36328125" style="9" customWidth="1"/>
    <col min="14853" max="14853" width="8.90625" style="9"/>
    <col min="14854" max="14854" width="55.7265625" style="9" customWidth="1"/>
    <col min="14855" max="14856" width="11.08984375" style="9" customWidth="1"/>
    <col min="14857" max="15094" width="8.90625" style="9"/>
    <col min="15095" max="15095" width="41.90625" style="9" customWidth="1"/>
    <col min="15096" max="15098" width="6.36328125" style="9" customWidth="1"/>
    <col min="15099" max="15108" width="7.36328125" style="9" customWidth="1"/>
    <col min="15109" max="15109" width="8.90625" style="9"/>
    <col min="15110" max="15110" width="55.7265625" style="9" customWidth="1"/>
    <col min="15111" max="15112" width="11.08984375" style="9" customWidth="1"/>
    <col min="15113" max="15350" width="8.90625" style="9"/>
    <col min="15351" max="15351" width="41.90625" style="9" customWidth="1"/>
    <col min="15352" max="15354" width="6.36328125" style="9" customWidth="1"/>
    <col min="15355" max="15364" width="7.36328125" style="9" customWidth="1"/>
    <col min="15365" max="15365" width="8.90625" style="9"/>
    <col min="15366" max="15366" width="55.7265625" style="9" customWidth="1"/>
    <col min="15367" max="15368" width="11.08984375" style="9" customWidth="1"/>
    <col min="15369" max="15606" width="8.90625" style="9"/>
    <col min="15607" max="15607" width="41.90625" style="9" customWidth="1"/>
    <col min="15608" max="15610" width="6.36328125" style="9" customWidth="1"/>
    <col min="15611" max="15620" width="7.36328125" style="9" customWidth="1"/>
    <col min="15621" max="15621" width="8.90625" style="9"/>
    <col min="15622" max="15622" width="55.7265625" style="9" customWidth="1"/>
    <col min="15623" max="15624" width="11.08984375" style="9" customWidth="1"/>
    <col min="15625" max="15862" width="8.90625" style="9"/>
    <col min="15863" max="15863" width="41.90625" style="9" customWidth="1"/>
    <col min="15864" max="15866" width="6.36328125" style="9" customWidth="1"/>
    <col min="15867" max="15876" width="7.36328125" style="9" customWidth="1"/>
    <col min="15877" max="15877" width="8.90625" style="9"/>
    <col min="15878" max="15878" width="55.7265625" style="9" customWidth="1"/>
    <col min="15879" max="15880" width="11.08984375" style="9" customWidth="1"/>
    <col min="15881" max="16118" width="8.90625" style="9"/>
    <col min="16119" max="16119" width="41.90625" style="9" customWidth="1"/>
    <col min="16120" max="16122" width="6.36328125" style="9" customWidth="1"/>
    <col min="16123" max="16132" width="7.36328125" style="9" customWidth="1"/>
    <col min="16133" max="16133" width="8.90625" style="9"/>
    <col min="16134" max="16134" width="55.7265625" style="9" customWidth="1"/>
    <col min="16135" max="16136" width="11.08984375" style="9" customWidth="1"/>
    <col min="16137" max="16384" width="8.90625" style="9"/>
  </cols>
  <sheetData>
    <row r="1" spans="1:11" ht="35.4" customHeight="1">
      <c r="A1" s="20"/>
      <c r="B1" s="32" t="s">
        <v>2987</v>
      </c>
      <c r="C1" s="20"/>
      <c r="D1" s="20"/>
      <c r="E1" s="20"/>
    </row>
    <row r="2" spans="1:11" ht="29" customHeight="1" thickBot="1">
      <c r="A2" s="21"/>
      <c r="B2" s="21"/>
      <c r="C2" s="22">
        <f>IFERROR(VLOOKUP($D$2,ตารางคะแนน!$C$6:$AN$93,2,0),0)</f>
        <v>0</v>
      </c>
      <c r="D2" s="122" t="s">
        <v>120</v>
      </c>
      <c r="E2" s="23" t="s">
        <v>2840</v>
      </c>
      <c r="G2" s="41" t="s">
        <v>2858</v>
      </c>
    </row>
    <row r="3" spans="1:11" s="90" customFormat="1" ht="30">
      <c r="A3" s="148" t="s">
        <v>2979</v>
      </c>
      <c r="B3" s="149"/>
      <c r="C3" s="149"/>
      <c r="D3" s="149"/>
      <c r="E3" s="150"/>
      <c r="G3" s="151" t="s">
        <v>2859</v>
      </c>
    </row>
    <row r="4" spans="1:11" ht="22.25" customHeight="1">
      <c r="A4" s="217">
        <v>1.1000000000000001</v>
      </c>
      <c r="B4" s="101" t="s">
        <v>4</v>
      </c>
      <c r="C4" s="218"/>
      <c r="D4" s="220"/>
      <c r="E4" s="238">
        <f>IFERROR(VLOOKUP($D$2,ตารางคะแนน!$C$6:$AN$93,11,0),0)</f>
        <v>0</v>
      </c>
      <c r="G4" s="11"/>
    </row>
    <row r="5" spans="1:11">
      <c r="A5" s="217">
        <v>1.2</v>
      </c>
      <c r="B5" s="102" t="s">
        <v>2830</v>
      </c>
      <c r="C5" s="103"/>
      <c r="D5" s="440">
        <f>IFERROR(VLOOKUP($D$2,ตารางคะแนน!$C$6:$AN$93,7,0),0)</f>
        <v>0</v>
      </c>
      <c r="E5" s="441"/>
      <c r="G5" s="11"/>
    </row>
    <row r="6" spans="1:11" ht="25.25" customHeight="1">
      <c r="A6" s="217">
        <v>1.3</v>
      </c>
      <c r="B6" s="101" t="s">
        <v>2831</v>
      </c>
      <c r="C6" s="101"/>
      <c r="D6" s="440">
        <f>IFERROR(VLOOKUP($D$2,ตารางคะแนน!$C$6:$AN$93,8,0),0)</f>
        <v>0</v>
      </c>
      <c r="E6" s="441"/>
      <c r="F6"/>
      <c r="G6" s="11"/>
    </row>
    <row r="7" spans="1:11" ht="43.25" customHeight="1">
      <c r="A7" s="217">
        <v>1.4</v>
      </c>
      <c r="B7" s="438" t="s">
        <v>2832</v>
      </c>
      <c r="C7" s="438"/>
      <c r="D7" s="440">
        <f>IFERROR(VLOOKUP($D$2,ตารางคะแนน!$C$6:$AN$93,9,0),0)</f>
        <v>0</v>
      </c>
      <c r="E7" s="441"/>
      <c r="G7" s="11"/>
    </row>
    <row r="8" spans="1:11" s="17" customFormat="1" ht="24.5" thickBot="1">
      <c r="A8" s="219">
        <v>1.5</v>
      </c>
      <c r="B8" s="439" t="s">
        <v>2833</v>
      </c>
      <c r="C8" s="439"/>
      <c r="D8" s="442">
        <f>IFERROR(VLOOKUP($D$2,ตารางคะแนน!$C$6:$AN$93,10,0),0)</f>
        <v>0</v>
      </c>
      <c r="E8" s="443"/>
      <c r="F8" s="9"/>
    </row>
    <row r="9" spans="1:11" ht="18.649999999999999" customHeight="1" thickBot="1"/>
    <row r="10" spans="1:11">
      <c r="A10" s="24" t="s">
        <v>2980</v>
      </c>
      <c r="B10" s="25"/>
      <c r="C10" s="25"/>
      <c r="D10" s="26"/>
      <c r="E10" s="27"/>
    </row>
    <row r="11" spans="1:11" ht="26" customHeight="1">
      <c r="A11" s="28"/>
      <c r="B11" s="446" t="s">
        <v>2842</v>
      </c>
      <c r="C11" s="446"/>
      <c r="D11" s="118">
        <f>IFERROR(VLOOKUP($D$2,ตารางคะแนน!$C$6:$AN$93,27,0),0)</f>
        <v>0</v>
      </c>
      <c r="E11" s="107"/>
    </row>
    <row r="12" spans="1:11" ht="30.5" thickBot="1">
      <c r="A12" s="29"/>
      <c r="B12" s="104" t="s">
        <v>2835</v>
      </c>
      <c r="C12" s="105" t="s">
        <v>2840</v>
      </c>
      <c r="D12" s="118">
        <f>IFERROR(VLOOKUP($D$2,ตารางคะแนน!$C$6:$AN$93,28,0),0)</f>
        <v>0</v>
      </c>
      <c r="E12" s="106"/>
      <c r="J12" s="18" t="s">
        <v>936</v>
      </c>
      <c r="K12" s="19" t="s">
        <v>2836</v>
      </c>
    </row>
    <row r="13" spans="1:11" ht="9" customHeight="1" thickBot="1">
      <c r="J13" s="18" t="s">
        <v>2813</v>
      </c>
      <c r="K13" s="19" t="s">
        <v>2837</v>
      </c>
    </row>
    <row r="14" spans="1:11" ht="30">
      <c r="A14" s="451" t="s">
        <v>2834</v>
      </c>
      <c r="B14" s="452"/>
      <c r="C14" s="452"/>
      <c r="D14" s="30" t="s">
        <v>2819</v>
      </c>
      <c r="E14" s="31" t="s">
        <v>2820</v>
      </c>
      <c r="J14" s="18" t="s">
        <v>2814</v>
      </c>
      <c r="K14" s="19" t="s">
        <v>2838</v>
      </c>
    </row>
    <row r="15" spans="1:11">
      <c r="A15" s="449" t="s">
        <v>2957</v>
      </c>
      <c r="B15" s="450"/>
      <c r="C15" s="450"/>
      <c r="D15" s="94"/>
      <c r="E15" s="119"/>
      <c r="J15" s="18" t="s">
        <v>2816</v>
      </c>
      <c r="K15" s="19" t="s">
        <v>2839</v>
      </c>
    </row>
    <row r="16" spans="1:11" ht="27">
      <c r="A16" s="447" t="s">
        <v>2821</v>
      </c>
      <c r="B16" s="448"/>
      <c r="C16" s="448"/>
      <c r="D16" s="231">
        <v>1</v>
      </c>
      <c r="E16" s="230">
        <f>IFERROR(VLOOKUP($D$2,ตารางคะแนน!$C$6:$AN$93,12,0),0)</f>
        <v>0</v>
      </c>
    </row>
    <row r="17" spans="1:5" ht="27">
      <c r="A17" s="447" t="s">
        <v>2822</v>
      </c>
      <c r="B17" s="448"/>
      <c r="C17" s="448"/>
      <c r="D17" s="231">
        <v>1</v>
      </c>
      <c r="E17" s="225">
        <f>IFERROR(VLOOKUP($D$2,ตารางคะแนน!$C$6:$AN$93,13,0),0)</f>
        <v>0</v>
      </c>
    </row>
    <row r="18" spans="1:5" s="17" customFormat="1" ht="27">
      <c r="A18" s="69" t="s">
        <v>2853</v>
      </c>
      <c r="B18" s="70"/>
      <c r="C18" s="70"/>
      <c r="D18" s="226"/>
      <c r="E18" s="227"/>
    </row>
    <row r="19" spans="1:5" ht="27">
      <c r="A19" s="447" t="s">
        <v>2823</v>
      </c>
      <c r="B19" s="448"/>
      <c r="C19" s="448"/>
      <c r="D19" s="231">
        <v>1</v>
      </c>
      <c r="E19" s="231">
        <f>IFERROR(VLOOKUP($D$2,ตารางคะแนน!$C$6:$AN$93,14,0),0)</f>
        <v>0</v>
      </c>
    </row>
    <row r="20" spans="1:5" ht="27">
      <c r="A20" s="453" t="s">
        <v>2824</v>
      </c>
      <c r="B20" s="454"/>
      <c r="C20" s="454"/>
      <c r="D20" s="231">
        <v>1</v>
      </c>
      <c r="E20" s="231">
        <f>IFERROR(VLOOKUP($D$2,ตารางคะแนน!$C$6:$AN$93,15,0),0)</f>
        <v>0</v>
      </c>
    </row>
    <row r="21" spans="1:5" s="17" customFormat="1" ht="27">
      <c r="A21" s="69" t="s">
        <v>2852</v>
      </c>
      <c r="B21" s="70"/>
      <c r="C21" s="70"/>
      <c r="D21" s="226"/>
      <c r="E21" s="228"/>
    </row>
    <row r="22" spans="1:5" ht="27">
      <c r="A22" s="447" t="s">
        <v>2825</v>
      </c>
      <c r="B22" s="448"/>
      <c r="C22" s="448"/>
      <c r="D22" s="223">
        <v>0.5</v>
      </c>
      <c r="E22" s="224">
        <f>IFERROR(VLOOKUP($D$2,ตารางคะแนน!$C$6:$AN$93,16,0),0)</f>
        <v>0</v>
      </c>
    </row>
    <row r="23" spans="1:5" ht="27">
      <c r="A23" s="447" t="s">
        <v>2826</v>
      </c>
      <c r="B23" s="448"/>
      <c r="C23" s="448"/>
      <c r="D23" s="223">
        <v>0.5</v>
      </c>
      <c r="E23" s="224">
        <f>IFERROR(VLOOKUP($D$2,ตารางคะแนน!$C$6:$AN$93,17,0),0)</f>
        <v>0</v>
      </c>
    </row>
    <row r="24" spans="1:5" ht="27">
      <c r="A24" s="447" t="s">
        <v>2982</v>
      </c>
      <c r="B24" s="448"/>
      <c r="C24" s="448"/>
      <c r="D24" s="223">
        <v>0.5</v>
      </c>
      <c r="E24" s="224">
        <f>IFERROR(VLOOKUP($D$2,ตารางคะแนน!$C$6:$AN$93,18,0),0)</f>
        <v>0</v>
      </c>
    </row>
    <row r="25" spans="1:5" ht="27">
      <c r="A25" s="447" t="s">
        <v>2983</v>
      </c>
      <c r="B25" s="448"/>
      <c r="C25" s="448"/>
      <c r="D25" s="223">
        <v>0.5</v>
      </c>
      <c r="E25" s="224">
        <f>IFERROR(VLOOKUP($D$2,ตารางคะแนน!$C$6:$AN$93,19,0),0)</f>
        <v>0</v>
      </c>
    </row>
    <row r="26" spans="1:5" s="17" customFormat="1" ht="27">
      <c r="A26" s="449" t="s">
        <v>2827</v>
      </c>
      <c r="B26" s="450"/>
      <c r="C26" s="450"/>
      <c r="D26" s="226"/>
      <c r="E26" s="227"/>
    </row>
    <row r="27" spans="1:5" ht="27">
      <c r="A27" s="447" t="s">
        <v>2956</v>
      </c>
      <c r="B27" s="448"/>
      <c r="C27" s="448"/>
      <c r="D27" s="223">
        <v>1</v>
      </c>
      <c r="E27" s="224">
        <f>IFERROR(VLOOKUP($D$2,ตารางคะแนน!$C$6:$AN$93,21,0),0)</f>
        <v>0</v>
      </c>
    </row>
    <row r="28" spans="1:5" ht="27">
      <c r="A28" s="221" t="s">
        <v>2828</v>
      </c>
      <c r="B28" s="222"/>
      <c r="C28" s="222"/>
      <c r="D28" s="223">
        <v>1</v>
      </c>
      <c r="E28" s="224">
        <f>IFERROR(VLOOKUP($D$2,ตารางคะแนน!$C$6:$AN$93,23,0),0)</f>
        <v>0</v>
      </c>
    </row>
    <row r="29" spans="1:5" s="17" customFormat="1" ht="27">
      <c r="A29" s="436" t="s">
        <v>2843</v>
      </c>
      <c r="B29" s="437"/>
      <c r="C29" s="437"/>
      <c r="D29" s="229">
        <v>1</v>
      </c>
      <c r="E29" s="224">
        <f>IFERROR(VLOOKUP($D$2,ตารางคะแนน!$C$6:$AN$93,25,0),0)</f>
        <v>0</v>
      </c>
    </row>
    <row r="30" spans="1:5" s="17" customFormat="1" ht="27">
      <c r="A30" s="436" t="s">
        <v>2844</v>
      </c>
      <c r="B30" s="437"/>
      <c r="C30" s="437"/>
      <c r="D30" s="229">
        <v>1</v>
      </c>
      <c r="E30" s="224">
        <f>IFERROR(VLOOKUP($D$2,ตารางคะแนน!$C$6:$AN$93,26,0),0)</f>
        <v>0</v>
      </c>
    </row>
    <row r="31" spans="1:5" ht="23" customHeight="1" thickBot="1">
      <c r="A31" s="455" t="s">
        <v>2829</v>
      </c>
      <c r="B31" s="456"/>
      <c r="C31" s="456"/>
      <c r="D31" s="121">
        <f>SUM(D16:D30)</f>
        <v>10</v>
      </c>
      <c r="E31" s="120">
        <f>E16+E17+E19+E20+E22+E23+E24+E25+E27+E28+E29+E30</f>
        <v>0</v>
      </c>
    </row>
    <row r="32" spans="1:5" ht="11.4" customHeight="1"/>
    <row r="33" spans="1:5">
      <c r="A33" s="35"/>
      <c r="B33" s="35"/>
      <c r="C33" s="36" t="s">
        <v>2855</v>
      </c>
      <c r="D33" s="37" t="s">
        <v>2849</v>
      </c>
      <c r="E33" s="35"/>
    </row>
    <row r="35" spans="1:5" s="34" customFormat="1" ht="30">
      <c r="A35" s="21"/>
      <c r="B35" s="21" t="s">
        <v>2981</v>
      </c>
      <c r="C35" s="21"/>
      <c r="D35" s="21"/>
      <c r="E35" s="21"/>
    </row>
    <row r="36" spans="1:5" s="34" customFormat="1" ht="30">
      <c r="A36" s="21"/>
      <c r="B36" s="21" t="s">
        <v>2848</v>
      </c>
      <c r="C36" s="21">
        <f>C2</f>
        <v>0</v>
      </c>
      <c r="D36" s="21"/>
      <c r="E36" s="21"/>
    </row>
    <row r="40" spans="1:5">
      <c r="C40" s="9" t="s">
        <v>2850</v>
      </c>
      <c r="D40" s="33">
        <f>E16+E17</f>
        <v>0</v>
      </c>
    </row>
    <row r="41" spans="1:5">
      <c r="C41" s="9" t="s">
        <v>2854</v>
      </c>
      <c r="D41" s="33">
        <f>E19+E20</f>
        <v>0</v>
      </c>
    </row>
    <row r="42" spans="1:5">
      <c r="C42" s="9" t="s">
        <v>2851</v>
      </c>
      <c r="D42" s="33">
        <v>0</v>
      </c>
    </row>
    <row r="43" spans="1:5">
      <c r="C43" s="9" t="s">
        <v>2845</v>
      </c>
      <c r="D43" s="33">
        <f>E27+E28</f>
        <v>0</v>
      </c>
    </row>
    <row r="44" spans="1:5">
      <c r="C44" s="9" t="s">
        <v>2846</v>
      </c>
      <c r="D44" s="33">
        <f>E29</f>
        <v>0</v>
      </c>
    </row>
    <row r="45" spans="1:5">
      <c r="C45" s="9" t="s">
        <v>2847</v>
      </c>
      <c r="D45" s="33">
        <f>E30</f>
        <v>0</v>
      </c>
    </row>
    <row r="50" spans="2:6">
      <c r="F50" s="9" t="s">
        <v>2965</v>
      </c>
    </row>
    <row r="51" spans="2:6" ht="39" customHeight="1">
      <c r="B51" s="38" t="s">
        <v>2807</v>
      </c>
      <c r="C51" s="444" t="s">
        <v>2841</v>
      </c>
      <c r="D51" s="445"/>
    </row>
    <row r="52" spans="2:6">
      <c r="B52" s="95" t="s">
        <v>2952</v>
      </c>
      <c r="C52" s="113" t="s">
        <v>936</v>
      </c>
      <c r="D52" s="108" t="s">
        <v>2836</v>
      </c>
    </row>
    <row r="53" spans="2:6">
      <c r="B53" s="96" t="s">
        <v>2953</v>
      </c>
      <c r="C53" s="114" t="s">
        <v>2813</v>
      </c>
      <c r="D53" s="109" t="s">
        <v>2836</v>
      </c>
    </row>
    <row r="54" spans="2:6">
      <c r="B54" s="97" t="s">
        <v>2954</v>
      </c>
      <c r="C54" s="115" t="s">
        <v>2814</v>
      </c>
      <c r="D54" s="110" t="s">
        <v>2838</v>
      </c>
    </row>
    <row r="55" spans="2:6">
      <c r="B55" s="98" t="s">
        <v>2955</v>
      </c>
      <c r="C55" s="116" t="s">
        <v>2816</v>
      </c>
      <c r="D55" s="111" t="s">
        <v>2839</v>
      </c>
    </row>
    <row r="56" spans="2:6">
      <c r="B56" s="99" t="s">
        <v>2856</v>
      </c>
      <c r="C56" s="117" t="s">
        <v>2815</v>
      </c>
      <c r="D56" s="112" t="s">
        <v>2811</v>
      </c>
    </row>
    <row r="58" spans="2:6" s="40" customFormat="1" ht="27">
      <c r="B58" s="39" t="s">
        <v>2857</v>
      </c>
    </row>
    <row r="69" spans="1:5">
      <c r="A69" s="35"/>
      <c r="B69" s="35"/>
      <c r="C69" s="42" t="s">
        <v>2855</v>
      </c>
      <c r="D69" s="37" t="s">
        <v>2860</v>
      </c>
      <c r="E69" s="35"/>
    </row>
  </sheetData>
  <mergeCells count="23">
    <mergeCell ref="C51:D51"/>
    <mergeCell ref="B11:C11"/>
    <mergeCell ref="A17:C17"/>
    <mergeCell ref="A15:C15"/>
    <mergeCell ref="A14:C14"/>
    <mergeCell ref="A16:C16"/>
    <mergeCell ref="A25:C25"/>
    <mergeCell ref="A24:C24"/>
    <mergeCell ref="A23:C23"/>
    <mergeCell ref="A22:C22"/>
    <mergeCell ref="A19:C19"/>
    <mergeCell ref="A20:C20"/>
    <mergeCell ref="A27:C27"/>
    <mergeCell ref="A31:C31"/>
    <mergeCell ref="A30:C30"/>
    <mergeCell ref="A26:C26"/>
    <mergeCell ref="A29:C29"/>
    <mergeCell ref="B7:C7"/>
    <mergeCell ref="B8:C8"/>
    <mergeCell ref="D5:E5"/>
    <mergeCell ref="D6:E6"/>
    <mergeCell ref="D7:E7"/>
    <mergeCell ref="D8:E8"/>
  </mergeCells>
  <conditionalFormatting sqref="D11:D12">
    <cfRule type="containsText" dxfId="42" priority="6" operator="containsText" text="F">
      <formula>NOT(ISERROR(SEARCH("F",D11)))</formula>
    </cfRule>
    <cfRule type="containsText" dxfId="41" priority="7" operator="containsText" text="D">
      <formula>NOT(ISERROR(SEARCH("D",D11)))</formula>
    </cfRule>
    <cfRule type="containsText" dxfId="40" priority="8" operator="containsText" text="C">
      <formula>NOT(ISERROR(SEARCH("C",D11)))</formula>
    </cfRule>
    <cfRule type="containsText" dxfId="39" priority="9" operator="containsText" text="B">
      <formula>NOT(ISERROR(SEARCH("B",D11)))</formula>
    </cfRule>
    <cfRule type="containsText" dxfId="38" priority="10" operator="containsText" text="A">
      <formula>NOT(ISERROR(SEARCH("A",D11)))</formula>
    </cfRule>
  </conditionalFormatting>
  <pageMargins left="0.47" right="0.31496062992126" top="0.44" bottom="0.15748031496063" header="0.31496062992126" footer="0.31496062992126"/>
  <pageSetup paperSize="9" scale="95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S31"/>
  <sheetViews>
    <sheetView workbookViewId="0">
      <selection activeCell="I16" sqref="I16"/>
    </sheetView>
  </sheetViews>
  <sheetFormatPr defaultColWidth="8.7265625" defaultRowHeight="21"/>
  <cols>
    <col min="1" max="1" width="5.6328125" style="271" customWidth="1"/>
    <col min="2" max="2" width="46.1796875" style="271" customWidth="1"/>
    <col min="3" max="3" width="22.1796875" style="271" customWidth="1"/>
    <col min="4" max="4" width="6.6328125" style="272" bestFit="1" customWidth="1"/>
    <col min="5" max="8" width="5.7265625" style="263" customWidth="1"/>
    <col min="9" max="9" width="16" style="252" customWidth="1"/>
    <col min="10" max="11" width="8.7265625" style="252"/>
    <col min="12" max="12" width="11.26953125" style="252" customWidth="1"/>
    <col min="13" max="13" width="25.26953125" style="252" customWidth="1"/>
    <col min="14" max="14" width="12.81640625" style="252" customWidth="1"/>
    <col min="15" max="15" width="25.26953125" style="252" customWidth="1"/>
    <col min="16" max="16" width="13.90625" style="252" customWidth="1"/>
    <col min="17" max="17" width="13.26953125" style="252" customWidth="1"/>
    <col min="18" max="16384" width="8.7265625" style="252"/>
  </cols>
  <sheetData>
    <row r="3" spans="1:19" ht="24">
      <c r="A3" s="251" t="s">
        <v>926</v>
      </c>
      <c r="B3" s="251" t="s">
        <v>2990</v>
      </c>
      <c r="C3" s="251" t="s">
        <v>2991</v>
      </c>
      <c r="D3" s="459" t="s">
        <v>925</v>
      </c>
      <c r="E3" s="459"/>
      <c r="F3" s="459" t="s">
        <v>3823</v>
      </c>
      <c r="G3" s="459"/>
      <c r="H3" s="370"/>
    </row>
    <row r="4" spans="1:19" ht="24">
      <c r="A4" s="253"/>
      <c r="B4" s="253"/>
      <c r="C4" s="253"/>
      <c r="D4" s="254" t="s">
        <v>2819</v>
      </c>
      <c r="E4" s="255" t="s">
        <v>924</v>
      </c>
      <c r="F4" s="254" t="s">
        <v>2819</v>
      </c>
      <c r="G4" s="255"/>
      <c r="H4" s="255"/>
    </row>
    <row r="5" spans="1:19" ht="24">
      <c r="A5" s="253"/>
      <c r="B5" s="253" t="s">
        <v>2992</v>
      </c>
      <c r="C5" s="253"/>
      <c r="D5" s="254">
        <f>D6+D26</f>
        <v>15</v>
      </c>
      <c r="E5" s="254">
        <f>E6+E26</f>
        <v>0</v>
      </c>
      <c r="F5" s="254">
        <f>F6+F26</f>
        <v>13</v>
      </c>
      <c r="G5" s="254"/>
      <c r="H5" s="254"/>
    </row>
    <row r="6" spans="1:19" ht="24">
      <c r="A6" s="256" t="s">
        <v>2993</v>
      </c>
      <c r="B6" s="257"/>
      <c r="C6" s="257"/>
      <c r="D6" s="258">
        <f>D7+D10+D17+D23</f>
        <v>10</v>
      </c>
      <c r="E6" s="259">
        <f>E7+E10+E17+E23</f>
        <v>0</v>
      </c>
      <c r="F6" s="258">
        <f>F7+F10+F17+F23</f>
        <v>8</v>
      </c>
      <c r="G6" s="259"/>
      <c r="H6" s="259"/>
    </row>
    <row r="7" spans="1:19" ht="24.65" customHeight="1">
      <c r="A7" s="460" t="s">
        <v>2994</v>
      </c>
      <c r="B7" s="460"/>
      <c r="C7" s="260"/>
      <c r="D7" s="258">
        <f>D8+D9</f>
        <v>2</v>
      </c>
      <c r="E7" s="259">
        <f>E8+E9</f>
        <v>0</v>
      </c>
      <c r="F7" s="258">
        <f>F8+F9</f>
        <v>2</v>
      </c>
      <c r="G7" s="259"/>
      <c r="H7" s="259"/>
    </row>
    <row r="8" spans="1:19" ht="24">
      <c r="A8" s="462"/>
      <c r="B8" s="261" t="s">
        <v>3023</v>
      </c>
      <c r="C8" s="262" t="s">
        <v>2995</v>
      </c>
      <c r="D8" s="254">
        <v>1</v>
      </c>
      <c r="F8" s="254">
        <v>1</v>
      </c>
    </row>
    <row r="9" spans="1:19" ht="24">
      <c r="A9" s="462"/>
      <c r="B9" s="261" t="s">
        <v>3024</v>
      </c>
      <c r="C9" s="262" t="s">
        <v>2995</v>
      </c>
      <c r="D9" s="254">
        <v>1</v>
      </c>
      <c r="F9" s="254">
        <v>1</v>
      </c>
    </row>
    <row r="10" spans="1:19" ht="24.65" customHeight="1">
      <c r="A10" s="460" t="s">
        <v>2996</v>
      </c>
      <c r="B10" s="460"/>
      <c r="C10" s="260"/>
      <c r="D10" s="258">
        <v>2</v>
      </c>
      <c r="E10" s="259">
        <f>E11+E12+E13+E14+E15+E16</f>
        <v>0</v>
      </c>
      <c r="F10" s="258">
        <v>2</v>
      </c>
      <c r="G10" s="259"/>
      <c r="H10" s="259"/>
      <c r="L10" s="457" t="s">
        <v>3824</v>
      </c>
      <c r="M10" s="458"/>
      <c r="N10" s="457" t="s">
        <v>3825</v>
      </c>
      <c r="O10" s="458"/>
      <c r="P10" s="444" t="s">
        <v>2841</v>
      </c>
      <c r="Q10" s="445"/>
    </row>
    <row r="11" spans="1:19" ht="24">
      <c r="A11" s="462"/>
      <c r="B11" s="261" t="s">
        <v>3025</v>
      </c>
      <c r="C11" s="262" t="s">
        <v>2997</v>
      </c>
      <c r="D11" s="254">
        <v>1</v>
      </c>
      <c r="F11" s="254">
        <v>1</v>
      </c>
      <c r="L11" s="93">
        <f>0.8*15</f>
        <v>12</v>
      </c>
      <c r="M11" s="95" t="s">
        <v>3174</v>
      </c>
      <c r="N11" s="93">
        <f>0.8*13</f>
        <v>10.4</v>
      </c>
      <c r="O11" s="427" t="s">
        <v>3826</v>
      </c>
      <c r="P11" s="113" t="s">
        <v>936</v>
      </c>
      <c r="Q11" s="108" t="s">
        <v>2836</v>
      </c>
      <c r="S11" s="252">
        <f>13*80%</f>
        <v>10.4</v>
      </c>
    </row>
    <row r="12" spans="1:19" ht="24">
      <c r="A12" s="462"/>
      <c r="B12" s="261" t="s">
        <v>3026</v>
      </c>
      <c r="C12" s="262" t="s">
        <v>2997</v>
      </c>
      <c r="D12" s="254">
        <v>1</v>
      </c>
      <c r="F12" s="424"/>
      <c r="L12" s="93">
        <f>0.7*15</f>
        <v>10.5</v>
      </c>
      <c r="M12" s="96" t="s">
        <v>3175</v>
      </c>
      <c r="N12" s="93">
        <f>0.7*13</f>
        <v>9.1</v>
      </c>
      <c r="O12" s="428" t="s">
        <v>3827</v>
      </c>
      <c r="P12" s="114" t="s">
        <v>2813</v>
      </c>
      <c r="Q12" s="109" t="s">
        <v>2837</v>
      </c>
    </row>
    <row r="13" spans="1:19" ht="24">
      <c r="A13" s="462"/>
      <c r="B13" s="261" t="s">
        <v>3027</v>
      </c>
      <c r="C13" s="262" t="s">
        <v>2997</v>
      </c>
      <c r="D13" s="254">
        <v>0.5</v>
      </c>
      <c r="F13" s="254">
        <v>0.5</v>
      </c>
      <c r="L13" s="93">
        <f>0.6*15</f>
        <v>9</v>
      </c>
      <c r="M13" s="97" t="s">
        <v>3176</v>
      </c>
      <c r="N13" s="93">
        <f>0.6*13</f>
        <v>7.8</v>
      </c>
      <c r="O13" s="429" t="s">
        <v>3828</v>
      </c>
      <c r="P13" s="115" t="s">
        <v>2814</v>
      </c>
      <c r="Q13" s="110" t="s">
        <v>2838</v>
      </c>
    </row>
    <row r="14" spans="1:19" ht="24">
      <c r="A14" s="462"/>
      <c r="B14" s="261" t="s">
        <v>3028</v>
      </c>
      <c r="C14" s="262" t="s">
        <v>2997</v>
      </c>
      <c r="D14" s="254">
        <v>0.5</v>
      </c>
      <c r="F14" s="254">
        <v>0.5</v>
      </c>
      <c r="L14" s="93">
        <f>0.5*15</f>
        <v>7.5</v>
      </c>
      <c r="M14" s="98" t="s">
        <v>3177</v>
      </c>
      <c r="N14" s="93">
        <f>0.5*13</f>
        <v>6.5</v>
      </c>
      <c r="O14" s="430" t="s">
        <v>3829</v>
      </c>
      <c r="P14" s="116" t="s">
        <v>2816</v>
      </c>
      <c r="Q14" s="111" t="s">
        <v>2839</v>
      </c>
    </row>
    <row r="15" spans="1:19" ht="24">
      <c r="A15" s="462"/>
      <c r="B15" s="261" t="s">
        <v>3029</v>
      </c>
      <c r="C15" s="262" t="s">
        <v>2997</v>
      </c>
      <c r="D15" s="254">
        <v>0.5</v>
      </c>
      <c r="F15" s="254">
        <v>0.5</v>
      </c>
      <c r="L15" s="93">
        <f>0.5*15</f>
        <v>7.5</v>
      </c>
      <c r="M15" s="99" t="s">
        <v>3178</v>
      </c>
      <c r="N15" s="93">
        <f>0.5*13</f>
        <v>6.5</v>
      </c>
      <c r="O15" s="431" t="s">
        <v>3830</v>
      </c>
      <c r="P15" s="117" t="s">
        <v>2815</v>
      </c>
      <c r="Q15" s="112" t="s">
        <v>2811</v>
      </c>
    </row>
    <row r="16" spans="1:19" ht="24">
      <c r="A16" s="462"/>
      <c r="B16" s="261" t="s">
        <v>3030</v>
      </c>
      <c r="C16" s="262" t="s">
        <v>2997</v>
      </c>
      <c r="D16" s="254">
        <v>0.5</v>
      </c>
      <c r="F16" s="254">
        <v>0.5</v>
      </c>
    </row>
    <row r="17" spans="1:8" ht="24.65" customHeight="1">
      <c r="A17" s="460" t="s">
        <v>2998</v>
      </c>
      <c r="B17" s="460"/>
      <c r="C17" s="260"/>
      <c r="D17" s="258">
        <f>D18+D19+D20+D21+D22</f>
        <v>4</v>
      </c>
      <c r="E17" s="259">
        <f>E18+E19+E20+E21+E22</f>
        <v>0</v>
      </c>
      <c r="F17" s="258">
        <f>F18+F19+F20+F21+F22</f>
        <v>4</v>
      </c>
      <c r="G17" s="259"/>
      <c r="H17" s="259"/>
    </row>
    <row r="18" spans="1:8" ht="24">
      <c r="A18" s="262"/>
      <c r="B18" s="261" t="s">
        <v>2999</v>
      </c>
      <c r="C18" s="262" t="s">
        <v>3000</v>
      </c>
      <c r="D18" s="254">
        <v>1</v>
      </c>
      <c r="F18" s="254">
        <v>1</v>
      </c>
    </row>
    <row r="19" spans="1:8" ht="24">
      <c r="A19" s="262"/>
      <c r="B19" s="261" t="s">
        <v>3001</v>
      </c>
      <c r="C19" s="262" t="s">
        <v>3002</v>
      </c>
      <c r="D19" s="254">
        <v>0.5</v>
      </c>
      <c r="F19" s="254">
        <v>0.5</v>
      </c>
    </row>
    <row r="20" spans="1:8" ht="24">
      <c r="A20" s="262"/>
      <c r="B20" s="261" t="s">
        <v>3003</v>
      </c>
      <c r="C20" s="262" t="s">
        <v>3004</v>
      </c>
      <c r="D20" s="254">
        <v>0.5</v>
      </c>
      <c r="F20" s="254">
        <v>0.5</v>
      </c>
    </row>
    <row r="21" spans="1:8" ht="24">
      <c r="A21" s="262"/>
      <c r="B21" s="261" t="s">
        <v>3005</v>
      </c>
      <c r="C21" s="262" t="s">
        <v>3006</v>
      </c>
      <c r="D21" s="254">
        <v>1</v>
      </c>
      <c r="F21" s="254">
        <v>1</v>
      </c>
    </row>
    <row r="22" spans="1:8" ht="24">
      <c r="A22" s="262"/>
      <c r="B22" s="261" t="s">
        <v>3007</v>
      </c>
      <c r="C22" s="264">
        <v>1</v>
      </c>
      <c r="D22" s="254">
        <v>1</v>
      </c>
      <c r="F22" s="254">
        <v>1</v>
      </c>
    </row>
    <row r="23" spans="1:8" ht="25.25" customHeight="1">
      <c r="A23" s="460" t="s">
        <v>3008</v>
      </c>
      <c r="B23" s="460"/>
      <c r="C23" s="260"/>
      <c r="D23" s="258">
        <f>D24+D25</f>
        <v>2</v>
      </c>
      <c r="E23" s="259">
        <f>E24+E25</f>
        <v>0</v>
      </c>
      <c r="F23" s="426"/>
      <c r="G23" s="259"/>
      <c r="H23" s="259"/>
    </row>
    <row r="24" spans="1:8" ht="24">
      <c r="A24" s="262"/>
      <c r="B24" s="261" t="s">
        <v>3009</v>
      </c>
      <c r="C24" s="262" t="s">
        <v>3010</v>
      </c>
      <c r="D24" s="254">
        <v>1</v>
      </c>
      <c r="F24" s="425"/>
    </row>
    <row r="25" spans="1:8" ht="48">
      <c r="A25" s="262"/>
      <c r="B25" s="261" t="s">
        <v>3011</v>
      </c>
      <c r="C25" s="262" t="s">
        <v>3012</v>
      </c>
      <c r="D25" s="254">
        <v>1</v>
      </c>
      <c r="F25" s="425"/>
    </row>
    <row r="26" spans="1:8" ht="24">
      <c r="A26" s="461" t="s">
        <v>3013</v>
      </c>
      <c r="B26" s="461"/>
      <c r="C26" s="461"/>
      <c r="D26" s="265">
        <f>SUM(D27:D31)</f>
        <v>5</v>
      </c>
      <c r="E26" s="265">
        <f>SUM(E27:E31)</f>
        <v>0</v>
      </c>
      <c r="F26" s="265">
        <f>SUM(F27:F31)</f>
        <v>5</v>
      </c>
      <c r="G26" s="265"/>
      <c r="H26" s="265"/>
    </row>
    <row r="27" spans="1:8" ht="21.65" customHeight="1">
      <c r="A27" s="266">
        <v>2.1</v>
      </c>
      <c r="B27" s="267" t="s">
        <v>3014</v>
      </c>
      <c r="C27" s="268" t="s">
        <v>3015</v>
      </c>
      <c r="D27" s="269">
        <v>1</v>
      </c>
      <c r="F27" s="269">
        <v>1</v>
      </c>
    </row>
    <row r="28" spans="1:8" ht="24">
      <c r="A28" s="266">
        <v>2.2000000000000002</v>
      </c>
      <c r="B28" s="267" t="s">
        <v>3016</v>
      </c>
      <c r="C28" s="268" t="s">
        <v>3015</v>
      </c>
      <c r="D28" s="270">
        <v>1</v>
      </c>
      <c r="F28" s="270">
        <v>1</v>
      </c>
    </row>
    <row r="29" spans="1:8" ht="24">
      <c r="A29" s="266">
        <v>2.2999999999999998</v>
      </c>
      <c r="B29" s="267" t="s">
        <v>3017</v>
      </c>
      <c r="C29" s="268" t="s">
        <v>3018</v>
      </c>
      <c r="D29" s="269">
        <v>1</v>
      </c>
      <c r="F29" s="269">
        <v>1</v>
      </c>
    </row>
    <row r="30" spans="1:8" ht="24">
      <c r="A30" s="266">
        <v>2.4</v>
      </c>
      <c r="B30" s="267" t="s">
        <v>3019</v>
      </c>
      <c r="C30" s="268" t="s">
        <v>3020</v>
      </c>
      <c r="D30" s="269">
        <v>1</v>
      </c>
      <c r="F30" s="269">
        <v>1</v>
      </c>
    </row>
    <row r="31" spans="1:8" ht="24">
      <c r="A31" s="266">
        <v>2.5</v>
      </c>
      <c r="B31" s="267" t="s">
        <v>3021</v>
      </c>
      <c r="C31" s="268" t="s">
        <v>3022</v>
      </c>
      <c r="D31" s="269">
        <v>1</v>
      </c>
      <c r="F31" s="269">
        <v>1</v>
      </c>
    </row>
  </sheetData>
  <mergeCells count="13">
    <mergeCell ref="A23:B23"/>
    <mergeCell ref="A26:C26"/>
    <mergeCell ref="D3:E3"/>
    <mergeCell ref="A7:B7"/>
    <mergeCell ref="A8:A9"/>
    <mergeCell ref="A10:B10"/>
    <mergeCell ref="A11:A12"/>
    <mergeCell ref="A13:A16"/>
    <mergeCell ref="L10:M10"/>
    <mergeCell ref="P10:Q10"/>
    <mergeCell ref="F3:G3"/>
    <mergeCell ref="N10:O10"/>
    <mergeCell ref="A17:B17"/>
  </mergeCells>
  <conditionalFormatting sqref="L11:L15">
    <cfRule type="containsText" dxfId="37" priority="7" operator="containsText" text="F">
      <formula>NOT(ISERROR(SEARCH("F",L11)))</formula>
    </cfRule>
    <cfRule type="containsText" dxfId="36" priority="8" operator="containsText" text="D">
      <formula>NOT(ISERROR(SEARCH("D",L11)))</formula>
    </cfRule>
    <cfRule type="containsText" dxfId="35" priority="9" operator="containsText" text="C">
      <formula>NOT(ISERROR(SEARCH("C",L11)))</formula>
    </cfRule>
    <cfRule type="containsText" dxfId="34" priority="10" operator="containsText" text="B">
      <formula>NOT(ISERROR(SEARCH("B",L11)))</formula>
    </cfRule>
    <cfRule type="containsText" dxfId="33" priority="11" operator="containsText" text="A">
      <formula>NOT(ISERROR(SEARCH("A",L11)))</formula>
    </cfRule>
    <cfRule type="colorScale" priority="12">
      <colorScale>
        <cfvo type="min"/>
        <cfvo type="max"/>
        <color rgb="FFFF7128"/>
        <color rgb="FFFFEF9C"/>
      </colorScale>
    </cfRule>
  </conditionalFormatting>
  <conditionalFormatting sqref="N11:N15">
    <cfRule type="containsText" dxfId="32" priority="1" operator="containsText" text="F">
      <formula>NOT(ISERROR(SEARCH("F",N11)))</formula>
    </cfRule>
    <cfRule type="containsText" dxfId="31" priority="2" operator="containsText" text="D">
      <formula>NOT(ISERROR(SEARCH("D",N11)))</formula>
    </cfRule>
    <cfRule type="containsText" dxfId="30" priority="3" operator="containsText" text="C">
      <formula>NOT(ISERROR(SEARCH("C",N11)))</formula>
    </cfRule>
    <cfRule type="containsText" dxfId="29" priority="4" operator="containsText" text="B">
      <formula>NOT(ISERROR(SEARCH("B",N11)))</formula>
    </cfRule>
    <cfRule type="containsText" dxfId="28" priority="5" operator="containsText" text="A">
      <formula>NOT(ISERROR(SEARCH("A",N11)))</formula>
    </cfRule>
    <cfRule type="colorScale" priority="6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BR96"/>
  <sheetViews>
    <sheetView tabSelected="1" zoomScale="80" zoomScaleNormal="80" workbookViewId="0">
      <pane xSplit="7" ySplit="5" topLeftCell="Y51" activePane="bottomRight" state="frozen"/>
      <selection pane="topRight" activeCell="H1" sqref="H1"/>
      <selection pane="bottomLeft" activeCell="A7" sqref="A7"/>
      <selection pane="bottomRight" activeCell="AH56" sqref="AH56"/>
    </sheetView>
  </sheetViews>
  <sheetFormatPr defaultColWidth="8.7265625" defaultRowHeight="24"/>
  <cols>
    <col min="1" max="1" width="5.7265625" style="11" customWidth="1"/>
    <col min="2" max="2" width="15.1796875" style="9" customWidth="1"/>
    <col min="3" max="3" width="6.90625" style="11" customWidth="1"/>
    <col min="4" max="4" width="19.1796875" style="9" customWidth="1"/>
    <col min="5" max="5" width="6.90625" style="11" customWidth="1"/>
    <col min="6" max="6" width="6.90625" style="162" customWidth="1"/>
    <col min="7" max="7" width="25.36328125" style="83" customWidth="1"/>
    <col min="8" max="8" width="5.7265625" style="84" customWidth="1"/>
    <col min="9" max="9" width="8.1796875" style="84" bestFit="1" customWidth="1"/>
    <col min="10" max="10" width="6.36328125" style="84" bestFit="1" customWidth="1"/>
    <col min="11" max="11" width="6.6328125" style="84" customWidth="1"/>
    <col min="12" max="12" width="6.90625" style="84" customWidth="1"/>
    <col min="13" max="14" width="7" style="84" customWidth="1"/>
    <col min="15" max="15" width="13" style="84" customWidth="1"/>
    <col min="16" max="16" width="12.08984375" style="84" customWidth="1"/>
    <col min="17" max="17" width="5.90625" style="279" customWidth="1"/>
    <col min="18" max="18" width="6" style="84" customWidth="1"/>
    <col min="19" max="19" width="8.1796875" style="84" customWidth="1"/>
    <col min="20" max="20" width="6.36328125" style="84" bestFit="1" customWidth="1"/>
    <col min="21" max="22" width="7.1796875" style="84" customWidth="1"/>
    <col min="23" max="23" width="7.7265625" style="84" customWidth="1"/>
    <col min="24" max="24" width="6.7265625" style="84" customWidth="1"/>
    <col min="25" max="25" width="8.90625" style="84" customWidth="1"/>
    <col min="26" max="26" width="6" style="84" customWidth="1"/>
    <col min="27" max="27" width="9.08984375" style="84" customWidth="1"/>
    <col min="28" max="28" width="6" style="335" customWidth="1"/>
    <col min="29" max="29" width="11" style="89" customWidth="1"/>
    <col min="30" max="30" width="11.08984375" style="85" customWidth="1"/>
    <col min="31" max="31" width="8.453125" style="84" customWidth="1"/>
    <col min="32" max="32" width="10.453125" style="352" customWidth="1"/>
    <col min="33" max="33" width="10.08984375" style="84" customWidth="1"/>
    <col min="34" max="34" width="9.1796875" style="84" customWidth="1"/>
    <col min="35" max="35" width="9.7265625" style="84" customWidth="1"/>
    <col min="36" max="36" width="8" style="84" customWidth="1"/>
    <col min="37" max="37" width="6.453125" style="84" customWidth="1"/>
    <col min="38" max="38" width="8.7265625" style="100" customWidth="1"/>
    <col min="39" max="39" width="7.7265625" style="347" customWidth="1"/>
    <col min="40" max="53" width="7.08984375" style="72" customWidth="1"/>
    <col min="54" max="54" width="27" style="72" customWidth="1"/>
    <col min="55" max="55" width="7.08984375" style="72" customWidth="1"/>
    <col min="56" max="56" width="14.7265625" style="72" customWidth="1"/>
    <col min="57" max="57" width="7.08984375" style="365" customWidth="1"/>
    <col min="58" max="58" width="23.36328125" style="9" customWidth="1"/>
    <col min="59" max="59" width="8" style="9" customWidth="1"/>
    <col min="60" max="60" width="10.6328125" style="9" customWidth="1"/>
    <col min="61" max="63" width="8.7265625" style="9"/>
    <col min="64" max="64" width="17.36328125" style="9" customWidth="1"/>
    <col min="65" max="16384" width="8.7265625" style="9"/>
  </cols>
  <sheetData>
    <row r="1" spans="1:70" ht="26.4" customHeight="1">
      <c r="A1" s="236" t="s">
        <v>3832</v>
      </c>
      <c r="AL1" s="100" t="s">
        <v>2807</v>
      </c>
    </row>
    <row r="2" spans="1:70" s="90" customFormat="1" ht="24.65" customHeight="1">
      <c r="A2" s="91"/>
      <c r="C2" s="91"/>
      <c r="E2" s="91"/>
      <c r="F2" s="91"/>
      <c r="G2" s="92"/>
      <c r="H2" s="12"/>
      <c r="I2" s="12"/>
      <c r="J2" s="12"/>
      <c r="K2" s="12"/>
      <c r="L2" s="12"/>
      <c r="M2" s="12"/>
      <c r="N2" s="12"/>
      <c r="O2" s="12"/>
      <c r="P2" s="12"/>
      <c r="Q2" s="280"/>
      <c r="R2" s="12"/>
      <c r="S2" s="12"/>
      <c r="T2" s="12"/>
      <c r="U2" s="12"/>
      <c r="V2" s="12"/>
      <c r="W2" s="12"/>
      <c r="X2" s="12"/>
      <c r="Y2" s="12"/>
      <c r="Z2" s="12"/>
      <c r="AA2" s="12"/>
      <c r="AB2" s="336"/>
      <c r="AC2" s="242"/>
      <c r="AD2" s="243"/>
      <c r="AE2" s="341"/>
      <c r="AF2" s="353"/>
      <c r="AG2" s="342"/>
      <c r="AH2" s="343" t="s">
        <v>3013</v>
      </c>
      <c r="AI2" s="343"/>
      <c r="AJ2" s="343"/>
      <c r="AK2" s="344"/>
      <c r="AL2" s="345"/>
      <c r="AM2" s="364" t="s">
        <v>3075</v>
      </c>
      <c r="AN2" s="369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366"/>
    </row>
    <row r="3" spans="1:70" s="17" customFormat="1" ht="23.4" customHeight="1">
      <c r="A3" s="464" t="s">
        <v>0</v>
      </c>
      <c r="B3" s="464" t="s">
        <v>1</v>
      </c>
      <c r="C3" s="464" t="s">
        <v>2</v>
      </c>
      <c r="D3" s="464" t="s">
        <v>3</v>
      </c>
      <c r="E3" s="464" t="s">
        <v>923</v>
      </c>
      <c r="F3" s="463" t="s">
        <v>2862</v>
      </c>
      <c r="G3" s="464" t="s">
        <v>7</v>
      </c>
      <c r="H3" s="273" t="s">
        <v>2990</v>
      </c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 t="s">
        <v>3031</v>
      </c>
      <c r="T3" s="273"/>
      <c r="U3" s="273"/>
      <c r="V3" s="273"/>
      <c r="W3" s="273"/>
      <c r="X3" s="273"/>
      <c r="Y3" s="273"/>
      <c r="Z3" s="273"/>
      <c r="AA3" s="273"/>
      <c r="AB3" s="471" t="s">
        <v>2992</v>
      </c>
      <c r="AC3" s="273" t="s">
        <v>3073</v>
      </c>
      <c r="AD3" s="273"/>
      <c r="AE3" s="273"/>
      <c r="AF3" s="472" t="s">
        <v>3076</v>
      </c>
      <c r="AG3" s="473" t="s">
        <v>3014</v>
      </c>
      <c r="AH3" s="473" t="s">
        <v>3016</v>
      </c>
      <c r="AI3" s="473" t="s">
        <v>3017</v>
      </c>
      <c r="AJ3" s="473" t="s">
        <v>3019</v>
      </c>
      <c r="AK3" s="473" t="s">
        <v>3021</v>
      </c>
      <c r="AL3" s="468" t="s">
        <v>3077</v>
      </c>
      <c r="AM3" s="363" t="s">
        <v>3179</v>
      </c>
      <c r="AN3" s="467" t="s">
        <v>2841</v>
      </c>
      <c r="AO3" s="241"/>
      <c r="AP3" s="241"/>
      <c r="AQ3" s="241"/>
      <c r="AR3" s="241"/>
      <c r="AS3" s="241"/>
      <c r="AT3" s="241"/>
      <c r="AU3" s="241"/>
      <c r="AV3" s="241"/>
      <c r="AW3" s="241"/>
      <c r="AX3" s="241"/>
      <c r="AY3" s="241"/>
      <c r="AZ3" s="241"/>
      <c r="BA3" s="241"/>
      <c r="BB3" s="241"/>
      <c r="BC3" s="241"/>
      <c r="BD3" s="241"/>
      <c r="BE3" s="367"/>
    </row>
    <row r="4" spans="1:70" s="72" customFormat="1" ht="82.75" customHeight="1">
      <c r="A4" s="464"/>
      <c r="B4" s="464"/>
      <c r="C4" s="464"/>
      <c r="D4" s="464"/>
      <c r="E4" s="464"/>
      <c r="F4" s="463"/>
      <c r="G4" s="464"/>
      <c r="H4" s="469" t="s">
        <v>2994</v>
      </c>
      <c r="I4" s="469"/>
      <c r="J4" s="469"/>
      <c r="K4" s="470" t="s">
        <v>2996</v>
      </c>
      <c r="L4" s="470"/>
      <c r="M4" s="470"/>
      <c r="N4" s="470"/>
      <c r="O4" s="470"/>
      <c r="P4" s="470"/>
      <c r="Q4" s="470"/>
      <c r="R4" s="470"/>
      <c r="S4" s="465" t="s">
        <v>3069</v>
      </c>
      <c r="T4" s="465"/>
      <c r="U4" s="465" t="s">
        <v>3070</v>
      </c>
      <c r="V4" s="465"/>
      <c r="W4" s="465" t="s">
        <v>3071</v>
      </c>
      <c r="X4" s="465"/>
      <c r="Y4" s="465" t="s">
        <v>3072</v>
      </c>
      <c r="Z4" s="465"/>
      <c r="AA4" s="466" t="s">
        <v>3035</v>
      </c>
      <c r="AB4" s="471"/>
      <c r="AC4" s="276" t="s">
        <v>3074</v>
      </c>
      <c r="AD4" s="423" t="s">
        <v>3011</v>
      </c>
      <c r="AE4" s="277"/>
      <c r="AF4" s="472"/>
      <c r="AG4" s="473"/>
      <c r="AH4" s="473"/>
      <c r="AI4" s="473"/>
      <c r="AJ4" s="473"/>
      <c r="AK4" s="473"/>
      <c r="AL4" s="468"/>
      <c r="AM4" s="363"/>
      <c r="AN4" s="467"/>
      <c r="AO4" s="241"/>
      <c r="AP4" s="241"/>
      <c r="AQ4" s="241"/>
      <c r="AR4" s="241"/>
      <c r="AS4" s="241"/>
      <c r="AT4" s="241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367"/>
    </row>
    <row r="5" spans="1:70" s="73" customFormat="1" ht="78" customHeight="1">
      <c r="A5" s="464"/>
      <c r="B5" s="464"/>
      <c r="C5" s="464"/>
      <c r="D5" s="464"/>
      <c r="E5" s="464"/>
      <c r="F5" s="463"/>
      <c r="G5" s="464"/>
      <c r="H5" s="274" t="s">
        <v>2817</v>
      </c>
      <c r="I5" s="274" t="s">
        <v>2818</v>
      </c>
      <c r="J5" s="274" t="s">
        <v>925</v>
      </c>
      <c r="K5" s="275" t="s">
        <v>1953</v>
      </c>
      <c r="L5" s="274" t="s">
        <v>1954</v>
      </c>
      <c r="M5" s="274" t="s">
        <v>1959</v>
      </c>
      <c r="N5" s="274" t="s">
        <v>2808</v>
      </c>
      <c r="O5" s="276" t="s">
        <v>2809</v>
      </c>
      <c r="P5" s="276" t="s">
        <v>2810</v>
      </c>
      <c r="Q5" s="274" t="s">
        <v>2829</v>
      </c>
      <c r="R5" s="274" t="s">
        <v>925</v>
      </c>
      <c r="S5" s="283" t="s">
        <v>924</v>
      </c>
      <c r="T5" s="274" t="s">
        <v>925</v>
      </c>
      <c r="U5" s="283" t="s">
        <v>924</v>
      </c>
      <c r="V5" s="274" t="s">
        <v>925</v>
      </c>
      <c r="W5" s="283" t="s">
        <v>924</v>
      </c>
      <c r="X5" s="283" t="s">
        <v>925</v>
      </c>
      <c r="Y5" s="283" t="s">
        <v>924</v>
      </c>
      <c r="Z5" s="274" t="s">
        <v>925</v>
      </c>
      <c r="AA5" s="466"/>
      <c r="AB5" s="471"/>
      <c r="AC5" s="338" t="s">
        <v>925</v>
      </c>
      <c r="AD5" s="339" t="s">
        <v>925</v>
      </c>
      <c r="AE5" s="274" t="s">
        <v>2829</v>
      </c>
      <c r="AF5" s="472"/>
      <c r="AG5" s="473"/>
      <c r="AH5" s="473"/>
      <c r="AI5" s="473"/>
      <c r="AJ5" s="473"/>
      <c r="AK5" s="473"/>
      <c r="AL5" s="468"/>
      <c r="AM5" s="363"/>
      <c r="AN5" s="467"/>
      <c r="AO5" s="241"/>
      <c r="AP5" s="241"/>
      <c r="AQ5" s="241"/>
      <c r="AR5" s="241"/>
      <c r="AS5" s="241"/>
      <c r="AT5" s="241"/>
      <c r="AU5" s="241"/>
      <c r="AV5" s="241"/>
      <c r="AW5" s="241"/>
      <c r="AX5" s="241"/>
      <c r="AY5" s="241"/>
      <c r="AZ5" s="241"/>
      <c r="BA5" s="241"/>
      <c r="BB5" s="241"/>
      <c r="BC5" s="241"/>
      <c r="BD5" s="241"/>
      <c r="BE5" s="367"/>
    </row>
    <row r="6" spans="1:70">
      <c r="A6" s="11" t="s">
        <v>2908</v>
      </c>
      <c r="B6" s="9" t="s">
        <v>1519</v>
      </c>
      <c r="C6" s="86" t="s">
        <v>536</v>
      </c>
      <c r="D6" s="9" t="s">
        <v>2447</v>
      </c>
      <c r="E6" s="152" t="s">
        <v>972</v>
      </c>
      <c r="F6" s="162">
        <v>480</v>
      </c>
      <c r="G6" s="83" t="s">
        <v>1000</v>
      </c>
      <c r="H6" s="87" t="s">
        <v>3833</v>
      </c>
      <c r="I6" s="87" t="s">
        <v>3834</v>
      </c>
      <c r="J6" s="278">
        <f t="shared" ref="J6:J28" si="0">SUM(H6+I6)</f>
        <v>1</v>
      </c>
      <c r="K6" s="87" t="s">
        <v>3834</v>
      </c>
      <c r="L6" s="87" t="s">
        <v>3834</v>
      </c>
      <c r="M6" s="87">
        <v>0.5</v>
      </c>
      <c r="N6" s="87">
        <v>0</v>
      </c>
      <c r="O6" s="87">
        <v>0.5</v>
      </c>
      <c r="P6" s="87">
        <v>0</v>
      </c>
      <c r="Q6" s="281">
        <f t="shared" ref="Q6:Q28" si="1">SUM(K6+L6+M6+N6+O6+P6)</f>
        <v>3</v>
      </c>
      <c r="R6" s="278">
        <f t="shared" ref="R6:R28" si="2">IF(Q6&gt;=2,2,Q6)</f>
        <v>2</v>
      </c>
      <c r="S6" s="282">
        <v>204.91</v>
      </c>
      <c r="T6" s="87">
        <f t="shared" ref="T6:T28" si="3">IF(S6&lt;=90,1,0)</f>
        <v>0</v>
      </c>
      <c r="U6" s="282">
        <v>92.96</v>
      </c>
      <c r="V6" s="333">
        <f t="shared" ref="V6:V28" si="4">IF(U6&lt;=60,0.5,0)</f>
        <v>0</v>
      </c>
      <c r="W6" s="282">
        <v>58.49</v>
      </c>
      <c r="X6" s="334">
        <f t="shared" ref="X6:X28" si="5">IF(W6&lt;=60,0.5,0)</f>
        <v>0.5</v>
      </c>
      <c r="Y6" s="282">
        <v>30.93</v>
      </c>
      <c r="Z6" s="87">
        <f t="shared" ref="Z6:Z28" si="6">IF(Y6&lt;=90,1,0)</f>
        <v>1</v>
      </c>
      <c r="AA6" s="87">
        <v>1</v>
      </c>
      <c r="AB6" s="337">
        <f t="shared" ref="AB6:AB28" si="7">T6+V6+X6+Z6+AA6</f>
        <v>2.5</v>
      </c>
      <c r="AC6" s="91">
        <v>1</v>
      </c>
      <c r="AD6" s="215">
        <v>1</v>
      </c>
      <c r="AE6" s="340">
        <f t="shared" ref="AE6:AE28" si="8">AC6+AD6</f>
        <v>2</v>
      </c>
      <c r="AF6" s="354">
        <f t="shared" ref="AF6:AF28" si="9">+J6+R6+AB6+AE6</f>
        <v>7.5</v>
      </c>
      <c r="AG6" s="139">
        <v>0</v>
      </c>
      <c r="AH6" s="139">
        <v>0</v>
      </c>
      <c r="AI6" s="139">
        <v>1</v>
      </c>
      <c r="AJ6" s="139">
        <v>1</v>
      </c>
      <c r="AK6" s="139">
        <v>0</v>
      </c>
      <c r="AL6" s="346">
        <f t="shared" ref="AL6:AL28" si="10">SUM(AG6:AK6)</f>
        <v>2</v>
      </c>
      <c r="AM6" s="348">
        <f t="shared" ref="AM6:AM28" si="11">AL6+AF6</f>
        <v>9.5</v>
      </c>
      <c r="AN6" s="93" t="str">
        <f t="shared" ref="AN6:AN28" si="12">IF(AM6&lt;7.5,"F",IF(AM6&lt;9,"D",IF(AM6&lt;10.5,"C",IF(AM6&lt;12,"B","A"))))</f>
        <v>C</v>
      </c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368"/>
      <c r="BK6" s="9" t="s">
        <v>536</v>
      </c>
      <c r="BL6" s="9" t="s">
        <v>2447</v>
      </c>
      <c r="BM6" s="9" t="s">
        <v>972</v>
      </c>
      <c r="BN6" s="9" t="s">
        <v>999</v>
      </c>
      <c r="BO6" s="9">
        <v>480</v>
      </c>
      <c r="BP6" s="9">
        <v>93137</v>
      </c>
      <c r="BQ6" s="9">
        <v>17</v>
      </c>
      <c r="BR6" s="9" t="s">
        <v>1000</v>
      </c>
    </row>
    <row r="7" spans="1:70">
      <c r="A7" s="11" t="s">
        <v>2908</v>
      </c>
      <c r="B7" s="9" t="s">
        <v>1519</v>
      </c>
      <c r="C7" s="86" t="s">
        <v>537</v>
      </c>
      <c r="D7" s="9" t="s">
        <v>2448</v>
      </c>
      <c r="E7" s="152" t="s">
        <v>939</v>
      </c>
      <c r="F7" s="162">
        <v>38</v>
      </c>
      <c r="G7" s="83" t="s">
        <v>945</v>
      </c>
      <c r="H7" s="87" t="s">
        <v>3833</v>
      </c>
      <c r="I7" s="87" t="s">
        <v>3834</v>
      </c>
      <c r="J7" s="278">
        <f t="shared" si="0"/>
        <v>1</v>
      </c>
      <c r="K7" s="87" t="s">
        <v>3834</v>
      </c>
      <c r="L7" s="87" t="s">
        <v>3834</v>
      </c>
      <c r="M7" s="87">
        <v>0.5</v>
      </c>
      <c r="N7" s="87">
        <v>0</v>
      </c>
      <c r="O7" s="87">
        <v>0.5</v>
      </c>
      <c r="P7" s="87">
        <v>0</v>
      </c>
      <c r="Q7" s="281">
        <f t="shared" si="1"/>
        <v>3</v>
      </c>
      <c r="R7" s="278">
        <f t="shared" si="2"/>
        <v>2</v>
      </c>
      <c r="S7" s="282">
        <v>123.3</v>
      </c>
      <c r="T7" s="87">
        <f t="shared" si="3"/>
        <v>0</v>
      </c>
      <c r="U7" s="282">
        <v>48.02</v>
      </c>
      <c r="V7" s="333">
        <f t="shared" si="4"/>
        <v>0.5</v>
      </c>
      <c r="W7" s="282">
        <v>152.4</v>
      </c>
      <c r="X7" s="334">
        <f t="shared" si="5"/>
        <v>0</v>
      </c>
      <c r="Y7" s="282">
        <v>77.03</v>
      </c>
      <c r="Z7" s="87">
        <f t="shared" si="6"/>
        <v>1</v>
      </c>
      <c r="AA7" s="87">
        <v>1</v>
      </c>
      <c r="AB7" s="337">
        <f t="shared" si="7"/>
        <v>2.5</v>
      </c>
      <c r="AC7" s="91">
        <v>1</v>
      </c>
      <c r="AD7" s="215">
        <v>1</v>
      </c>
      <c r="AE7" s="340">
        <f t="shared" si="8"/>
        <v>2</v>
      </c>
      <c r="AF7" s="354">
        <f t="shared" si="9"/>
        <v>7.5</v>
      </c>
      <c r="AG7" s="139">
        <v>1</v>
      </c>
      <c r="AH7" s="139">
        <v>1</v>
      </c>
      <c r="AI7" s="139">
        <v>1</v>
      </c>
      <c r="AJ7" s="139">
        <v>1</v>
      </c>
      <c r="AK7" s="139">
        <v>1</v>
      </c>
      <c r="AL7" s="346">
        <f t="shared" si="10"/>
        <v>5</v>
      </c>
      <c r="AM7" s="348">
        <f t="shared" si="11"/>
        <v>12.5</v>
      </c>
      <c r="AN7" s="93" t="str">
        <f t="shared" si="12"/>
        <v>A</v>
      </c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368"/>
      <c r="BK7" s="9" t="s">
        <v>537</v>
      </c>
      <c r="BL7" s="9" t="s">
        <v>2448</v>
      </c>
      <c r="BM7" s="9" t="s">
        <v>939</v>
      </c>
      <c r="BN7" s="9" t="s">
        <v>944</v>
      </c>
      <c r="BO7" s="9">
        <v>38</v>
      </c>
      <c r="BP7" s="9">
        <v>21471</v>
      </c>
      <c r="BQ7" s="9">
        <v>5</v>
      </c>
      <c r="BR7" s="9" t="s">
        <v>945</v>
      </c>
    </row>
    <row r="8" spans="1:70">
      <c r="A8" s="11" t="s">
        <v>2908</v>
      </c>
      <c r="B8" s="9" t="s">
        <v>1519</v>
      </c>
      <c r="C8" s="86" t="s">
        <v>538</v>
      </c>
      <c r="D8" s="9" t="s">
        <v>2449</v>
      </c>
      <c r="E8" s="152" t="s">
        <v>939</v>
      </c>
      <c r="F8" s="162">
        <v>49</v>
      </c>
      <c r="G8" s="83" t="s">
        <v>2865</v>
      </c>
      <c r="H8" s="87" t="s">
        <v>3833</v>
      </c>
      <c r="I8" s="87" t="s">
        <v>3833</v>
      </c>
      <c r="J8" s="278">
        <f t="shared" si="0"/>
        <v>0</v>
      </c>
      <c r="K8" s="87" t="s">
        <v>3834</v>
      </c>
      <c r="L8" s="87" t="s">
        <v>3834</v>
      </c>
      <c r="M8" s="87">
        <v>0</v>
      </c>
      <c r="N8" s="87">
        <v>0</v>
      </c>
      <c r="O8" s="87">
        <v>0</v>
      </c>
      <c r="P8" s="87">
        <v>0</v>
      </c>
      <c r="Q8" s="281">
        <f t="shared" si="1"/>
        <v>2</v>
      </c>
      <c r="R8" s="278">
        <f t="shared" si="2"/>
        <v>2</v>
      </c>
      <c r="S8" s="282">
        <v>59.93</v>
      </c>
      <c r="T8" s="87">
        <f t="shared" si="3"/>
        <v>1</v>
      </c>
      <c r="U8" s="282">
        <v>33.869999999999997</v>
      </c>
      <c r="V8" s="333">
        <f t="shared" si="4"/>
        <v>0.5</v>
      </c>
      <c r="W8" s="282">
        <v>58.04</v>
      </c>
      <c r="X8" s="334">
        <f t="shared" si="5"/>
        <v>0.5</v>
      </c>
      <c r="Y8" s="282">
        <v>108.19</v>
      </c>
      <c r="Z8" s="87">
        <f t="shared" si="6"/>
        <v>0</v>
      </c>
      <c r="AA8" s="87">
        <v>1</v>
      </c>
      <c r="AB8" s="337">
        <f t="shared" si="7"/>
        <v>3</v>
      </c>
      <c r="AC8" s="91">
        <v>0</v>
      </c>
      <c r="AD8" s="215">
        <v>1</v>
      </c>
      <c r="AE8" s="340">
        <f t="shared" si="8"/>
        <v>1</v>
      </c>
      <c r="AF8" s="354">
        <f t="shared" si="9"/>
        <v>6</v>
      </c>
      <c r="AG8" s="139">
        <v>0</v>
      </c>
      <c r="AH8" s="139">
        <v>0</v>
      </c>
      <c r="AI8" s="139">
        <v>1</v>
      </c>
      <c r="AJ8" s="139">
        <v>1</v>
      </c>
      <c r="AK8" s="139">
        <v>1</v>
      </c>
      <c r="AL8" s="346">
        <f t="shared" si="10"/>
        <v>3</v>
      </c>
      <c r="AM8" s="348">
        <f t="shared" si="11"/>
        <v>9</v>
      </c>
      <c r="AN8" s="93" t="str">
        <f t="shared" si="12"/>
        <v>C</v>
      </c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368"/>
      <c r="BK8" s="9" t="s">
        <v>538</v>
      </c>
      <c r="BL8" s="9" t="s">
        <v>2449</v>
      </c>
      <c r="BM8" s="9" t="s">
        <v>939</v>
      </c>
      <c r="BN8" s="9" t="s">
        <v>944</v>
      </c>
      <c r="BO8" s="9">
        <v>49</v>
      </c>
      <c r="BP8" s="9">
        <v>47698</v>
      </c>
      <c r="BQ8" s="9">
        <v>6</v>
      </c>
      <c r="BR8" s="9" t="s">
        <v>2865</v>
      </c>
    </row>
    <row r="9" spans="1:70">
      <c r="A9" s="11" t="s">
        <v>2908</v>
      </c>
      <c r="B9" s="9" t="s">
        <v>1519</v>
      </c>
      <c r="C9" s="86" t="s">
        <v>539</v>
      </c>
      <c r="D9" s="9" t="s">
        <v>2450</v>
      </c>
      <c r="E9" s="152" t="s">
        <v>939</v>
      </c>
      <c r="F9" s="162">
        <v>47</v>
      </c>
      <c r="G9" s="83" t="s">
        <v>2865</v>
      </c>
      <c r="H9" s="87" t="s">
        <v>3834</v>
      </c>
      <c r="I9" s="87" t="s">
        <v>3833</v>
      </c>
      <c r="J9" s="278">
        <f t="shared" si="0"/>
        <v>1</v>
      </c>
      <c r="K9" s="87" t="s">
        <v>3834</v>
      </c>
      <c r="L9" s="87" t="s">
        <v>3834</v>
      </c>
      <c r="M9" s="87">
        <v>0.5</v>
      </c>
      <c r="N9" s="87">
        <v>0.5</v>
      </c>
      <c r="O9" s="87">
        <v>0.5</v>
      </c>
      <c r="P9" s="87">
        <v>0</v>
      </c>
      <c r="Q9" s="281">
        <f t="shared" si="1"/>
        <v>3.5</v>
      </c>
      <c r="R9" s="278">
        <f t="shared" si="2"/>
        <v>2</v>
      </c>
      <c r="S9" s="282">
        <v>304.89</v>
      </c>
      <c r="T9" s="87">
        <f t="shared" si="3"/>
        <v>0</v>
      </c>
      <c r="U9" s="282">
        <v>25.42</v>
      </c>
      <c r="V9" s="333">
        <f t="shared" si="4"/>
        <v>0.5</v>
      </c>
      <c r="W9" s="282">
        <v>90.33</v>
      </c>
      <c r="X9" s="334">
        <f t="shared" si="5"/>
        <v>0</v>
      </c>
      <c r="Y9" s="282">
        <v>96.25</v>
      </c>
      <c r="Z9" s="87">
        <f t="shared" si="6"/>
        <v>0</v>
      </c>
      <c r="AA9" s="87">
        <v>1</v>
      </c>
      <c r="AB9" s="337">
        <f t="shared" si="7"/>
        <v>1.5</v>
      </c>
      <c r="AC9" s="91">
        <v>0</v>
      </c>
      <c r="AD9" s="215">
        <v>1</v>
      </c>
      <c r="AE9" s="340">
        <f t="shared" si="8"/>
        <v>1</v>
      </c>
      <c r="AF9" s="354">
        <f t="shared" si="9"/>
        <v>5.5</v>
      </c>
      <c r="AG9" s="139">
        <v>1</v>
      </c>
      <c r="AH9" s="139">
        <v>1</v>
      </c>
      <c r="AI9" s="139">
        <v>1</v>
      </c>
      <c r="AJ9" s="139">
        <v>1</v>
      </c>
      <c r="AK9" s="139">
        <v>1</v>
      </c>
      <c r="AL9" s="346">
        <f t="shared" si="10"/>
        <v>5</v>
      </c>
      <c r="AM9" s="348">
        <f t="shared" si="11"/>
        <v>10.5</v>
      </c>
      <c r="AN9" s="93" t="str">
        <f t="shared" si="12"/>
        <v>B</v>
      </c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368"/>
      <c r="BK9" s="9" t="s">
        <v>539</v>
      </c>
      <c r="BL9" s="9" t="s">
        <v>2450</v>
      </c>
      <c r="BM9" s="9" t="s">
        <v>939</v>
      </c>
      <c r="BN9" s="9" t="s">
        <v>944</v>
      </c>
      <c r="BO9" s="9">
        <v>47</v>
      </c>
      <c r="BP9" s="9">
        <v>34486</v>
      </c>
      <c r="BQ9" s="9">
        <v>6</v>
      </c>
      <c r="BR9" s="9" t="s">
        <v>2865</v>
      </c>
    </row>
    <row r="10" spans="1:70">
      <c r="A10" s="11" t="s">
        <v>2908</v>
      </c>
      <c r="B10" s="9" t="s">
        <v>1519</v>
      </c>
      <c r="C10" s="86" t="s">
        <v>540</v>
      </c>
      <c r="D10" s="9" t="s">
        <v>2451</v>
      </c>
      <c r="E10" s="152" t="s">
        <v>939</v>
      </c>
      <c r="F10" s="162">
        <v>27</v>
      </c>
      <c r="G10" s="83" t="s">
        <v>967</v>
      </c>
      <c r="H10" s="87" t="s">
        <v>3834</v>
      </c>
      <c r="I10" s="87" t="s">
        <v>3834</v>
      </c>
      <c r="J10" s="278">
        <f t="shared" si="0"/>
        <v>2</v>
      </c>
      <c r="K10" s="87" t="s">
        <v>3834</v>
      </c>
      <c r="L10" s="87" t="s">
        <v>3834</v>
      </c>
      <c r="M10" s="87">
        <v>0</v>
      </c>
      <c r="N10" s="87">
        <v>0</v>
      </c>
      <c r="O10" s="87">
        <v>0</v>
      </c>
      <c r="P10" s="87">
        <v>0</v>
      </c>
      <c r="Q10" s="281">
        <f t="shared" si="1"/>
        <v>2</v>
      </c>
      <c r="R10" s="278">
        <f t="shared" si="2"/>
        <v>2</v>
      </c>
      <c r="S10" s="282">
        <v>227.86</v>
      </c>
      <c r="T10" s="87">
        <f t="shared" si="3"/>
        <v>0</v>
      </c>
      <c r="U10" s="282">
        <v>27.92</v>
      </c>
      <c r="V10" s="333">
        <f t="shared" si="4"/>
        <v>0.5</v>
      </c>
      <c r="W10" s="282">
        <v>69.09</v>
      </c>
      <c r="X10" s="334">
        <f t="shared" si="5"/>
        <v>0</v>
      </c>
      <c r="Y10" s="282">
        <v>97.02</v>
      </c>
      <c r="Z10" s="87">
        <f t="shared" si="6"/>
        <v>0</v>
      </c>
      <c r="AA10" s="87">
        <v>1</v>
      </c>
      <c r="AB10" s="337">
        <f t="shared" si="7"/>
        <v>1.5</v>
      </c>
      <c r="AC10" s="91">
        <v>0</v>
      </c>
      <c r="AD10" s="215">
        <v>1</v>
      </c>
      <c r="AE10" s="340">
        <f t="shared" si="8"/>
        <v>1</v>
      </c>
      <c r="AF10" s="354">
        <f t="shared" si="9"/>
        <v>6.5</v>
      </c>
      <c r="AG10" s="139">
        <v>1</v>
      </c>
      <c r="AH10" s="139">
        <v>1</v>
      </c>
      <c r="AI10" s="139">
        <v>1</v>
      </c>
      <c r="AJ10" s="139">
        <v>1</v>
      </c>
      <c r="AK10" s="139">
        <v>1</v>
      </c>
      <c r="AL10" s="346">
        <f t="shared" si="10"/>
        <v>5</v>
      </c>
      <c r="AM10" s="348">
        <f t="shared" si="11"/>
        <v>11.5</v>
      </c>
      <c r="AN10" s="93" t="str">
        <f t="shared" si="12"/>
        <v>B</v>
      </c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368"/>
      <c r="BK10" s="9" t="s">
        <v>540</v>
      </c>
      <c r="BL10" s="9" t="s">
        <v>2451</v>
      </c>
      <c r="BM10" s="9" t="s">
        <v>939</v>
      </c>
      <c r="BN10" s="9" t="s">
        <v>966</v>
      </c>
      <c r="BO10" s="9">
        <v>27</v>
      </c>
      <c r="BP10" s="9">
        <v>8794</v>
      </c>
      <c r="BQ10" s="9">
        <v>2</v>
      </c>
      <c r="BR10" s="9" t="s">
        <v>967</v>
      </c>
    </row>
    <row r="11" spans="1:70">
      <c r="A11" s="11" t="s">
        <v>2908</v>
      </c>
      <c r="B11" s="9" t="s">
        <v>1519</v>
      </c>
      <c r="C11" s="86" t="s">
        <v>541</v>
      </c>
      <c r="D11" s="9" t="s">
        <v>2452</v>
      </c>
      <c r="E11" s="152" t="s">
        <v>939</v>
      </c>
      <c r="F11" s="162">
        <v>30</v>
      </c>
      <c r="G11" s="83" t="s">
        <v>945</v>
      </c>
      <c r="H11" s="87" t="s">
        <v>3834</v>
      </c>
      <c r="I11" s="87" t="s">
        <v>3834</v>
      </c>
      <c r="J11" s="278">
        <f t="shared" si="0"/>
        <v>2</v>
      </c>
      <c r="K11" s="87" t="s">
        <v>3834</v>
      </c>
      <c r="L11" s="87" t="s">
        <v>3834</v>
      </c>
      <c r="M11" s="87">
        <v>0.5</v>
      </c>
      <c r="N11" s="87">
        <v>0.5</v>
      </c>
      <c r="O11" s="87">
        <v>0.5</v>
      </c>
      <c r="P11" s="87">
        <v>0.5</v>
      </c>
      <c r="Q11" s="281">
        <f t="shared" si="1"/>
        <v>4</v>
      </c>
      <c r="R11" s="278">
        <f t="shared" si="2"/>
        <v>2</v>
      </c>
      <c r="S11" s="282">
        <v>196.19</v>
      </c>
      <c r="T11" s="87">
        <f t="shared" si="3"/>
        <v>0</v>
      </c>
      <c r="U11" s="282">
        <v>18.350000000000001</v>
      </c>
      <c r="V11" s="333">
        <f t="shared" si="4"/>
        <v>0.5</v>
      </c>
      <c r="W11" s="282">
        <v>57.56</v>
      </c>
      <c r="X11" s="334">
        <f t="shared" si="5"/>
        <v>0.5</v>
      </c>
      <c r="Y11" s="282">
        <v>94.09</v>
      </c>
      <c r="Z11" s="87">
        <f t="shared" si="6"/>
        <v>0</v>
      </c>
      <c r="AA11" s="87">
        <v>1</v>
      </c>
      <c r="AB11" s="337">
        <f t="shared" si="7"/>
        <v>2</v>
      </c>
      <c r="AC11" s="91">
        <v>1</v>
      </c>
      <c r="AD11" s="215">
        <v>1</v>
      </c>
      <c r="AE11" s="340">
        <f t="shared" si="8"/>
        <v>2</v>
      </c>
      <c r="AF11" s="354">
        <f t="shared" si="9"/>
        <v>8</v>
      </c>
      <c r="AG11" s="139">
        <v>1</v>
      </c>
      <c r="AH11" s="139">
        <v>1</v>
      </c>
      <c r="AI11" s="139">
        <v>1</v>
      </c>
      <c r="AJ11" s="139">
        <v>1</v>
      </c>
      <c r="AK11" s="139">
        <v>1</v>
      </c>
      <c r="AL11" s="346">
        <f t="shared" si="10"/>
        <v>5</v>
      </c>
      <c r="AM11" s="348">
        <f t="shared" si="11"/>
        <v>13</v>
      </c>
      <c r="AN11" s="93" t="str">
        <f t="shared" si="12"/>
        <v>A</v>
      </c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368"/>
      <c r="BK11" s="9" t="s">
        <v>541</v>
      </c>
      <c r="BL11" s="9" t="s">
        <v>2452</v>
      </c>
      <c r="BM11" s="9" t="s">
        <v>939</v>
      </c>
      <c r="BN11" s="9" t="s">
        <v>944</v>
      </c>
      <c r="BO11" s="9">
        <v>30</v>
      </c>
      <c r="BP11" s="9">
        <v>18283</v>
      </c>
      <c r="BQ11" s="9">
        <v>5</v>
      </c>
      <c r="BR11" s="9" t="s">
        <v>945</v>
      </c>
    </row>
    <row r="12" spans="1:70">
      <c r="A12" s="11" t="s">
        <v>2908</v>
      </c>
      <c r="B12" s="9" t="s">
        <v>1519</v>
      </c>
      <c r="C12" s="86" t="s">
        <v>542</v>
      </c>
      <c r="D12" s="9" t="s">
        <v>2453</v>
      </c>
      <c r="E12" s="152" t="s">
        <v>939</v>
      </c>
      <c r="F12" s="162">
        <v>50</v>
      </c>
      <c r="G12" s="83" t="s">
        <v>945</v>
      </c>
      <c r="H12" s="87" t="s">
        <v>3833</v>
      </c>
      <c r="I12" s="87" t="s">
        <v>3833</v>
      </c>
      <c r="J12" s="278">
        <f t="shared" si="0"/>
        <v>0</v>
      </c>
      <c r="K12" s="87" t="s">
        <v>3834</v>
      </c>
      <c r="L12" s="87" t="s">
        <v>3834</v>
      </c>
      <c r="M12" s="87">
        <v>0</v>
      </c>
      <c r="N12" s="87">
        <v>0.5</v>
      </c>
      <c r="O12" s="87">
        <v>0</v>
      </c>
      <c r="P12" s="87">
        <v>0</v>
      </c>
      <c r="Q12" s="281">
        <f t="shared" si="1"/>
        <v>2.5</v>
      </c>
      <c r="R12" s="278">
        <f t="shared" si="2"/>
        <v>2</v>
      </c>
      <c r="S12" s="282">
        <v>21.78</v>
      </c>
      <c r="T12" s="87">
        <f t="shared" si="3"/>
        <v>1</v>
      </c>
      <c r="U12" s="282">
        <v>42.51</v>
      </c>
      <c r="V12" s="333">
        <f t="shared" si="4"/>
        <v>0.5</v>
      </c>
      <c r="W12" s="282">
        <v>131.54</v>
      </c>
      <c r="X12" s="334">
        <f t="shared" si="5"/>
        <v>0</v>
      </c>
      <c r="Y12" s="282">
        <v>93.14</v>
      </c>
      <c r="Z12" s="87">
        <f t="shared" si="6"/>
        <v>0</v>
      </c>
      <c r="AA12" s="87">
        <v>1</v>
      </c>
      <c r="AB12" s="337">
        <f t="shared" si="7"/>
        <v>2.5</v>
      </c>
      <c r="AC12" s="91">
        <v>1</v>
      </c>
      <c r="AD12" s="215">
        <v>1</v>
      </c>
      <c r="AE12" s="340">
        <f t="shared" si="8"/>
        <v>2</v>
      </c>
      <c r="AF12" s="354">
        <f t="shared" si="9"/>
        <v>6.5</v>
      </c>
      <c r="AG12" s="139">
        <v>0</v>
      </c>
      <c r="AH12" s="139">
        <v>0</v>
      </c>
      <c r="AI12" s="139">
        <v>1</v>
      </c>
      <c r="AJ12" s="139">
        <v>1</v>
      </c>
      <c r="AK12" s="139">
        <v>1</v>
      </c>
      <c r="AL12" s="346">
        <f t="shared" si="10"/>
        <v>3</v>
      </c>
      <c r="AM12" s="348">
        <f t="shared" si="11"/>
        <v>9.5</v>
      </c>
      <c r="AN12" s="93" t="str">
        <f t="shared" si="12"/>
        <v>C</v>
      </c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368"/>
      <c r="BK12" s="9" t="s">
        <v>542</v>
      </c>
      <c r="BL12" s="9" t="s">
        <v>2453</v>
      </c>
      <c r="BM12" s="9" t="s">
        <v>939</v>
      </c>
      <c r="BN12" s="9" t="s">
        <v>944</v>
      </c>
      <c r="BO12" s="9">
        <v>50</v>
      </c>
      <c r="BP12" s="9">
        <v>21408</v>
      </c>
      <c r="BQ12" s="9">
        <v>5</v>
      </c>
      <c r="BR12" s="9" t="s">
        <v>945</v>
      </c>
    </row>
    <row r="13" spans="1:70">
      <c r="A13" s="11" t="s">
        <v>2908</v>
      </c>
      <c r="B13" s="9" t="s">
        <v>1519</v>
      </c>
      <c r="C13" s="86" t="s">
        <v>543</v>
      </c>
      <c r="D13" s="9" t="s">
        <v>2454</v>
      </c>
      <c r="E13" s="152" t="s">
        <v>939</v>
      </c>
      <c r="F13" s="162">
        <v>113</v>
      </c>
      <c r="G13" s="83" t="s">
        <v>941</v>
      </c>
      <c r="H13" s="87" t="s">
        <v>3833</v>
      </c>
      <c r="I13" s="87" t="s">
        <v>3834</v>
      </c>
      <c r="J13" s="278">
        <f t="shared" si="0"/>
        <v>1</v>
      </c>
      <c r="K13" s="87" t="s">
        <v>3834</v>
      </c>
      <c r="L13" s="87" t="s">
        <v>3834</v>
      </c>
      <c r="M13" s="87">
        <v>0</v>
      </c>
      <c r="N13" s="87">
        <v>0.5</v>
      </c>
      <c r="O13" s="87">
        <v>0</v>
      </c>
      <c r="P13" s="87">
        <v>0</v>
      </c>
      <c r="Q13" s="281">
        <f t="shared" si="1"/>
        <v>2.5</v>
      </c>
      <c r="R13" s="278">
        <f t="shared" si="2"/>
        <v>2</v>
      </c>
      <c r="S13" s="282">
        <v>221.97</v>
      </c>
      <c r="T13" s="87">
        <f t="shared" si="3"/>
        <v>0</v>
      </c>
      <c r="U13" s="282">
        <v>37.630000000000003</v>
      </c>
      <c r="V13" s="333">
        <f t="shared" si="4"/>
        <v>0.5</v>
      </c>
      <c r="W13" s="282">
        <v>137.19</v>
      </c>
      <c r="X13" s="334">
        <f t="shared" si="5"/>
        <v>0</v>
      </c>
      <c r="Y13" s="282">
        <v>132.47</v>
      </c>
      <c r="Z13" s="87">
        <f t="shared" si="6"/>
        <v>0</v>
      </c>
      <c r="AA13" s="87">
        <v>1</v>
      </c>
      <c r="AB13" s="337">
        <f t="shared" si="7"/>
        <v>1.5</v>
      </c>
      <c r="AC13" s="91">
        <v>0</v>
      </c>
      <c r="AD13" s="215">
        <v>1</v>
      </c>
      <c r="AE13" s="340">
        <f t="shared" si="8"/>
        <v>1</v>
      </c>
      <c r="AF13" s="354">
        <f t="shared" si="9"/>
        <v>5.5</v>
      </c>
      <c r="AG13" s="139">
        <v>0</v>
      </c>
      <c r="AH13" s="139">
        <v>0</v>
      </c>
      <c r="AI13" s="139">
        <v>1</v>
      </c>
      <c r="AJ13" s="139">
        <v>1</v>
      </c>
      <c r="AK13" s="139">
        <v>0</v>
      </c>
      <c r="AL13" s="346">
        <f t="shared" si="10"/>
        <v>2</v>
      </c>
      <c r="AM13" s="348">
        <f t="shared" si="11"/>
        <v>7.5</v>
      </c>
      <c r="AN13" s="93" t="str">
        <f t="shared" si="12"/>
        <v>D</v>
      </c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368"/>
      <c r="BK13" s="9" t="s">
        <v>543</v>
      </c>
      <c r="BL13" s="9" t="s">
        <v>2454</v>
      </c>
      <c r="BM13" s="9" t="s">
        <v>939</v>
      </c>
      <c r="BN13" s="9" t="s">
        <v>940</v>
      </c>
      <c r="BO13" s="9">
        <v>113</v>
      </c>
      <c r="BP13" s="9">
        <v>86937</v>
      </c>
      <c r="BQ13" s="9">
        <v>10</v>
      </c>
      <c r="BR13" s="9" t="s">
        <v>941</v>
      </c>
    </row>
    <row r="14" spans="1:70">
      <c r="A14" s="11" t="s">
        <v>2908</v>
      </c>
      <c r="B14" s="9" t="s">
        <v>1519</v>
      </c>
      <c r="C14" s="86" t="s">
        <v>544</v>
      </c>
      <c r="D14" s="9" t="s">
        <v>2455</v>
      </c>
      <c r="E14" s="152" t="s">
        <v>939</v>
      </c>
      <c r="F14" s="162">
        <v>47</v>
      </c>
      <c r="G14" s="83" t="s">
        <v>945</v>
      </c>
      <c r="H14" s="87" t="s">
        <v>3834</v>
      </c>
      <c r="I14" s="87" t="s">
        <v>3834</v>
      </c>
      <c r="J14" s="278">
        <f t="shared" si="0"/>
        <v>2</v>
      </c>
      <c r="K14" s="87" t="s">
        <v>3834</v>
      </c>
      <c r="L14" s="87" t="s">
        <v>3834</v>
      </c>
      <c r="M14" s="87">
        <v>0</v>
      </c>
      <c r="N14" s="87">
        <v>0.5</v>
      </c>
      <c r="O14" s="87">
        <v>0.5</v>
      </c>
      <c r="P14" s="87">
        <v>0</v>
      </c>
      <c r="Q14" s="281">
        <f t="shared" si="1"/>
        <v>3</v>
      </c>
      <c r="R14" s="278">
        <f t="shared" si="2"/>
        <v>2</v>
      </c>
      <c r="S14" s="282">
        <v>230.21</v>
      </c>
      <c r="T14" s="87">
        <f t="shared" si="3"/>
        <v>0</v>
      </c>
      <c r="U14" s="282">
        <v>27.65</v>
      </c>
      <c r="V14" s="333">
        <f t="shared" si="4"/>
        <v>0.5</v>
      </c>
      <c r="W14" s="282">
        <v>59.22</v>
      </c>
      <c r="X14" s="334">
        <f t="shared" si="5"/>
        <v>0.5</v>
      </c>
      <c r="Y14" s="282">
        <v>100.95</v>
      </c>
      <c r="Z14" s="87">
        <f t="shared" si="6"/>
        <v>0</v>
      </c>
      <c r="AA14" s="87">
        <v>1</v>
      </c>
      <c r="AB14" s="337">
        <f t="shared" si="7"/>
        <v>2</v>
      </c>
      <c r="AC14" s="91">
        <v>1</v>
      </c>
      <c r="AD14" s="215">
        <v>1</v>
      </c>
      <c r="AE14" s="340">
        <f t="shared" si="8"/>
        <v>2</v>
      </c>
      <c r="AF14" s="354">
        <f t="shared" si="9"/>
        <v>8</v>
      </c>
      <c r="AG14" s="139">
        <v>0</v>
      </c>
      <c r="AH14" s="139">
        <v>0</v>
      </c>
      <c r="AI14" s="139">
        <v>1</v>
      </c>
      <c r="AJ14" s="139">
        <v>1</v>
      </c>
      <c r="AK14" s="139">
        <v>1</v>
      </c>
      <c r="AL14" s="346">
        <f t="shared" si="10"/>
        <v>3</v>
      </c>
      <c r="AM14" s="348">
        <f t="shared" si="11"/>
        <v>11</v>
      </c>
      <c r="AN14" s="93" t="str">
        <f t="shared" si="12"/>
        <v>B</v>
      </c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368"/>
      <c r="BK14" s="9" t="s">
        <v>544</v>
      </c>
      <c r="BL14" s="9" t="s">
        <v>2455</v>
      </c>
      <c r="BM14" s="9" t="s">
        <v>939</v>
      </c>
      <c r="BN14" s="9" t="s">
        <v>944</v>
      </c>
      <c r="BO14" s="9">
        <v>47</v>
      </c>
      <c r="BP14" s="9">
        <v>27063</v>
      </c>
      <c r="BQ14" s="9">
        <v>5</v>
      </c>
      <c r="BR14" s="9" t="s">
        <v>945</v>
      </c>
    </row>
    <row r="15" spans="1:70">
      <c r="A15" s="11" t="s">
        <v>2908</v>
      </c>
      <c r="B15" s="9" t="s">
        <v>1519</v>
      </c>
      <c r="C15" s="86" t="s">
        <v>545</v>
      </c>
      <c r="D15" s="9" t="s">
        <v>2456</v>
      </c>
      <c r="E15" s="152" t="s">
        <v>939</v>
      </c>
      <c r="F15" s="162">
        <v>32</v>
      </c>
      <c r="G15" s="83" t="s">
        <v>945</v>
      </c>
      <c r="H15" s="87" t="s">
        <v>3833</v>
      </c>
      <c r="I15" s="87" t="s">
        <v>3833</v>
      </c>
      <c r="J15" s="278">
        <f t="shared" si="0"/>
        <v>0</v>
      </c>
      <c r="K15" s="87" t="s">
        <v>3834</v>
      </c>
      <c r="L15" s="87" t="s">
        <v>3834</v>
      </c>
      <c r="M15" s="87">
        <v>0.5</v>
      </c>
      <c r="N15" s="87">
        <v>0.5</v>
      </c>
      <c r="O15" s="87">
        <v>0</v>
      </c>
      <c r="P15" s="87">
        <v>0</v>
      </c>
      <c r="Q15" s="281">
        <f t="shared" si="1"/>
        <v>3</v>
      </c>
      <c r="R15" s="278">
        <f t="shared" si="2"/>
        <v>2</v>
      </c>
      <c r="S15" s="282">
        <v>253.7</v>
      </c>
      <c r="T15" s="87">
        <f t="shared" si="3"/>
        <v>0</v>
      </c>
      <c r="U15" s="282">
        <v>34.15</v>
      </c>
      <c r="V15" s="333">
        <f t="shared" si="4"/>
        <v>0.5</v>
      </c>
      <c r="W15" s="282">
        <v>77.319999999999993</v>
      </c>
      <c r="X15" s="334">
        <f t="shared" si="5"/>
        <v>0</v>
      </c>
      <c r="Y15" s="282">
        <v>89.99</v>
      </c>
      <c r="Z15" s="87">
        <f t="shared" si="6"/>
        <v>1</v>
      </c>
      <c r="AA15" s="87">
        <v>0</v>
      </c>
      <c r="AB15" s="337">
        <f t="shared" si="7"/>
        <v>1.5</v>
      </c>
      <c r="AC15" s="91">
        <v>0</v>
      </c>
      <c r="AD15" s="215">
        <v>1</v>
      </c>
      <c r="AE15" s="340">
        <f t="shared" si="8"/>
        <v>1</v>
      </c>
      <c r="AF15" s="354">
        <f t="shared" si="9"/>
        <v>4.5</v>
      </c>
      <c r="AG15" s="139">
        <v>0</v>
      </c>
      <c r="AH15" s="139">
        <v>0</v>
      </c>
      <c r="AI15" s="139">
        <v>1</v>
      </c>
      <c r="AJ15" s="139">
        <v>1</v>
      </c>
      <c r="AK15" s="139">
        <v>0</v>
      </c>
      <c r="AL15" s="346">
        <f t="shared" si="10"/>
        <v>2</v>
      </c>
      <c r="AM15" s="348">
        <f t="shared" si="11"/>
        <v>6.5</v>
      </c>
      <c r="AN15" s="93" t="str">
        <f t="shared" si="12"/>
        <v>F</v>
      </c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368"/>
      <c r="BK15" s="9" t="s">
        <v>545</v>
      </c>
      <c r="BL15" s="9" t="s">
        <v>2456</v>
      </c>
      <c r="BM15" s="9" t="s">
        <v>939</v>
      </c>
      <c r="BN15" s="9" t="s">
        <v>944</v>
      </c>
      <c r="BO15" s="9">
        <v>32</v>
      </c>
      <c r="BP15" s="9">
        <v>20065</v>
      </c>
      <c r="BQ15" s="9">
        <v>5</v>
      </c>
      <c r="BR15" s="9" t="s">
        <v>945</v>
      </c>
    </row>
    <row r="16" spans="1:70">
      <c r="A16" s="11" t="s">
        <v>2908</v>
      </c>
      <c r="B16" s="9" t="s">
        <v>1519</v>
      </c>
      <c r="C16" s="86" t="s">
        <v>546</v>
      </c>
      <c r="D16" s="9" t="s">
        <v>2457</v>
      </c>
      <c r="E16" s="152" t="s">
        <v>939</v>
      </c>
      <c r="F16" s="162">
        <v>48</v>
      </c>
      <c r="G16" s="83" t="s">
        <v>2865</v>
      </c>
      <c r="H16" s="87" t="s">
        <v>3834</v>
      </c>
      <c r="I16" s="87" t="s">
        <v>3834</v>
      </c>
      <c r="J16" s="278">
        <f t="shared" si="0"/>
        <v>2</v>
      </c>
      <c r="K16" s="87" t="s">
        <v>3834</v>
      </c>
      <c r="L16" s="87" t="s">
        <v>3834</v>
      </c>
      <c r="M16" s="87">
        <v>0.5</v>
      </c>
      <c r="N16" s="87">
        <v>0.5</v>
      </c>
      <c r="O16" s="87">
        <v>0</v>
      </c>
      <c r="P16" s="87">
        <v>0.5</v>
      </c>
      <c r="Q16" s="281">
        <f t="shared" si="1"/>
        <v>3.5</v>
      </c>
      <c r="R16" s="278">
        <f t="shared" si="2"/>
        <v>2</v>
      </c>
      <c r="S16" s="282">
        <v>78.66</v>
      </c>
      <c r="T16" s="87">
        <f t="shared" si="3"/>
        <v>1</v>
      </c>
      <c r="U16" s="282">
        <v>35.840000000000003</v>
      </c>
      <c r="V16" s="333">
        <f t="shared" si="4"/>
        <v>0.5</v>
      </c>
      <c r="W16" s="282">
        <v>57.86</v>
      </c>
      <c r="X16" s="334">
        <f t="shared" si="5"/>
        <v>0.5</v>
      </c>
      <c r="Y16" s="282">
        <v>84.02</v>
      </c>
      <c r="Z16" s="87">
        <f t="shared" si="6"/>
        <v>1</v>
      </c>
      <c r="AA16" s="87">
        <v>1</v>
      </c>
      <c r="AB16" s="337">
        <f t="shared" si="7"/>
        <v>4</v>
      </c>
      <c r="AC16" s="91">
        <v>1</v>
      </c>
      <c r="AD16" s="215">
        <v>1</v>
      </c>
      <c r="AE16" s="340">
        <f t="shared" si="8"/>
        <v>2</v>
      </c>
      <c r="AF16" s="354">
        <f t="shared" si="9"/>
        <v>10</v>
      </c>
      <c r="AG16" s="139">
        <v>1</v>
      </c>
      <c r="AH16" s="139">
        <v>1</v>
      </c>
      <c r="AI16" s="139">
        <v>1</v>
      </c>
      <c r="AJ16" s="139">
        <v>1</v>
      </c>
      <c r="AK16" s="139">
        <v>1</v>
      </c>
      <c r="AL16" s="346">
        <f t="shared" si="10"/>
        <v>5</v>
      </c>
      <c r="AM16" s="348">
        <f t="shared" si="11"/>
        <v>15</v>
      </c>
      <c r="AN16" s="93" t="str">
        <f t="shared" si="12"/>
        <v>A</v>
      </c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368"/>
      <c r="BK16" s="9" t="s">
        <v>546</v>
      </c>
      <c r="BL16" s="9" t="s">
        <v>2457</v>
      </c>
      <c r="BM16" s="9" t="s">
        <v>939</v>
      </c>
      <c r="BN16" s="9" t="s">
        <v>944</v>
      </c>
      <c r="BO16" s="9">
        <v>48</v>
      </c>
      <c r="BP16" s="9">
        <v>32575</v>
      </c>
      <c r="BQ16" s="9">
        <v>6</v>
      </c>
      <c r="BR16" s="9" t="s">
        <v>2865</v>
      </c>
    </row>
    <row r="17" spans="1:70">
      <c r="A17" s="11" t="s">
        <v>2908</v>
      </c>
      <c r="B17" s="9" t="s">
        <v>1519</v>
      </c>
      <c r="C17" s="86" t="s">
        <v>547</v>
      </c>
      <c r="D17" s="9" t="s">
        <v>2909</v>
      </c>
      <c r="E17" s="152" t="s">
        <v>939</v>
      </c>
      <c r="F17" s="162">
        <v>60</v>
      </c>
      <c r="G17" s="83" t="s">
        <v>2866</v>
      </c>
      <c r="H17" s="87" t="s">
        <v>3834</v>
      </c>
      <c r="I17" s="87" t="s">
        <v>3834</v>
      </c>
      <c r="J17" s="278">
        <f t="shared" si="0"/>
        <v>2</v>
      </c>
      <c r="K17" s="87" t="s">
        <v>3834</v>
      </c>
      <c r="L17" s="87" t="s">
        <v>3834</v>
      </c>
      <c r="M17" s="87">
        <v>0.5</v>
      </c>
      <c r="N17" s="87">
        <v>0</v>
      </c>
      <c r="O17" s="87">
        <v>0.5</v>
      </c>
      <c r="P17" s="87">
        <v>0.5</v>
      </c>
      <c r="Q17" s="281">
        <f t="shared" si="1"/>
        <v>3.5</v>
      </c>
      <c r="R17" s="278">
        <f t="shared" si="2"/>
        <v>2</v>
      </c>
      <c r="S17" s="282">
        <v>209.57</v>
      </c>
      <c r="T17" s="87">
        <f t="shared" si="3"/>
        <v>0</v>
      </c>
      <c r="U17" s="282">
        <v>48.24</v>
      </c>
      <c r="V17" s="333">
        <f t="shared" si="4"/>
        <v>0.5</v>
      </c>
      <c r="W17" s="282">
        <v>65.98</v>
      </c>
      <c r="X17" s="334">
        <f t="shared" si="5"/>
        <v>0</v>
      </c>
      <c r="Y17" s="282">
        <v>58.79</v>
      </c>
      <c r="Z17" s="87">
        <f t="shared" si="6"/>
        <v>1</v>
      </c>
      <c r="AA17" s="87">
        <v>1</v>
      </c>
      <c r="AB17" s="337">
        <f t="shared" si="7"/>
        <v>2.5</v>
      </c>
      <c r="AC17" s="91">
        <v>1</v>
      </c>
      <c r="AD17" s="215">
        <v>0</v>
      </c>
      <c r="AE17" s="340">
        <f t="shared" si="8"/>
        <v>1</v>
      </c>
      <c r="AF17" s="354">
        <f t="shared" si="9"/>
        <v>7.5</v>
      </c>
      <c r="AG17" s="139">
        <v>0</v>
      </c>
      <c r="AH17" s="139">
        <v>0</v>
      </c>
      <c r="AI17" s="139">
        <v>1</v>
      </c>
      <c r="AJ17" s="139">
        <v>1</v>
      </c>
      <c r="AK17" s="139">
        <v>0</v>
      </c>
      <c r="AL17" s="346">
        <f t="shared" si="10"/>
        <v>2</v>
      </c>
      <c r="AM17" s="348">
        <f t="shared" si="11"/>
        <v>9.5</v>
      </c>
      <c r="AN17" s="93" t="str">
        <f t="shared" si="12"/>
        <v>C</v>
      </c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368"/>
      <c r="BK17" s="9" t="s">
        <v>547</v>
      </c>
      <c r="BL17" s="9" t="s">
        <v>2909</v>
      </c>
      <c r="BM17" s="9" t="s">
        <v>939</v>
      </c>
      <c r="BN17" s="9" t="s">
        <v>947</v>
      </c>
      <c r="BO17" s="9">
        <v>60</v>
      </c>
      <c r="BP17" s="9">
        <v>41597</v>
      </c>
      <c r="BQ17" s="9">
        <v>12</v>
      </c>
      <c r="BR17" s="9" t="s">
        <v>2866</v>
      </c>
    </row>
    <row r="18" spans="1:70">
      <c r="A18" s="11" t="s">
        <v>2908</v>
      </c>
      <c r="B18" s="9" t="s">
        <v>1519</v>
      </c>
      <c r="C18" s="86" t="s">
        <v>548</v>
      </c>
      <c r="D18" s="9" t="s">
        <v>2458</v>
      </c>
      <c r="E18" s="152" t="s">
        <v>939</v>
      </c>
      <c r="F18" s="162">
        <v>37</v>
      </c>
      <c r="G18" s="83" t="s">
        <v>2865</v>
      </c>
      <c r="H18" s="87" t="s">
        <v>3834</v>
      </c>
      <c r="I18" s="87" t="s">
        <v>3834</v>
      </c>
      <c r="J18" s="278">
        <f t="shared" si="0"/>
        <v>2</v>
      </c>
      <c r="K18" s="87" t="s">
        <v>3834</v>
      </c>
      <c r="L18" s="87" t="s">
        <v>3834</v>
      </c>
      <c r="M18" s="87">
        <v>0.5</v>
      </c>
      <c r="N18" s="87">
        <v>0.5</v>
      </c>
      <c r="O18" s="87">
        <v>0.5</v>
      </c>
      <c r="P18" s="87">
        <v>0.5</v>
      </c>
      <c r="Q18" s="281">
        <f t="shared" si="1"/>
        <v>4</v>
      </c>
      <c r="R18" s="278">
        <f t="shared" si="2"/>
        <v>2</v>
      </c>
      <c r="S18" s="282">
        <v>132.97</v>
      </c>
      <c r="T18" s="87">
        <f t="shared" si="3"/>
        <v>0</v>
      </c>
      <c r="U18" s="282">
        <v>46.67</v>
      </c>
      <c r="V18" s="333">
        <f t="shared" si="4"/>
        <v>0.5</v>
      </c>
      <c r="W18" s="282">
        <v>107.11</v>
      </c>
      <c r="X18" s="334">
        <f t="shared" si="5"/>
        <v>0</v>
      </c>
      <c r="Y18" s="282">
        <v>72.23</v>
      </c>
      <c r="Z18" s="87">
        <f t="shared" si="6"/>
        <v>1</v>
      </c>
      <c r="AA18" s="87">
        <v>1</v>
      </c>
      <c r="AB18" s="337">
        <f t="shared" si="7"/>
        <v>2.5</v>
      </c>
      <c r="AC18" s="91">
        <v>1</v>
      </c>
      <c r="AD18" s="215">
        <v>0</v>
      </c>
      <c r="AE18" s="340">
        <f t="shared" si="8"/>
        <v>1</v>
      </c>
      <c r="AF18" s="354">
        <f t="shared" si="9"/>
        <v>7.5</v>
      </c>
      <c r="AG18" s="139">
        <v>1</v>
      </c>
      <c r="AH18" s="139">
        <v>0</v>
      </c>
      <c r="AI18" s="139">
        <v>1</v>
      </c>
      <c r="AJ18" s="139">
        <v>1</v>
      </c>
      <c r="AK18" s="139">
        <v>1</v>
      </c>
      <c r="AL18" s="346">
        <f t="shared" si="10"/>
        <v>4</v>
      </c>
      <c r="AM18" s="348">
        <f t="shared" si="11"/>
        <v>11.5</v>
      </c>
      <c r="AN18" s="93" t="str">
        <f t="shared" si="12"/>
        <v>B</v>
      </c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368"/>
      <c r="BK18" s="9" t="s">
        <v>548</v>
      </c>
      <c r="BL18" s="9" t="s">
        <v>2458</v>
      </c>
      <c r="BM18" s="9" t="s">
        <v>939</v>
      </c>
      <c r="BN18" s="9" t="s">
        <v>944</v>
      </c>
      <c r="BO18" s="9">
        <v>37</v>
      </c>
      <c r="BP18" s="9">
        <v>31491</v>
      </c>
      <c r="BQ18" s="9">
        <v>6</v>
      </c>
      <c r="BR18" s="9" t="s">
        <v>2865</v>
      </c>
    </row>
    <row r="19" spans="1:70">
      <c r="A19" s="11" t="s">
        <v>2908</v>
      </c>
      <c r="B19" s="9" t="s">
        <v>1519</v>
      </c>
      <c r="C19" s="86" t="s">
        <v>549</v>
      </c>
      <c r="D19" s="9" t="s">
        <v>2459</v>
      </c>
      <c r="E19" s="152" t="s">
        <v>939</v>
      </c>
      <c r="F19" s="162">
        <v>30</v>
      </c>
      <c r="G19" s="83" t="s">
        <v>945</v>
      </c>
      <c r="H19" s="87" t="s">
        <v>3833</v>
      </c>
      <c r="I19" s="87" t="s">
        <v>3834</v>
      </c>
      <c r="J19" s="278">
        <f t="shared" si="0"/>
        <v>1</v>
      </c>
      <c r="K19" s="87" t="s">
        <v>3834</v>
      </c>
      <c r="L19" s="87" t="s">
        <v>3834</v>
      </c>
      <c r="M19" s="87">
        <v>0.5</v>
      </c>
      <c r="N19" s="87">
        <v>0.5</v>
      </c>
      <c r="O19" s="87">
        <v>0.5</v>
      </c>
      <c r="P19" s="87">
        <v>0</v>
      </c>
      <c r="Q19" s="281">
        <f t="shared" si="1"/>
        <v>3.5</v>
      </c>
      <c r="R19" s="278">
        <f t="shared" si="2"/>
        <v>2</v>
      </c>
      <c r="S19" s="282">
        <v>206.36</v>
      </c>
      <c r="T19" s="87">
        <f t="shared" si="3"/>
        <v>0</v>
      </c>
      <c r="U19" s="282">
        <v>49.64</v>
      </c>
      <c r="V19" s="333">
        <f t="shared" si="4"/>
        <v>0.5</v>
      </c>
      <c r="W19" s="282">
        <v>158.15</v>
      </c>
      <c r="X19" s="334">
        <f t="shared" si="5"/>
        <v>0</v>
      </c>
      <c r="Y19" s="282">
        <v>75.97</v>
      </c>
      <c r="Z19" s="87">
        <f t="shared" si="6"/>
        <v>1</v>
      </c>
      <c r="AA19" s="87">
        <v>1</v>
      </c>
      <c r="AB19" s="337">
        <f t="shared" si="7"/>
        <v>2.5</v>
      </c>
      <c r="AC19" s="91">
        <v>0</v>
      </c>
      <c r="AD19" s="215">
        <v>0</v>
      </c>
      <c r="AE19" s="340">
        <f t="shared" si="8"/>
        <v>0</v>
      </c>
      <c r="AF19" s="354">
        <f t="shared" si="9"/>
        <v>5.5</v>
      </c>
      <c r="AG19" s="139">
        <v>1</v>
      </c>
      <c r="AH19" s="139">
        <v>0</v>
      </c>
      <c r="AI19" s="139">
        <v>1</v>
      </c>
      <c r="AJ19" s="139">
        <v>1</v>
      </c>
      <c r="AK19" s="139">
        <v>1</v>
      </c>
      <c r="AL19" s="346">
        <f t="shared" si="10"/>
        <v>4</v>
      </c>
      <c r="AM19" s="348">
        <f t="shared" si="11"/>
        <v>9.5</v>
      </c>
      <c r="AN19" s="93" t="str">
        <f t="shared" si="12"/>
        <v>C</v>
      </c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368"/>
      <c r="BK19" s="9" t="s">
        <v>549</v>
      </c>
      <c r="BL19" s="9" t="s">
        <v>2459</v>
      </c>
      <c r="BM19" s="9" t="s">
        <v>939</v>
      </c>
      <c r="BN19" s="9" t="s">
        <v>944</v>
      </c>
      <c r="BO19" s="9">
        <v>30</v>
      </c>
      <c r="BP19" s="9">
        <v>19737</v>
      </c>
      <c r="BQ19" s="9">
        <v>5</v>
      </c>
      <c r="BR19" s="9" t="s">
        <v>945</v>
      </c>
    </row>
    <row r="20" spans="1:70">
      <c r="A20" s="11" t="s">
        <v>2908</v>
      </c>
      <c r="B20" s="9" t="s">
        <v>1497</v>
      </c>
      <c r="C20" s="86" t="s">
        <v>516</v>
      </c>
      <c r="D20" s="9" t="s">
        <v>2428</v>
      </c>
      <c r="E20" s="152" t="s">
        <v>972</v>
      </c>
      <c r="F20" s="162">
        <v>405</v>
      </c>
      <c r="G20" s="83" t="s">
        <v>1000</v>
      </c>
      <c r="H20" s="87" t="s">
        <v>3833</v>
      </c>
      <c r="I20" s="87" t="s">
        <v>3834</v>
      </c>
      <c r="J20" s="278">
        <f t="shared" si="0"/>
        <v>1</v>
      </c>
      <c r="K20" s="87" t="s">
        <v>3834</v>
      </c>
      <c r="L20" s="87" t="s">
        <v>3833</v>
      </c>
      <c r="M20" s="87">
        <v>0.5</v>
      </c>
      <c r="N20" s="87">
        <v>0.5</v>
      </c>
      <c r="O20" s="87">
        <v>0.5</v>
      </c>
      <c r="P20" s="87">
        <v>0.5</v>
      </c>
      <c r="Q20" s="281">
        <f t="shared" si="1"/>
        <v>3</v>
      </c>
      <c r="R20" s="278">
        <f t="shared" si="2"/>
        <v>2</v>
      </c>
      <c r="S20" s="282">
        <v>118.31</v>
      </c>
      <c r="T20" s="87">
        <f t="shared" si="3"/>
        <v>0</v>
      </c>
      <c r="U20" s="282">
        <v>156.07</v>
      </c>
      <c r="V20" s="333">
        <f t="shared" si="4"/>
        <v>0</v>
      </c>
      <c r="W20" s="282">
        <v>136.25</v>
      </c>
      <c r="X20" s="334">
        <f t="shared" si="5"/>
        <v>0</v>
      </c>
      <c r="Y20" s="282">
        <v>32.21</v>
      </c>
      <c r="Z20" s="87">
        <f t="shared" si="6"/>
        <v>1</v>
      </c>
      <c r="AA20" s="87">
        <v>1</v>
      </c>
      <c r="AB20" s="337">
        <f t="shared" si="7"/>
        <v>2</v>
      </c>
      <c r="AC20" s="91">
        <v>1</v>
      </c>
      <c r="AD20" s="215">
        <v>1</v>
      </c>
      <c r="AE20" s="340">
        <f t="shared" si="8"/>
        <v>2</v>
      </c>
      <c r="AF20" s="354">
        <f t="shared" si="9"/>
        <v>7</v>
      </c>
      <c r="AG20" s="139">
        <v>1</v>
      </c>
      <c r="AH20" s="139">
        <v>1</v>
      </c>
      <c r="AI20" s="139">
        <v>1</v>
      </c>
      <c r="AJ20" s="139">
        <v>1</v>
      </c>
      <c r="AK20" s="139">
        <v>1</v>
      </c>
      <c r="AL20" s="346">
        <f t="shared" si="10"/>
        <v>5</v>
      </c>
      <c r="AM20" s="348">
        <f t="shared" si="11"/>
        <v>12</v>
      </c>
      <c r="AN20" s="93" t="str">
        <f t="shared" si="12"/>
        <v>A</v>
      </c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368"/>
      <c r="BK20" s="9" t="s">
        <v>516</v>
      </c>
      <c r="BL20" s="9" t="s">
        <v>2428</v>
      </c>
      <c r="BM20" s="9" t="s">
        <v>972</v>
      </c>
      <c r="BN20" s="9" t="s">
        <v>999</v>
      </c>
      <c r="BO20" s="9">
        <v>405</v>
      </c>
      <c r="BP20" s="9">
        <v>108961</v>
      </c>
      <c r="BQ20" s="9">
        <v>17</v>
      </c>
      <c r="BR20" s="9" t="s">
        <v>1000</v>
      </c>
    </row>
    <row r="21" spans="1:70">
      <c r="A21" s="11" t="s">
        <v>2908</v>
      </c>
      <c r="B21" s="9" t="s">
        <v>1497</v>
      </c>
      <c r="C21" s="86" t="s">
        <v>517</v>
      </c>
      <c r="D21" s="9" t="s">
        <v>2429</v>
      </c>
      <c r="E21" s="152" t="s">
        <v>939</v>
      </c>
      <c r="F21" s="162">
        <v>40</v>
      </c>
      <c r="G21" s="83" t="s">
        <v>2865</v>
      </c>
      <c r="H21" s="87" t="s">
        <v>3833</v>
      </c>
      <c r="I21" s="87" t="s">
        <v>3833</v>
      </c>
      <c r="J21" s="278">
        <f t="shared" si="0"/>
        <v>0</v>
      </c>
      <c r="K21" s="87" t="s">
        <v>3834</v>
      </c>
      <c r="L21" s="87" t="s">
        <v>3834</v>
      </c>
      <c r="M21" s="87">
        <v>0.5</v>
      </c>
      <c r="N21" s="87">
        <v>0.5</v>
      </c>
      <c r="O21" s="87">
        <v>0.5</v>
      </c>
      <c r="P21" s="87">
        <v>0</v>
      </c>
      <c r="Q21" s="281">
        <f t="shared" si="1"/>
        <v>3.5</v>
      </c>
      <c r="R21" s="278">
        <f t="shared" si="2"/>
        <v>2</v>
      </c>
      <c r="S21" s="282">
        <v>101.39</v>
      </c>
      <c r="T21" s="87">
        <f t="shared" si="3"/>
        <v>0</v>
      </c>
      <c r="U21" s="282">
        <v>74.37</v>
      </c>
      <c r="V21" s="333">
        <f t="shared" si="4"/>
        <v>0</v>
      </c>
      <c r="W21" s="282">
        <v>223.4</v>
      </c>
      <c r="X21" s="334">
        <f t="shared" si="5"/>
        <v>0</v>
      </c>
      <c r="Y21" s="282">
        <v>67.010000000000005</v>
      </c>
      <c r="Z21" s="87">
        <f t="shared" si="6"/>
        <v>1</v>
      </c>
      <c r="AA21" s="87">
        <v>1</v>
      </c>
      <c r="AB21" s="337">
        <f t="shared" si="7"/>
        <v>2</v>
      </c>
      <c r="AC21" s="91">
        <v>1</v>
      </c>
      <c r="AD21" s="215">
        <v>1</v>
      </c>
      <c r="AE21" s="340">
        <f t="shared" si="8"/>
        <v>2</v>
      </c>
      <c r="AF21" s="354">
        <f t="shared" si="9"/>
        <v>6</v>
      </c>
      <c r="AG21" s="139">
        <v>0</v>
      </c>
      <c r="AH21" s="139">
        <v>1</v>
      </c>
      <c r="AI21" s="139">
        <v>1</v>
      </c>
      <c r="AJ21" s="139">
        <v>1</v>
      </c>
      <c r="AK21" s="139">
        <v>1</v>
      </c>
      <c r="AL21" s="346">
        <f t="shared" si="10"/>
        <v>4</v>
      </c>
      <c r="AM21" s="348">
        <f t="shared" si="11"/>
        <v>10</v>
      </c>
      <c r="AN21" s="93" t="str">
        <f t="shared" si="12"/>
        <v>C</v>
      </c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368"/>
      <c r="BK21" s="9" t="s">
        <v>517</v>
      </c>
      <c r="BL21" s="9" t="s">
        <v>2429</v>
      </c>
      <c r="BM21" s="9" t="s">
        <v>939</v>
      </c>
      <c r="BN21" s="9" t="s">
        <v>944</v>
      </c>
      <c r="BO21" s="9">
        <v>40</v>
      </c>
      <c r="BP21" s="9">
        <v>40210</v>
      </c>
      <c r="BQ21" s="9">
        <v>6</v>
      </c>
      <c r="BR21" s="9" t="s">
        <v>2865</v>
      </c>
    </row>
    <row r="22" spans="1:70">
      <c r="A22" s="11" t="s">
        <v>2908</v>
      </c>
      <c r="B22" s="9" t="s">
        <v>1497</v>
      </c>
      <c r="C22" s="86" t="s">
        <v>518</v>
      </c>
      <c r="D22" s="9" t="s">
        <v>2430</v>
      </c>
      <c r="E22" s="152" t="s">
        <v>939</v>
      </c>
      <c r="F22" s="162">
        <v>40</v>
      </c>
      <c r="G22" s="83" t="s">
        <v>2865</v>
      </c>
      <c r="H22" s="87" t="s">
        <v>3834</v>
      </c>
      <c r="I22" s="87" t="s">
        <v>3834</v>
      </c>
      <c r="J22" s="278">
        <f t="shared" si="0"/>
        <v>2</v>
      </c>
      <c r="K22" s="87" t="s">
        <v>3834</v>
      </c>
      <c r="L22" s="87" t="s">
        <v>3834</v>
      </c>
      <c r="M22" s="87">
        <v>0.5</v>
      </c>
      <c r="N22" s="87">
        <v>0.5</v>
      </c>
      <c r="O22" s="87">
        <v>0.5</v>
      </c>
      <c r="P22" s="87">
        <v>0.5</v>
      </c>
      <c r="Q22" s="281">
        <f t="shared" si="1"/>
        <v>4</v>
      </c>
      <c r="R22" s="278">
        <f t="shared" si="2"/>
        <v>2</v>
      </c>
      <c r="S22" s="282">
        <v>104.4</v>
      </c>
      <c r="T22" s="87">
        <f t="shared" si="3"/>
        <v>0</v>
      </c>
      <c r="U22" s="282">
        <v>36.39</v>
      </c>
      <c r="V22" s="333">
        <f t="shared" si="4"/>
        <v>0.5</v>
      </c>
      <c r="W22" s="282">
        <v>54.43</v>
      </c>
      <c r="X22" s="334">
        <f t="shared" si="5"/>
        <v>0.5</v>
      </c>
      <c r="Y22" s="282">
        <v>63.79</v>
      </c>
      <c r="Z22" s="87">
        <f t="shared" si="6"/>
        <v>1</v>
      </c>
      <c r="AA22" s="87">
        <v>1</v>
      </c>
      <c r="AB22" s="337">
        <f t="shared" si="7"/>
        <v>3</v>
      </c>
      <c r="AC22" s="91">
        <v>0</v>
      </c>
      <c r="AD22" s="215">
        <v>0</v>
      </c>
      <c r="AE22" s="340">
        <f t="shared" si="8"/>
        <v>0</v>
      </c>
      <c r="AF22" s="354">
        <f t="shared" si="9"/>
        <v>7</v>
      </c>
      <c r="AG22" s="139">
        <v>1</v>
      </c>
      <c r="AH22" s="139">
        <v>1</v>
      </c>
      <c r="AI22" s="139">
        <v>1</v>
      </c>
      <c r="AJ22" s="139">
        <v>1</v>
      </c>
      <c r="AK22" s="139">
        <v>1</v>
      </c>
      <c r="AL22" s="346">
        <f t="shared" si="10"/>
        <v>5</v>
      </c>
      <c r="AM22" s="348">
        <f t="shared" si="11"/>
        <v>12</v>
      </c>
      <c r="AN22" s="93" t="str">
        <f t="shared" si="12"/>
        <v>A</v>
      </c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368"/>
      <c r="BK22" s="9" t="s">
        <v>518</v>
      </c>
      <c r="BL22" s="9" t="s">
        <v>2430</v>
      </c>
      <c r="BM22" s="9" t="s">
        <v>939</v>
      </c>
      <c r="BN22" s="9" t="s">
        <v>944</v>
      </c>
      <c r="BO22" s="9">
        <v>40</v>
      </c>
      <c r="BP22" s="9">
        <v>44883</v>
      </c>
      <c r="BQ22" s="9">
        <v>6</v>
      </c>
      <c r="BR22" s="9" t="s">
        <v>2865</v>
      </c>
    </row>
    <row r="23" spans="1:70">
      <c r="A23" s="11" t="s">
        <v>2908</v>
      </c>
      <c r="B23" s="9" t="s">
        <v>1497</v>
      </c>
      <c r="C23" s="86" t="s">
        <v>519</v>
      </c>
      <c r="D23" s="9" t="s">
        <v>2431</v>
      </c>
      <c r="E23" s="152" t="s">
        <v>939</v>
      </c>
      <c r="F23" s="162">
        <v>43</v>
      </c>
      <c r="G23" s="83" t="s">
        <v>945</v>
      </c>
      <c r="H23" s="87" t="s">
        <v>3833</v>
      </c>
      <c r="I23" s="87" t="s">
        <v>3834</v>
      </c>
      <c r="J23" s="278">
        <f t="shared" si="0"/>
        <v>1</v>
      </c>
      <c r="K23" s="87" t="s">
        <v>3834</v>
      </c>
      <c r="L23" s="87" t="s">
        <v>3834</v>
      </c>
      <c r="M23" s="87">
        <v>0</v>
      </c>
      <c r="N23" s="87">
        <v>0</v>
      </c>
      <c r="O23" s="87">
        <v>0</v>
      </c>
      <c r="P23" s="87">
        <v>0.5</v>
      </c>
      <c r="Q23" s="281">
        <f t="shared" si="1"/>
        <v>2.5</v>
      </c>
      <c r="R23" s="278">
        <f t="shared" si="2"/>
        <v>2</v>
      </c>
      <c r="S23" s="282">
        <v>295.47000000000003</v>
      </c>
      <c r="T23" s="87">
        <f t="shared" si="3"/>
        <v>0</v>
      </c>
      <c r="U23" s="282">
        <v>50.2</v>
      </c>
      <c r="V23" s="333">
        <f t="shared" si="4"/>
        <v>0.5</v>
      </c>
      <c r="W23" s="282">
        <v>130.38999999999999</v>
      </c>
      <c r="X23" s="334">
        <f t="shared" si="5"/>
        <v>0</v>
      </c>
      <c r="Y23" s="282">
        <v>82.95</v>
      </c>
      <c r="Z23" s="87">
        <f t="shared" si="6"/>
        <v>1</v>
      </c>
      <c r="AA23" s="87">
        <v>1</v>
      </c>
      <c r="AB23" s="337">
        <f t="shared" si="7"/>
        <v>2.5</v>
      </c>
      <c r="AC23" s="91">
        <v>1</v>
      </c>
      <c r="AD23" s="215">
        <v>1</v>
      </c>
      <c r="AE23" s="340">
        <f t="shared" si="8"/>
        <v>2</v>
      </c>
      <c r="AF23" s="354">
        <f t="shared" si="9"/>
        <v>7.5</v>
      </c>
      <c r="AG23" s="139">
        <v>1</v>
      </c>
      <c r="AH23" s="139">
        <v>0</v>
      </c>
      <c r="AI23" s="139">
        <v>1</v>
      </c>
      <c r="AJ23" s="139">
        <v>1</v>
      </c>
      <c r="AK23" s="139">
        <v>1</v>
      </c>
      <c r="AL23" s="346">
        <f t="shared" si="10"/>
        <v>4</v>
      </c>
      <c r="AM23" s="348">
        <f t="shared" si="11"/>
        <v>11.5</v>
      </c>
      <c r="AN23" s="93" t="str">
        <f t="shared" si="12"/>
        <v>B</v>
      </c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368"/>
      <c r="BK23" s="9" t="s">
        <v>519</v>
      </c>
      <c r="BL23" s="9" t="s">
        <v>2431</v>
      </c>
      <c r="BM23" s="9" t="s">
        <v>939</v>
      </c>
      <c r="BN23" s="9" t="s">
        <v>944</v>
      </c>
      <c r="BO23" s="9">
        <v>43</v>
      </c>
      <c r="BP23" s="9">
        <v>26900</v>
      </c>
      <c r="BQ23" s="9">
        <v>5</v>
      </c>
      <c r="BR23" s="9" t="s">
        <v>945</v>
      </c>
    </row>
    <row r="24" spans="1:70">
      <c r="A24" s="11" t="s">
        <v>2908</v>
      </c>
      <c r="B24" s="9" t="s">
        <v>1497</v>
      </c>
      <c r="C24" s="86" t="s">
        <v>520</v>
      </c>
      <c r="D24" s="9" t="s">
        <v>2432</v>
      </c>
      <c r="E24" s="152" t="s">
        <v>939</v>
      </c>
      <c r="F24" s="162">
        <v>30</v>
      </c>
      <c r="G24" s="83" t="s">
        <v>945</v>
      </c>
      <c r="H24" s="87" t="s">
        <v>3834</v>
      </c>
      <c r="I24" s="87" t="s">
        <v>3834</v>
      </c>
      <c r="J24" s="278">
        <f t="shared" si="0"/>
        <v>2</v>
      </c>
      <c r="K24" s="87" t="s">
        <v>3834</v>
      </c>
      <c r="L24" s="87" t="s">
        <v>3834</v>
      </c>
      <c r="M24" s="87">
        <v>0.5</v>
      </c>
      <c r="N24" s="87">
        <v>0.5</v>
      </c>
      <c r="O24" s="87">
        <v>0.5</v>
      </c>
      <c r="P24" s="87">
        <v>0</v>
      </c>
      <c r="Q24" s="281">
        <f t="shared" si="1"/>
        <v>3.5</v>
      </c>
      <c r="R24" s="278">
        <f t="shared" si="2"/>
        <v>2</v>
      </c>
      <c r="S24" s="282">
        <v>198.31</v>
      </c>
      <c r="T24" s="87">
        <f t="shared" si="3"/>
        <v>0</v>
      </c>
      <c r="U24" s="282">
        <v>44.21</v>
      </c>
      <c r="V24" s="333">
        <f t="shared" si="4"/>
        <v>0.5</v>
      </c>
      <c r="W24" s="282">
        <v>74.11</v>
      </c>
      <c r="X24" s="334">
        <f t="shared" si="5"/>
        <v>0</v>
      </c>
      <c r="Y24" s="282">
        <v>100.13</v>
      </c>
      <c r="Z24" s="87">
        <f t="shared" si="6"/>
        <v>0</v>
      </c>
      <c r="AA24" s="87">
        <v>0</v>
      </c>
      <c r="AB24" s="337">
        <f t="shared" si="7"/>
        <v>0.5</v>
      </c>
      <c r="AC24" s="91">
        <v>0</v>
      </c>
      <c r="AD24" s="215">
        <v>0</v>
      </c>
      <c r="AE24" s="340">
        <f t="shared" si="8"/>
        <v>0</v>
      </c>
      <c r="AF24" s="354">
        <f t="shared" si="9"/>
        <v>4.5</v>
      </c>
      <c r="AG24" s="139">
        <v>1</v>
      </c>
      <c r="AH24" s="139">
        <v>1</v>
      </c>
      <c r="AI24" s="139">
        <v>1</v>
      </c>
      <c r="AJ24" s="139">
        <v>1</v>
      </c>
      <c r="AK24" s="139">
        <v>1</v>
      </c>
      <c r="AL24" s="346">
        <f t="shared" si="10"/>
        <v>5</v>
      </c>
      <c r="AM24" s="348">
        <f t="shared" si="11"/>
        <v>9.5</v>
      </c>
      <c r="AN24" s="93" t="str">
        <f t="shared" si="12"/>
        <v>C</v>
      </c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368"/>
      <c r="BK24" s="9" t="s">
        <v>520</v>
      </c>
      <c r="BL24" s="9" t="s">
        <v>2432</v>
      </c>
      <c r="BM24" s="9" t="s">
        <v>939</v>
      </c>
      <c r="BN24" s="9" t="s">
        <v>944</v>
      </c>
      <c r="BO24" s="9">
        <v>30</v>
      </c>
      <c r="BP24" s="9">
        <v>17691</v>
      </c>
      <c r="BQ24" s="9">
        <v>5</v>
      </c>
      <c r="BR24" s="9" t="s">
        <v>945</v>
      </c>
    </row>
    <row r="25" spans="1:70">
      <c r="A25" s="11" t="s">
        <v>2908</v>
      </c>
      <c r="B25" s="9" t="s">
        <v>1497</v>
      </c>
      <c r="C25" s="86" t="s">
        <v>521</v>
      </c>
      <c r="D25" s="9" t="s">
        <v>2433</v>
      </c>
      <c r="E25" s="152" t="s">
        <v>939</v>
      </c>
      <c r="F25" s="162">
        <v>40</v>
      </c>
      <c r="G25" s="83" t="s">
        <v>2865</v>
      </c>
      <c r="H25" s="87" t="s">
        <v>3834</v>
      </c>
      <c r="I25" s="87" t="s">
        <v>3833</v>
      </c>
      <c r="J25" s="278">
        <f t="shared" si="0"/>
        <v>1</v>
      </c>
      <c r="K25" s="87" t="s">
        <v>3834</v>
      </c>
      <c r="L25" s="87" t="s">
        <v>3834</v>
      </c>
      <c r="M25" s="87">
        <v>0.5</v>
      </c>
      <c r="N25" s="87">
        <v>0</v>
      </c>
      <c r="O25" s="87">
        <v>0.5</v>
      </c>
      <c r="P25" s="87">
        <v>0</v>
      </c>
      <c r="Q25" s="281">
        <f t="shared" si="1"/>
        <v>3</v>
      </c>
      <c r="R25" s="278">
        <f t="shared" si="2"/>
        <v>2</v>
      </c>
      <c r="S25" s="282">
        <v>132.63999999999999</v>
      </c>
      <c r="T25" s="87">
        <f t="shared" si="3"/>
        <v>0</v>
      </c>
      <c r="U25" s="282">
        <v>24.1</v>
      </c>
      <c r="V25" s="333">
        <f t="shared" si="4"/>
        <v>0.5</v>
      </c>
      <c r="W25" s="282">
        <v>88.66</v>
      </c>
      <c r="X25" s="334">
        <f t="shared" si="5"/>
        <v>0</v>
      </c>
      <c r="Y25" s="282">
        <v>80.540000000000006</v>
      </c>
      <c r="Z25" s="87">
        <f t="shared" si="6"/>
        <v>1</v>
      </c>
      <c r="AA25" s="87">
        <v>1</v>
      </c>
      <c r="AB25" s="337">
        <f t="shared" si="7"/>
        <v>2.5</v>
      </c>
      <c r="AC25" s="91">
        <v>1</v>
      </c>
      <c r="AD25" s="215">
        <v>0</v>
      </c>
      <c r="AE25" s="340">
        <f t="shared" si="8"/>
        <v>1</v>
      </c>
      <c r="AF25" s="354">
        <f t="shared" si="9"/>
        <v>6.5</v>
      </c>
      <c r="AG25" s="139">
        <v>0</v>
      </c>
      <c r="AH25" s="139">
        <v>0</v>
      </c>
      <c r="AI25" s="139">
        <v>1</v>
      </c>
      <c r="AJ25" s="139">
        <v>1</v>
      </c>
      <c r="AK25" s="139">
        <v>1</v>
      </c>
      <c r="AL25" s="346">
        <f t="shared" si="10"/>
        <v>3</v>
      </c>
      <c r="AM25" s="348">
        <f t="shared" si="11"/>
        <v>9.5</v>
      </c>
      <c r="AN25" s="93" t="str">
        <f t="shared" si="12"/>
        <v>C</v>
      </c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368"/>
      <c r="BK25" s="9" t="s">
        <v>521</v>
      </c>
      <c r="BL25" s="9" t="s">
        <v>2433</v>
      </c>
      <c r="BM25" s="9" t="s">
        <v>939</v>
      </c>
      <c r="BN25" s="9" t="s">
        <v>944</v>
      </c>
      <c r="BO25" s="9">
        <v>40</v>
      </c>
      <c r="BP25" s="9">
        <v>33341</v>
      </c>
      <c r="BQ25" s="9">
        <v>6</v>
      </c>
      <c r="BR25" s="9" t="s">
        <v>2865</v>
      </c>
    </row>
    <row r="26" spans="1:70">
      <c r="A26" s="11" t="s">
        <v>2908</v>
      </c>
      <c r="B26" s="9" t="s">
        <v>1497</v>
      </c>
      <c r="C26" s="86" t="s">
        <v>522</v>
      </c>
      <c r="D26" s="9" t="s">
        <v>2434</v>
      </c>
      <c r="E26" s="152" t="s">
        <v>939</v>
      </c>
      <c r="F26" s="162">
        <v>60</v>
      </c>
      <c r="G26" s="83" t="s">
        <v>2865</v>
      </c>
      <c r="H26" s="87" t="s">
        <v>3834</v>
      </c>
      <c r="I26" s="87" t="s">
        <v>3834</v>
      </c>
      <c r="J26" s="278">
        <f t="shared" si="0"/>
        <v>2</v>
      </c>
      <c r="K26" s="87" t="s">
        <v>3834</v>
      </c>
      <c r="L26" s="87" t="s">
        <v>3834</v>
      </c>
      <c r="M26" s="87">
        <v>0</v>
      </c>
      <c r="N26" s="87">
        <v>0.5</v>
      </c>
      <c r="O26" s="87">
        <v>0</v>
      </c>
      <c r="P26" s="87">
        <v>0.5</v>
      </c>
      <c r="Q26" s="281">
        <f t="shared" si="1"/>
        <v>3</v>
      </c>
      <c r="R26" s="278">
        <f t="shared" si="2"/>
        <v>2</v>
      </c>
      <c r="S26" s="282">
        <v>169.18</v>
      </c>
      <c r="T26" s="87">
        <f t="shared" si="3"/>
        <v>0</v>
      </c>
      <c r="U26" s="282">
        <v>37.39</v>
      </c>
      <c r="V26" s="333">
        <f t="shared" si="4"/>
        <v>0.5</v>
      </c>
      <c r="W26" s="282">
        <v>87.04</v>
      </c>
      <c r="X26" s="334">
        <f t="shared" si="5"/>
        <v>0</v>
      </c>
      <c r="Y26" s="282">
        <v>95.12</v>
      </c>
      <c r="Z26" s="87">
        <f t="shared" si="6"/>
        <v>0</v>
      </c>
      <c r="AA26" s="87">
        <v>1</v>
      </c>
      <c r="AB26" s="337">
        <f t="shared" si="7"/>
        <v>1.5</v>
      </c>
      <c r="AC26" s="91">
        <v>0</v>
      </c>
      <c r="AD26" s="215">
        <v>1</v>
      </c>
      <c r="AE26" s="340">
        <f t="shared" si="8"/>
        <v>1</v>
      </c>
      <c r="AF26" s="354">
        <f t="shared" si="9"/>
        <v>6.5</v>
      </c>
      <c r="AG26" s="139">
        <v>0</v>
      </c>
      <c r="AH26" s="139">
        <v>0</v>
      </c>
      <c r="AI26" s="139">
        <v>1</v>
      </c>
      <c r="AJ26" s="139">
        <v>0</v>
      </c>
      <c r="AK26" s="139">
        <v>1</v>
      </c>
      <c r="AL26" s="346">
        <f t="shared" si="10"/>
        <v>2</v>
      </c>
      <c r="AM26" s="348">
        <f t="shared" si="11"/>
        <v>8.5</v>
      </c>
      <c r="AN26" s="93" t="str">
        <f t="shared" si="12"/>
        <v>D</v>
      </c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368"/>
      <c r="BK26" s="9" t="s">
        <v>522</v>
      </c>
      <c r="BL26" s="9" t="s">
        <v>2434</v>
      </c>
      <c r="BM26" s="9" t="s">
        <v>939</v>
      </c>
      <c r="BN26" s="9" t="s">
        <v>944</v>
      </c>
      <c r="BO26" s="9">
        <v>60</v>
      </c>
      <c r="BP26" s="9">
        <v>55455</v>
      </c>
      <c r="BQ26" s="9">
        <v>6</v>
      </c>
      <c r="BR26" s="9" t="s">
        <v>2865</v>
      </c>
    </row>
    <row r="27" spans="1:70">
      <c r="A27" s="11" t="s">
        <v>2908</v>
      </c>
      <c r="B27" s="9" t="s">
        <v>1497</v>
      </c>
      <c r="C27" s="86" t="s">
        <v>523</v>
      </c>
      <c r="D27" s="9" t="s">
        <v>2435</v>
      </c>
      <c r="E27" s="152" t="s">
        <v>939</v>
      </c>
      <c r="F27" s="162">
        <v>88</v>
      </c>
      <c r="G27" s="83" t="s">
        <v>941</v>
      </c>
      <c r="H27" s="87" t="s">
        <v>3834</v>
      </c>
      <c r="I27" s="87" t="s">
        <v>3834</v>
      </c>
      <c r="J27" s="278">
        <f t="shared" si="0"/>
        <v>2</v>
      </c>
      <c r="K27" s="87" t="s">
        <v>3834</v>
      </c>
      <c r="L27" s="87" t="s">
        <v>3834</v>
      </c>
      <c r="M27" s="87">
        <v>0.5</v>
      </c>
      <c r="N27" s="87">
        <v>0.5</v>
      </c>
      <c r="O27" s="87">
        <v>0.5</v>
      </c>
      <c r="P27" s="87">
        <v>0</v>
      </c>
      <c r="Q27" s="281">
        <f t="shared" si="1"/>
        <v>3.5</v>
      </c>
      <c r="R27" s="278">
        <f t="shared" si="2"/>
        <v>2</v>
      </c>
      <c r="S27" s="282">
        <v>110.91</v>
      </c>
      <c r="T27" s="87">
        <f t="shared" si="3"/>
        <v>0</v>
      </c>
      <c r="U27" s="282">
        <v>69.180000000000007</v>
      </c>
      <c r="V27" s="333">
        <f t="shared" si="4"/>
        <v>0</v>
      </c>
      <c r="W27" s="282">
        <v>44.65</v>
      </c>
      <c r="X27" s="334">
        <f t="shared" si="5"/>
        <v>0.5</v>
      </c>
      <c r="Y27" s="282">
        <v>83.1</v>
      </c>
      <c r="Z27" s="87">
        <f t="shared" si="6"/>
        <v>1</v>
      </c>
      <c r="AA27" s="87">
        <v>1</v>
      </c>
      <c r="AB27" s="337">
        <f t="shared" si="7"/>
        <v>2.5</v>
      </c>
      <c r="AC27" s="91">
        <v>0</v>
      </c>
      <c r="AD27" s="215">
        <v>1</v>
      </c>
      <c r="AE27" s="340">
        <f t="shared" si="8"/>
        <v>1</v>
      </c>
      <c r="AF27" s="354">
        <f t="shared" si="9"/>
        <v>7.5</v>
      </c>
      <c r="AG27" s="139">
        <v>0</v>
      </c>
      <c r="AH27" s="139">
        <v>0</v>
      </c>
      <c r="AI27" s="139">
        <v>1</v>
      </c>
      <c r="AJ27" s="139">
        <v>1</v>
      </c>
      <c r="AK27" s="139">
        <v>1</v>
      </c>
      <c r="AL27" s="346">
        <f t="shared" si="10"/>
        <v>3</v>
      </c>
      <c r="AM27" s="348">
        <f t="shared" si="11"/>
        <v>10.5</v>
      </c>
      <c r="AN27" s="93" t="str">
        <f t="shared" si="12"/>
        <v>B</v>
      </c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368"/>
      <c r="BK27" s="9" t="s">
        <v>523</v>
      </c>
      <c r="BL27" s="9" t="s">
        <v>2435</v>
      </c>
      <c r="BM27" s="9" t="s">
        <v>939</v>
      </c>
      <c r="BN27" s="9" t="s">
        <v>940</v>
      </c>
      <c r="BO27" s="9">
        <v>88</v>
      </c>
      <c r="BP27" s="9">
        <v>53599</v>
      </c>
      <c r="BQ27" s="9">
        <v>10</v>
      </c>
      <c r="BR27" s="9" t="s">
        <v>941</v>
      </c>
    </row>
    <row r="28" spans="1:70">
      <c r="A28" s="11" t="s">
        <v>2908</v>
      </c>
      <c r="B28" s="9" t="s">
        <v>1497</v>
      </c>
      <c r="C28" s="86" t="s">
        <v>524</v>
      </c>
      <c r="D28" s="9" t="s">
        <v>2436</v>
      </c>
      <c r="E28" s="152" t="s">
        <v>939</v>
      </c>
      <c r="F28" s="162">
        <v>36</v>
      </c>
      <c r="G28" s="83" t="s">
        <v>2865</v>
      </c>
      <c r="H28" s="87" t="s">
        <v>3834</v>
      </c>
      <c r="I28" s="87" t="s">
        <v>3834</v>
      </c>
      <c r="J28" s="278">
        <f t="shared" si="0"/>
        <v>2</v>
      </c>
      <c r="K28" s="87" t="s">
        <v>3834</v>
      </c>
      <c r="L28" s="87" t="s">
        <v>3834</v>
      </c>
      <c r="M28" s="87">
        <v>0.5</v>
      </c>
      <c r="N28" s="87">
        <v>0.5</v>
      </c>
      <c r="O28" s="87">
        <v>0.5</v>
      </c>
      <c r="P28" s="87">
        <v>0.5</v>
      </c>
      <c r="Q28" s="281">
        <f t="shared" si="1"/>
        <v>4</v>
      </c>
      <c r="R28" s="278">
        <f t="shared" si="2"/>
        <v>2</v>
      </c>
      <c r="S28" s="282">
        <v>177.72</v>
      </c>
      <c r="T28" s="87">
        <f t="shared" si="3"/>
        <v>0</v>
      </c>
      <c r="U28" s="282">
        <v>65.66</v>
      </c>
      <c r="V28" s="333">
        <f t="shared" si="4"/>
        <v>0</v>
      </c>
      <c r="W28" s="282">
        <v>134.86000000000001</v>
      </c>
      <c r="X28" s="334">
        <f t="shared" si="5"/>
        <v>0</v>
      </c>
      <c r="Y28" s="282">
        <v>81.709999999999994</v>
      </c>
      <c r="Z28" s="87">
        <f t="shared" si="6"/>
        <v>1</v>
      </c>
      <c r="AA28" s="87">
        <v>1</v>
      </c>
      <c r="AB28" s="337">
        <f t="shared" si="7"/>
        <v>2</v>
      </c>
      <c r="AC28" s="91">
        <v>0</v>
      </c>
      <c r="AD28" s="215">
        <v>0</v>
      </c>
      <c r="AE28" s="340">
        <f t="shared" si="8"/>
        <v>0</v>
      </c>
      <c r="AF28" s="354">
        <f t="shared" si="9"/>
        <v>6</v>
      </c>
      <c r="AG28" s="139">
        <v>0</v>
      </c>
      <c r="AH28" s="139">
        <v>1</v>
      </c>
      <c r="AI28" s="139">
        <v>1</v>
      </c>
      <c r="AJ28" s="139">
        <v>1</v>
      </c>
      <c r="AK28" s="139">
        <v>1</v>
      </c>
      <c r="AL28" s="346">
        <f t="shared" si="10"/>
        <v>4</v>
      </c>
      <c r="AM28" s="348">
        <f t="shared" si="11"/>
        <v>10</v>
      </c>
      <c r="AN28" s="93" t="str">
        <f t="shared" si="12"/>
        <v>C</v>
      </c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368"/>
      <c r="BK28" s="9" t="s">
        <v>524</v>
      </c>
      <c r="BL28" s="9" t="s">
        <v>2436</v>
      </c>
      <c r="BM28" s="9" t="s">
        <v>939</v>
      </c>
      <c r="BN28" s="9" t="s">
        <v>944</v>
      </c>
      <c r="BO28" s="9">
        <v>36</v>
      </c>
      <c r="BP28" s="9">
        <v>37999</v>
      </c>
      <c r="BQ28" s="9">
        <v>6</v>
      </c>
      <c r="BR28" s="9" t="s">
        <v>2865</v>
      </c>
    </row>
    <row r="29" spans="1:70">
      <c r="A29" s="11" t="s">
        <v>2908</v>
      </c>
      <c r="B29" s="9" t="s">
        <v>1497</v>
      </c>
      <c r="C29" s="86" t="s">
        <v>525</v>
      </c>
      <c r="D29" s="9" t="s">
        <v>2437</v>
      </c>
      <c r="E29" s="152" t="s">
        <v>939</v>
      </c>
      <c r="F29" s="162">
        <v>30</v>
      </c>
      <c r="G29" s="83" t="s">
        <v>2865</v>
      </c>
      <c r="H29" s="87" t="s">
        <v>3833</v>
      </c>
      <c r="I29" s="87" t="s">
        <v>3833</v>
      </c>
      <c r="J29" s="278">
        <f t="shared" ref="J29:J92" si="13">SUM(H29+I29)</f>
        <v>0</v>
      </c>
      <c r="K29" s="87" t="s">
        <v>3834</v>
      </c>
      <c r="L29" s="87" t="s">
        <v>3834</v>
      </c>
      <c r="M29" s="87">
        <v>0.5</v>
      </c>
      <c r="N29" s="87">
        <v>0.5</v>
      </c>
      <c r="O29" s="87">
        <v>0</v>
      </c>
      <c r="P29" s="87">
        <v>0.5</v>
      </c>
      <c r="Q29" s="281">
        <f t="shared" ref="Q29:Q92" si="14">SUM(K29+L29+M29+N29+O29+P29)</f>
        <v>3.5</v>
      </c>
      <c r="R29" s="278">
        <f t="shared" ref="R29:R92" si="15">IF(Q29&gt;=2,2,Q29)</f>
        <v>2</v>
      </c>
      <c r="S29" s="282">
        <v>61.5</v>
      </c>
      <c r="T29" s="87">
        <f t="shared" ref="T29:T92" si="16">IF(S29&lt;=90,1,0)</f>
        <v>1</v>
      </c>
      <c r="U29" s="282">
        <v>57.22</v>
      </c>
      <c r="V29" s="333">
        <f t="shared" ref="V29:V92" si="17">IF(U29&lt;=60,0.5,0)</f>
        <v>0.5</v>
      </c>
      <c r="W29" s="282">
        <v>48.61</v>
      </c>
      <c r="X29" s="334">
        <f t="shared" ref="X29:X92" si="18">IF(W29&lt;=60,0.5,0)</f>
        <v>0.5</v>
      </c>
      <c r="Y29" s="282">
        <v>74.67</v>
      </c>
      <c r="Z29" s="87">
        <f t="shared" ref="Z29:Z92" si="19">IF(Y29&lt;=90,1,0)</f>
        <v>1</v>
      </c>
      <c r="AA29" s="87">
        <v>1</v>
      </c>
      <c r="AB29" s="337">
        <f t="shared" ref="AB29:AB92" si="20">T29+V29+X29+Z29+AA29</f>
        <v>4</v>
      </c>
      <c r="AC29" s="91">
        <v>1</v>
      </c>
      <c r="AD29" s="215">
        <v>1</v>
      </c>
      <c r="AE29" s="340">
        <f t="shared" ref="AE29:AE92" si="21">AC29+AD29</f>
        <v>2</v>
      </c>
      <c r="AF29" s="354">
        <f t="shared" ref="AF29:AF92" si="22">+J29+R29+AB29+AE29</f>
        <v>8</v>
      </c>
      <c r="AG29" s="139">
        <v>1</v>
      </c>
      <c r="AH29" s="139">
        <v>1</v>
      </c>
      <c r="AI29" s="139">
        <v>1</v>
      </c>
      <c r="AJ29" s="139">
        <v>1</v>
      </c>
      <c r="AK29" s="139">
        <v>1</v>
      </c>
      <c r="AL29" s="346">
        <f t="shared" ref="AL29:AL92" si="23">SUM(AG29:AK29)</f>
        <v>5</v>
      </c>
      <c r="AM29" s="348">
        <f t="shared" ref="AM29:AM92" si="24">AL29+AF29</f>
        <v>13</v>
      </c>
      <c r="AN29" s="93" t="str">
        <f t="shared" ref="AN29:AN92" si="25">IF(AM29&lt;7.5,"F",IF(AM29&lt;9,"D",IF(AM29&lt;10.5,"C",IF(AM29&lt;12,"B","A"))))</f>
        <v>A</v>
      </c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368"/>
      <c r="BK29" s="9" t="s">
        <v>525</v>
      </c>
      <c r="BL29" s="9" t="s">
        <v>2437</v>
      </c>
      <c r="BM29" s="9" t="s">
        <v>939</v>
      </c>
      <c r="BN29" s="9" t="s">
        <v>944</v>
      </c>
      <c r="BO29" s="9">
        <v>30</v>
      </c>
      <c r="BP29" s="9">
        <v>43769</v>
      </c>
      <c r="BQ29" s="9">
        <v>6</v>
      </c>
      <c r="BR29" s="9" t="s">
        <v>2865</v>
      </c>
    </row>
    <row r="30" spans="1:70">
      <c r="A30" s="11" t="s">
        <v>2908</v>
      </c>
      <c r="B30" s="9" t="s">
        <v>1497</v>
      </c>
      <c r="C30" s="86" t="s">
        <v>526</v>
      </c>
      <c r="D30" s="9" t="s">
        <v>2910</v>
      </c>
      <c r="E30" s="152" t="s">
        <v>939</v>
      </c>
      <c r="F30" s="162">
        <v>120</v>
      </c>
      <c r="G30" s="83" t="s">
        <v>2864</v>
      </c>
      <c r="H30" s="87" t="s">
        <v>3834</v>
      </c>
      <c r="I30" s="87" t="s">
        <v>3834</v>
      </c>
      <c r="J30" s="278">
        <f t="shared" si="13"/>
        <v>2</v>
      </c>
      <c r="K30" s="87" t="s">
        <v>3834</v>
      </c>
      <c r="L30" s="87" t="s">
        <v>3834</v>
      </c>
      <c r="M30" s="87">
        <v>0.5</v>
      </c>
      <c r="N30" s="87">
        <v>0.5</v>
      </c>
      <c r="O30" s="87">
        <v>0.5</v>
      </c>
      <c r="P30" s="87">
        <v>0.5</v>
      </c>
      <c r="Q30" s="281">
        <f t="shared" si="14"/>
        <v>4</v>
      </c>
      <c r="R30" s="278">
        <f t="shared" si="15"/>
        <v>2</v>
      </c>
      <c r="S30" s="282">
        <v>363.06</v>
      </c>
      <c r="T30" s="87">
        <f t="shared" si="16"/>
        <v>0</v>
      </c>
      <c r="U30" s="282">
        <v>61.91</v>
      </c>
      <c r="V30" s="333">
        <f t="shared" si="17"/>
        <v>0</v>
      </c>
      <c r="W30" s="282">
        <v>88.5</v>
      </c>
      <c r="X30" s="334">
        <f t="shared" si="18"/>
        <v>0</v>
      </c>
      <c r="Y30" s="282">
        <v>65.72</v>
      </c>
      <c r="Z30" s="87">
        <f t="shared" si="19"/>
        <v>1</v>
      </c>
      <c r="AA30" s="87">
        <v>1</v>
      </c>
      <c r="AB30" s="337">
        <f t="shared" si="20"/>
        <v>2</v>
      </c>
      <c r="AC30" s="91">
        <v>0</v>
      </c>
      <c r="AD30" s="215">
        <v>1</v>
      </c>
      <c r="AE30" s="340">
        <f t="shared" si="21"/>
        <v>1</v>
      </c>
      <c r="AF30" s="354">
        <f t="shared" si="22"/>
        <v>7</v>
      </c>
      <c r="AG30" s="139">
        <v>0</v>
      </c>
      <c r="AH30" s="139">
        <v>0</v>
      </c>
      <c r="AI30" s="139">
        <v>0</v>
      </c>
      <c r="AJ30" s="139">
        <v>1</v>
      </c>
      <c r="AK30" s="139">
        <v>0</v>
      </c>
      <c r="AL30" s="346">
        <f t="shared" si="23"/>
        <v>1</v>
      </c>
      <c r="AM30" s="348">
        <f t="shared" si="24"/>
        <v>8</v>
      </c>
      <c r="AN30" s="93" t="str">
        <f t="shared" si="25"/>
        <v>D</v>
      </c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368"/>
      <c r="BK30" s="9" t="s">
        <v>526</v>
      </c>
      <c r="BL30" s="9" t="s">
        <v>2910</v>
      </c>
      <c r="BM30" s="9" t="s">
        <v>939</v>
      </c>
      <c r="BN30" s="9" t="s">
        <v>947</v>
      </c>
      <c r="BO30" s="9">
        <v>120</v>
      </c>
      <c r="BP30" s="9">
        <v>54671</v>
      </c>
      <c r="BQ30" s="9">
        <v>13</v>
      </c>
      <c r="BR30" s="9" t="s">
        <v>2864</v>
      </c>
    </row>
    <row r="31" spans="1:70">
      <c r="A31" s="11" t="s">
        <v>2908</v>
      </c>
      <c r="B31" s="9" t="s">
        <v>1497</v>
      </c>
      <c r="C31" s="86" t="s">
        <v>527</v>
      </c>
      <c r="D31" s="9" t="s">
        <v>2438</v>
      </c>
      <c r="E31" s="152" t="s">
        <v>939</v>
      </c>
      <c r="F31" s="162">
        <v>25</v>
      </c>
      <c r="G31" s="83" t="s">
        <v>967</v>
      </c>
      <c r="H31" s="87" t="s">
        <v>3833</v>
      </c>
      <c r="I31" s="87" t="s">
        <v>3834</v>
      </c>
      <c r="J31" s="278">
        <f t="shared" si="13"/>
        <v>1</v>
      </c>
      <c r="K31" s="87" t="s">
        <v>3834</v>
      </c>
      <c r="L31" s="87" t="s">
        <v>3834</v>
      </c>
      <c r="M31" s="87">
        <v>0.5</v>
      </c>
      <c r="N31" s="87">
        <v>0</v>
      </c>
      <c r="O31" s="87">
        <v>0</v>
      </c>
      <c r="P31" s="87">
        <v>0.5</v>
      </c>
      <c r="Q31" s="281">
        <f t="shared" si="14"/>
        <v>3</v>
      </c>
      <c r="R31" s="278">
        <f t="shared" si="15"/>
        <v>2</v>
      </c>
      <c r="S31" s="282">
        <v>155.71</v>
      </c>
      <c r="T31" s="87">
        <f t="shared" si="16"/>
        <v>0</v>
      </c>
      <c r="U31" s="282">
        <v>29.06</v>
      </c>
      <c r="V31" s="333">
        <f t="shared" si="17"/>
        <v>0.5</v>
      </c>
      <c r="W31" s="282">
        <v>136.04</v>
      </c>
      <c r="X31" s="334">
        <f t="shared" si="18"/>
        <v>0</v>
      </c>
      <c r="Y31" s="282">
        <v>131.49</v>
      </c>
      <c r="Z31" s="87">
        <f t="shared" si="19"/>
        <v>0</v>
      </c>
      <c r="AA31" s="87">
        <v>1</v>
      </c>
      <c r="AB31" s="337">
        <f t="shared" si="20"/>
        <v>1.5</v>
      </c>
      <c r="AC31" s="91">
        <v>0</v>
      </c>
      <c r="AD31" s="215">
        <v>1</v>
      </c>
      <c r="AE31" s="340">
        <f t="shared" si="21"/>
        <v>1</v>
      </c>
      <c r="AF31" s="354">
        <f t="shared" si="22"/>
        <v>5.5</v>
      </c>
      <c r="AG31" s="139">
        <v>1</v>
      </c>
      <c r="AH31" s="139">
        <v>0</v>
      </c>
      <c r="AI31" s="139">
        <v>1</v>
      </c>
      <c r="AJ31" s="139">
        <v>1</v>
      </c>
      <c r="AK31" s="139">
        <v>1</v>
      </c>
      <c r="AL31" s="346">
        <f t="shared" si="23"/>
        <v>4</v>
      </c>
      <c r="AM31" s="348">
        <f t="shared" si="24"/>
        <v>9.5</v>
      </c>
      <c r="AN31" s="93" t="str">
        <f t="shared" si="25"/>
        <v>C</v>
      </c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368"/>
      <c r="BK31" s="9" t="s">
        <v>527</v>
      </c>
      <c r="BL31" s="9" t="s">
        <v>2438</v>
      </c>
      <c r="BM31" s="9" t="s">
        <v>939</v>
      </c>
      <c r="BN31" s="9" t="s">
        <v>966</v>
      </c>
      <c r="BO31" s="9">
        <v>25</v>
      </c>
      <c r="BP31" s="9">
        <v>11512</v>
      </c>
      <c r="BQ31" s="9">
        <v>2</v>
      </c>
      <c r="BR31" s="9" t="s">
        <v>967</v>
      </c>
    </row>
    <row r="32" spans="1:70">
      <c r="A32" s="11" t="s">
        <v>2908</v>
      </c>
      <c r="B32" s="9" t="s">
        <v>1510</v>
      </c>
      <c r="C32" s="86" t="s">
        <v>528</v>
      </c>
      <c r="D32" s="9" t="s">
        <v>2439</v>
      </c>
      <c r="E32" s="152" t="s">
        <v>972</v>
      </c>
      <c r="F32" s="162">
        <v>259</v>
      </c>
      <c r="G32" s="83" t="s">
        <v>1038</v>
      </c>
      <c r="H32" s="87" t="s">
        <v>3834</v>
      </c>
      <c r="I32" s="87" t="s">
        <v>3834</v>
      </c>
      <c r="J32" s="278">
        <f t="shared" si="13"/>
        <v>2</v>
      </c>
      <c r="K32" s="87" t="s">
        <v>3834</v>
      </c>
      <c r="L32" s="87" t="s">
        <v>3834</v>
      </c>
      <c r="M32" s="87">
        <v>0.5</v>
      </c>
      <c r="N32" s="87">
        <v>0.5</v>
      </c>
      <c r="O32" s="87">
        <v>0.5</v>
      </c>
      <c r="P32" s="87">
        <v>0.5</v>
      </c>
      <c r="Q32" s="281">
        <f t="shared" si="14"/>
        <v>4</v>
      </c>
      <c r="R32" s="278">
        <f t="shared" si="15"/>
        <v>2</v>
      </c>
      <c r="S32" s="282">
        <v>183.17</v>
      </c>
      <c r="T32" s="87">
        <f t="shared" si="16"/>
        <v>0</v>
      </c>
      <c r="U32" s="282">
        <v>74.81</v>
      </c>
      <c r="V32" s="333">
        <f t="shared" si="17"/>
        <v>0</v>
      </c>
      <c r="W32" s="282">
        <v>62.42</v>
      </c>
      <c r="X32" s="334">
        <f t="shared" si="18"/>
        <v>0</v>
      </c>
      <c r="Y32" s="282">
        <v>68.34</v>
      </c>
      <c r="Z32" s="87">
        <f t="shared" si="19"/>
        <v>1</v>
      </c>
      <c r="AA32" s="87">
        <v>1</v>
      </c>
      <c r="AB32" s="337">
        <f t="shared" si="20"/>
        <v>2</v>
      </c>
      <c r="AC32" s="91">
        <v>0</v>
      </c>
      <c r="AD32" s="215">
        <v>0</v>
      </c>
      <c r="AE32" s="340">
        <f t="shared" si="21"/>
        <v>0</v>
      </c>
      <c r="AF32" s="354">
        <f t="shared" si="22"/>
        <v>6</v>
      </c>
      <c r="AG32" s="139">
        <v>1</v>
      </c>
      <c r="AH32" s="139">
        <v>0</v>
      </c>
      <c r="AI32" s="139">
        <v>1</v>
      </c>
      <c r="AJ32" s="139">
        <v>1</v>
      </c>
      <c r="AK32" s="139">
        <v>0</v>
      </c>
      <c r="AL32" s="346">
        <f t="shared" si="23"/>
        <v>3</v>
      </c>
      <c r="AM32" s="348">
        <f t="shared" si="24"/>
        <v>9</v>
      </c>
      <c r="AN32" s="93" t="str">
        <f t="shared" si="25"/>
        <v>C</v>
      </c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368"/>
      <c r="BK32" s="9" t="s">
        <v>528</v>
      </c>
      <c r="BL32" s="9" t="s">
        <v>2439</v>
      </c>
      <c r="BM32" s="9" t="s">
        <v>972</v>
      </c>
      <c r="BN32" s="9" t="s">
        <v>999</v>
      </c>
      <c r="BO32" s="9">
        <v>259</v>
      </c>
      <c r="BP32" s="9">
        <v>78191</v>
      </c>
      <c r="BQ32" s="9">
        <v>16</v>
      </c>
      <c r="BR32" s="9" t="s">
        <v>1038</v>
      </c>
    </row>
    <row r="33" spans="1:70">
      <c r="A33" s="11" t="s">
        <v>2908</v>
      </c>
      <c r="B33" s="9" t="s">
        <v>1510</v>
      </c>
      <c r="C33" s="86" t="s">
        <v>529</v>
      </c>
      <c r="D33" s="9" t="s">
        <v>2440</v>
      </c>
      <c r="E33" s="152" t="s">
        <v>939</v>
      </c>
      <c r="F33" s="162">
        <v>42</v>
      </c>
      <c r="G33" s="83" t="s">
        <v>2865</v>
      </c>
      <c r="H33" s="87" t="s">
        <v>3834</v>
      </c>
      <c r="I33" s="87" t="s">
        <v>3834</v>
      </c>
      <c r="J33" s="278">
        <f t="shared" si="13"/>
        <v>2</v>
      </c>
      <c r="K33" s="87" t="s">
        <v>3834</v>
      </c>
      <c r="L33" s="87" t="s">
        <v>3834</v>
      </c>
      <c r="M33" s="87">
        <v>0.5</v>
      </c>
      <c r="N33" s="87">
        <v>0.5</v>
      </c>
      <c r="O33" s="87">
        <v>0.5</v>
      </c>
      <c r="P33" s="87">
        <v>0</v>
      </c>
      <c r="Q33" s="281">
        <f t="shared" si="14"/>
        <v>3.5</v>
      </c>
      <c r="R33" s="278">
        <f t="shared" si="15"/>
        <v>2</v>
      </c>
      <c r="S33" s="282">
        <v>106.19</v>
      </c>
      <c r="T33" s="87">
        <f t="shared" si="16"/>
        <v>0</v>
      </c>
      <c r="U33" s="282">
        <v>59.39</v>
      </c>
      <c r="V33" s="333">
        <f t="shared" si="17"/>
        <v>0.5</v>
      </c>
      <c r="W33" s="282">
        <v>75.36</v>
      </c>
      <c r="X33" s="334">
        <f t="shared" si="18"/>
        <v>0</v>
      </c>
      <c r="Y33" s="282">
        <v>77.69</v>
      </c>
      <c r="Z33" s="87">
        <f t="shared" si="19"/>
        <v>1</v>
      </c>
      <c r="AA33" s="87">
        <v>1</v>
      </c>
      <c r="AB33" s="337">
        <f t="shared" si="20"/>
        <v>2.5</v>
      </c>
      <c r="AC33" s="91">
        <v>0</v>
      </c>
      <c r="AD33" s="215">
        <v>1</v>
      </c>
      <c r="AE33" s="340">
        <f t="shared" si="21"/>
        <v>1</v>
      </c>
      <c r="AF33" s="354">
        <f t="shared" si="22"/>
        <v>7.5</v>
      </c>
      <c r="AG33" s="139">
        <v>1</v>
      </c>
      <c r="AH33" s="139">
        <v>0</v>
      </c>
      <c r="AI33" s="139">
        <v>1</v>
      </c>
      <c r="AJ33" s="139">
        <v>1</v>
      </c>
      <c r="AK33" s="139">
        <v>1</v>
      </c>
      <c r="AL33" s="346">
        <f t="shared" si="23"/>
        <v>4</v>
      </c>
      <c r="AM33" s="348">
        <f t="shared" si="24"/>
        <v>11.5</v>
      </c>
      <c r="AN33" s="93" t="str">
        <f t="shared" si="25"/>
        <v>B</v>
      </c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368"/>
      <c r="BK33" s="9" t="s">
        <v>529</v>
      </c>
      <c r="BL33" s="9" t="s">
        <v>2440</v>
      </c>
      <c r="BM33" s="9" t="s">
        <v>939</v>
      </c>
      <c r="BN33" s="9" t="s">
        <v>944</v>
      </c>
      <c r="BO33" s="9">
        <v>42</v>
      </c>
      <c r="BP33" s="9">
        <v>42333</v>
      </c>
      <c r="BQ33" s="9">
        <v>6</v>
      </c>
      <c r="BR33" s="9" t="s">
        <v>2865</v>
      </c>
    </row>
    <row r="34" spans="1:70">
      <c r="A34" s="11" t="s">
        <v>2908</v>
      </c>
      <c r="B34" s="9" t="s">
        <v>1510</v>
      </c>
      <c r="C34" s="86" t="s">
        <v>530</v>
      </c>
      <c r="D34" s="9" t="s">
        <v>2441</v>
      </c>
      <c r="E34" s="152" t="s">
        <v>939</v>
      </c>
      <c r="F34" s="162">
        <v>75</v>
      </c>
      <c r="G34" s="83" t="s">
        <v>2865</v>
      </c>
      <c r="H34" s="87" t="s">
        <v>3834</v>
      </c>
      <c r="I34" s="87" t="s">
        <v>3834</v>
      </c>
      <c r="J34" s="278">
        <f t="shared" si="13"/>
        <v>2</v>
      </c>
      <c r="K34" s="87" t="s">
        <v>3834</v>
      </c>
      <c r="L34" s="87" t="s">
        <v>3834</v>
      </c>
      <c r="M34" s="87">
        <v>0.5</v>
      </c>
      <c r="N34" s="87">
        <v>0.5</v>
      </c>
      <c r="O34" s="87">
        <v>0.5</v>
      </c>
      <c r="P34" s="87">
        <v>0.5</v>
      </c>
      <c r="Q34" s="281">
        <f t="shared" si="14"/>
        <v>4</v>
      </c>
      <c r="R34" s="278">
        <f t="shared" si="15"/>
        <v>2</v>
      </c>
      <c r="S34" s="282">
        <v>167.82</v>
      </c>
      <c r="T34" s="87">
        <f t="shared" si="16"/>
        <v>0</v>
      </c>
      <c r="U34" s="282">
        <v>117.6</v>
      </c>
      <c r="V34" s="333">
        <f t="shared" si="17"/>
        <v>0</v>
      </c>
      <c r="W34" s="282">
        <v>43.06</v>
      </c>
      <c r="X34" s="334">
        <f t="shared" si="18"/>
        <v>0.5</v>
      </c>
      <c r="Y34" s="282">
        <v>69.8</v>
      </c>
      <c r="Z34" s="87">
        <f t="shared" si="19"/>
        <v>1</v>
      </c>
      <c r="AA34" s="87">
        <v>1</v>
      </c>
      <c r="AB34" s="337">
        <f t="shared" si="20"/>
        <v>2.5</v>
      </c>
      <c r="AC34" s="91">
        <v>0</v>
      </c>
      <c r="AD34" s="215">
        <v>1</v>
      </c>
      <c r="AE34" s="340">
        <f t="shared" si="21"/>
        <v>1</v>
      </c>
      <c r="AF34" s="354">
        <f t="shared" si="22"/>
        <v>7.5</v>
      </c>
      <c r="AG34" s="139">
        <v>0</v>
      </c>
      <c r="AH34" s="139">
        <v>0</v>
      </c>
      <c r="AI34" s="139">
        <v>1</v>
      </c>
      <c r="AJ34" s="139">
        <v>1</v>
      </c>
      <c r="AK34" s="139">
        <v>1</v>
      </c>
      <c r="AL34" s="346">
        <f t="shared" si="23"/>
        <v>3</v>
      </c>
      <c r="AM34" s="348">
        <f t="shared" si="24"/>
        <v>10.5</v>
      </c>
      <c r="AN34" s="93" t="str">
        <f t="shared" si="25"/>
        <v>B</v>
      </c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368"/>
      <c r="BK34" s="9" t="s">
        <v>530</v>
      </c>
      <c r="BL34" s="9" t="s">
        <v>2441</v>
      </c>
      <c r="BM34" s="9" t="s">
        <v>939</v>
      </c>
      <c r="BN34" s="9" t="s">
        <v>944</v>
      </c>
      <c r="BO34" s="9">
        <v>75</v>
      </c>
      <c r="BP34" s="9">
        <v>47833</v>
      </c>
      <c r="BQ34" s="9">
        <v>6</v>
      </c>
      <c r="BR34" s="9" t="s">
        <v>2865</v>
      </c>
    </row>
    <row r="35" spans="1:70">
      <c r="A35" s="11" t="s">
        <v>2908</v>
      </c>
      <c r="B35" s="9" t="s">
        <v>1510</v>
      </c>
      <c r="C35" s="86" t="s">
        <v>531</v>
      </c>
      <c r="D35" s="9" t="s">
        <v>2442</v>
      </c>
      <c r="E35" s="152" t="s">
        <v>939</v>
      </c>
      <c r="F35" s="162">
        <v>120</v>
      </c>
      <c r="G35" s="83" t="s">
        <v>2864</v>
      </c>
      <c r="H35" s="87" t="s">
        <v>3834</v>
      </c>
      <c r="I35" s="87" t="s">
        <v>3834</v>
      </c>
      <c r="J35" s="278">
        <f t="shared" si="13"/>
        <v>2</v>
      </c>
      <c r="K35" s="87" t="s">
        <v>3834</v>
      </c>
      <c r="L35" s="87" t="s">
        <v>3834</v>
      </c>
      <c r="M35" s="87">
        <v>0.5</v>
      </c>
      <c r="N35" s="87">
        <v>0.5</v>
      </c>
      <c r="O35" s="87">
        <v>0.5</v>
      </c>
      <c r="P35" s="87">
        <v>0.5</v>
      </c>
      <c r="Q35" s="281">
        <f t="shared" si="14"/>
        <v>4</v>
      </c>
      <c r="R35" s="278">
        <f t="shared" si="15"/>
        <v>2</v>
      </c>
      <c r="S35" s="282">
        <v>200.25</v>
      </c>
      <c r="T35" s="87">
        <f t="shared" si="16"/>
        <v>0</v>
      </c>
      <c r="U35" s="282">
        <v>158.44</v>
      </c>
      <c r="V35" s="333">
        <f t="shared" si="17"/>
        <v>0</v>
      </c>
      <c r="W35" s="282">
        <v>51.78</v>
      </c>
      <c r="X35" s="334">
        <f t="shared" si="18"/>
        <v>0.5</v>
      </c>
      <c r="Y35" s="282">
        <v>61.24</v>
      </c>
      <c r="Z35" s="87">
        <f t="shared" si="19"/>
        <v>1</v>
      </c>
      <c r="AA35" s="87">
        <v>1</v>
      </c>
      <c r="AB35" s="337">
        <f t="shared" si="20"/>
        <v>2.5</v>
      </c>
      <c r="AC35" s="91">
        <v>0</v>
      </c>
      <c r="AD35" s="215">
        <v>0</v>
      </c>
      <c r="AE35" s="340">
        <f t="shared" si="21"/>
        <v>0</v>
      </c>
      <c r="AF35" s="354">
        <f t="shared" si="22"/>
        <v>6.5</v>
      </c>
      <c r="AG35" s="139">
        <v>1</v>
      </c>
      <c r="AH35" s="139">
        <v>0</v>
      </c>
      <c r="AI35" s="139">
        <v>1</v>
      </c>
      <c r="AJ35" s="139">
        <v>1</v>
      </c>
      <c r="AK35" s="139">
        <v>1</v>
      </c>
      <c r="AL35" s="346">
        <f t="shared" si="23"/>
        <v>4</v>
      </c>
      <c r="AM35" s="348">
        <f t="shared" si="24"/>
        <v>10.5</v>
      </c>
      <c r="AN35" s="93" t="str">
        <f t="shared" si="25"/>
        <v>B</v>
      </c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368"/>
      <c r="BK35" s="9" t="s">
        <v>531</v>
      </c>
      <c r="BL35" s="9" t="s">
        <v>2442</v>
      </c>
      <c r="BM35" s="9" t="s">
        <v>939</v>
      </c>
      <c r="BN35" s="9" t="s">
        <v>947</v>
      </c>
      <c r="BO35" s="9">
        <v>120</v>
      </c>
      <c r="BP35" s="9">
        <v>54254</v>
      </c>
      <c r="BQ35" s="9">
        <v>13</v>
      </c>
      <c r="BR35" s="9" t="s">
        <v>2864</v>
      </c>
    </row>
    <row r="36" spans="1:70">
      <c r="A36" s="11" t="s">
        <v>2908</v>
      </c>
      <c r="B36" s="9" t="s">
        <v>1510</v>
      </c>
      <c r="C36" s="86" t="s">
        <v>532</v>
      </c>
      <c r="D36" s="9" t="s">
        <v>2443</v>
      </c>
      <c r="E36" s="152" t="s">
        <v>939</v>
      </c>
      <c r="F36" s="162">
        <v>37</v>
      </c>
      <c r="G36" s="83" t="s">
        <v>2865</v>
      </c>
      <c r="H36" s="87" t="s">
        <v>3833</v>
      </c>
      <c r="I36" s="87" t="s">
        <v>3834</v>
      </c>
      <c r="J36" s="278">
        <f t="shared" si="13"/>
        <v>1</v>
      </c>
      <c r="K36" s="87" t="s">
        <v>3834</v>
      </c>
      <c r="L36" s="87" t="s">
        <v>3834</v>
      </c>
      <c r="M36" s="87">
        <v>0.5</v>
      </c>
      <c r="N36" s="87">
        <v>0.5</v>
      </c>
      <c r="O36" s="87">
        <v>0.5</v>
      </c>
      <c r="P36" s="87">
        <v>0.5</v>
      </c>
      <c r="Q36" s="281">
        <f t="shared" si="14"/>
        <v>4</v>
      </c>
      <c r="R36" s="278">
        <f t="shared" si="15"/>
        <v>2</v>
      </c>
      <c r="S36" s="282">
        <v>220.62</v>
      </c>
      <c r="T36" s="87">
        <f t="shared" si="16"/>
        <v>0</v>
      </c>
      <c r="U36" s="282">
        <v>126.71</v>
      </c>
      <c r="V36" s="333">
        <f t="shared" si="17"/>
        <v>0</v>
      </c>
      <c r="W36" s="282">
        <v>86.85</v>
      </c>
      <c r="X36" s="334">
        <f t="shared" si="18"/>
        <v>0</v>
      </c>
      <c r="Y36" s="282">
        <v>68.28</v>
      </c>
      <c r="Z36" s="87">
        <f t="shared" si="19"/>
        <v>1</v>
      </c>
      <c r="AA36" s="87">
        <v>1</v>
      </c>
      <c r="AB36" s="337">
        <f t="shared" si="20"/>
        <v>2</v>
      </c>
      <c r="AC36" s="91">
        <v>0</v>
      </c>
      <c r="AD36" s="215">
        <v>1</v>
      </c>
      <c r="AE36" s="340">
        <f t="shared" si="21"/>
        <v>1</v>
      </c>
      <c r="AF36" s="354">
        <f t="shared" si="22"/>
        <v>6</v>
      </c>
      <c r="AG36" s="139">
        <v>1</v>
      </c>
      <c r="AH36" s="139">
        <v>1</v>
      </c>
      <c r="AI36" s="139">
        <v>1</v>
      </c>
      <c r="AJ36" s="139">
        <v>1</v>
      </c>
      <c r="AK36" s="139">
        <v>1</v>
      </c>
      <c r="AL36" s="346">
        <f t="shared" si="23"/>
        <v>5</v>
      </c>
      <c r="AM36" s="348">
        <f t="shared" si="24"/>
        <v>11</v>
      </c>
      <c r="AN36" s="93" t="str">
        <f t="shared" si="25"/>
        <v>B</v>
      </c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368"/>
      <c r="BK36" s="9" t="s">
        <v>532</v>
      </c>
      <c r="BL36" s="9" t="s">
        <v>2443</v>
      </c>
      <c r="BM36" s="9" t="s">
        <v>939</v>
      </c>
      <c r="BN36" s="9" t="s">
        <v>944</v>
      </c>
      <c r="BO36" s="9">
        <v>37</v>
      </c>
      <c r="BP36" s="9">
        <v>31682</v>
      </c>
      <c r="BQ36" s="9">
        <v>6</v>
      </c>
      <c r="BR36" s="9" t="s">
        <v>2865</v>
      </c>
    </row>
    <row r="37" spans="1:70">
      <c r="A37" s="11" t="s">
        <v>2908</v>
      </c>
      <c r="B37" s="9" t="s">
        <v>1510</v>
      </c>
      <c r="C37" s="86" t="s">
        <v>533</v>
      </c>
      <c r="D37" s="9" t="s">
        <v>2444</v>
      </c>
      <c r="E37" s="152" t="s">
        <v>939</v>
      </c>
      <c r="F37" s="162">
        <v>62</v>
      </c>
      <c r="G37" s="83" t="s">
        <v>2865</v>
      </c>
      <c r="H37" s="87" t="s">
        <v>3834</v>
      </c>
      <c r="I37" s="87" t="s">
        <v>3834</v>
      </c>
      <c r="J37" s="278">
        <f t="shared" si="13"/>
        <v>2</v>
      </c>
      <c r="K37" s="87" t="s">
        <v>3834</v>
      </c>
      <c r="L37" s="87" t="s">
        <v>3834</v>
      </c>
      <c r="M37" s="87">
        <v>0.5</v>
      </c>
      <c r="N37" s="87">
        <v>0.5</v>
      </c>
      <c r="O37" s="87">
        <v>0.5</v>
      </c>
      <c r="P37" s="87">
        <v>0.5</v>
      </c>
      <c r="Q37" s="281">
        <f t="shared" si="14"/>
        <v>4</v>
      </c>
      <c r="R37" s="278">
        <f t="shared" si="15"/>
        <v>2</v>
      </c>
      <c r="S37" s="282">
        <v>148.44999999999999</v>
      </c>
      <c r="T37" s="87">
        <f t="shared" si="16"/>
        <v>0</v>
      </c>
      <c r="U37" s="282">
        <v>35.729999999999997</v>
      </c>
      <c r="V37" s="333">
        <f t="shared" si="17"/>
        <v>0.5</v>
      </c>
      <c r="W37" s="282">
        <v>62.69</v>
      </c>
      <c r="X37" s="334">
        <f t="shared" si="18"/>
        <v>0</v>
      </c>
      <c r="Y37" s="282">
        <v>110.3</v>
      </c>
      <c r="Z37" s="87">
        <f t="shared" si="19"/>
        <v>0</v>
      </c>
      <c r="AA37" s="87">
        <v>1</v>
      </c>
      <c r="AB37" s="337">
        <f t="shared" si="20"/>
        <v>1.5</v>
      </c>
      <c r="AC37" s="91">
        <v>1</v>
      </c>
      <c r="AD37" s="215">
        <v>1</v>
      </c>
      <c r="AE37" s="340">
        <f t="shared" si="21"/>
        <v>2</v>
      </c>
      <c r="AF37" s="354">
        <f t="shared" si="22"/>
        <v>7.5</v>
      </c>
      <c r="AG37" s="139">
        <v>1</v>
      </c>
      <c r="AH37" s="139">
        <v>1</v>
      </c>
      <c r="AI37" s="139">
        <v>1</v>
      </c>
      <c r="AJ37" s="139">
        <v>1</v>
      </c>
      <c r="AK37" s="139">
        <v>1</v>
      </c>
      <c r="AL37" s="346">
        <f t="shared" si="23"/>
        <v>5</v>
      </c>
      <c r="AM37" s="348">
        <f t="shared" si="24"/>
        <v>12.5</v>
      </c>
      <c r="AN37" s="93" t="str">
        <f t="shared" si="25"/>
        <v>A</v>
      </c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368"/>
      <c r="BK37" s="9" t="s">
        <v>533</v>
      </c>
      <c r="BL37" s="9" t="s">
        <v>2444</v>
      </c>
      <c r="BM37" s="9" t="s">
        <v>939</v>
      </c>
      <c r="BN37" s="9" t="s">
        <v>944</v>
      </c>
      <c r="BO37" s="9">
        <v>62</v>
      </c>
      <c r="BP37" s="9">
        <v>30770</v>
      </c>
      <c r="BQ37" s="9">
        <v>6</v>
      </c>
      <c r="BR37" s="9" t="s">
        <v>2865</v>
      </c>
    </row>
    <row r="38" spans="1:70">
      <c r="A38" s="11" t="s">
        <v>2908</v>
      </c>
      <c r="B38" s="9" t="s">
        <v>1510</v>
      </c>
      <c r="C38" s="86" t="s">
        <v>534</v>
      </c>
      <c r="D38" s="9" t="s">
        <v>2445</v>
      </c>
      <c r="E38" s="152" t="s">
        <v>939</v>
      </c>
      <c r="F38" s="162">
        <v>38</v>
      </c>
      <c r="G38" s="83" t="s">
        <v>2865</v>
      </c>
      <c r="H38" s="87" t="s">
        <v>3834</v>
      </c>
      <c r="I38" s="87" t="s">
        <v>3834</v>
      </c>
      <c r="J38" s="278">
        <f t="shared" si="13"/>
        <v>2</v>
      </c>
      <c r="K38" s="87" t="s">
        <v>3834</v>
      </c>
      <c r="L38" s="87" t="s">
        <v>3834</v>
      </c>
      <c r="M38" s="87">
        <v>0.5</v>
      </c>
      <c r="N38" s="87">
        <v>0.5</v>
      </c>
      <c r="O38" s="87">
        <v>0.5</v>
      </c>
      <c r="P38" s="87">
        <v>0.5</v>
      </c>
      <c r="Q38" s="281">
        <f t="shared" si="14"/>
        <v>4</v>
      </c>
      <c r="R38" s="278">
        <f t="shared" si="15"/>
        <v>2</v>
      </c>
      <c r="S38" s="282">
        <v>267.14999999999998</v>
      </c>
      <c r="T38" s="87">
        <f t="shared" si="16"/>
        <v>0</v>
      </c>
      <c r="U38" s="282">
        <v>70.010000000000005</v>
      </c>
      <c r="V38" s="333">
        <f t="shared" si="17"/>
        <v>0</v>
      </c>
      <c r="W38" s="282">
        <v>118.56</v>
      </c>
      <c r="X38" s="334">
        <f t="shared" si="18"/>
        <v>0</v>
      </c>
      <c r="Y38" s="282">
        <v>112.03</v>
      </c>
      <c r="Z38" s="87">
        <f t="shared" si="19"/>
        <v>0</v>
      </c>
      <c r="AA38" s="87">
        <v>1</v>
      </c>
      <c r="AB38" s="337">
        <f t="shared" si="20"/>
        <v>1</v>
      </c>
      <c r="AC38" s="91">
        <v>1</v>
      </c>
      <c r="AD38" s="215">
        <v>0</v>
      </c>
      <c r="AE38" s="340">
        <f t="shared" si="21"/>
        <v>1</v>
      </c>
      <c r="AF38" s="354">
        <f t="shared" si="22"/>
        <v>6</v>
      </c>
      <c r="AG38" s="139">
        <v>1</v>
      </c>
      <c r="AH38" s="139">
        <v>1</v>
      </c>
      <c r="AI38" s="139">
        <v>1</v>
      </c>
      <c r="AJ38" s="139">
        <v>1</v>
      </c>
      <c r="AK38" s="139">
        <v>1</v>
      </c>
      <c r="AL38" s="346">
        <f t="shared" si="23"/>
        <v>5</v>
      </c>
      <c r="AM38" s="348">
        <f t="shared" si="24"/>
        <v>11</v>
      </c>
      <c r="AN38" s="93" t="str">
        <f t="shared" si="25"/>
        <v>B</v>
      </c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368"/>
      <c r="BK38" s="9" t="s">
        <v>534</v>
      </c>
      <c r="BL38" s="9" t="s">
        <v>2445</v>
      </c>
      <c r="BM38" s="9" t="s">
        <v>939</v>
      </c>
      <c r="BN38" s="9" t="s">
        <v>944</v>
      </c>
      <c r="BO38" s="9">
        <v>38</v>
      </c>
      <c r="BP38" s="9">
        <v>32072</v>
      </c>
      <c r="BQ38" s="9">
        <v>6</v>
      </c>
      <c r="BR38" s="9" t="s">
        <v>2865</v>
      </c>
    </row>
    <row r="39" spans="1:70">
      <c r="A39" s="11" t="s">
        <v>2908</v>
      </c>
      <c r="B39" s="9" t="s">
        <v>1510</v>
      </c>
      <c r="C39" s="86" t="s">
        <v>535</v>
      </c>
      <c r="D39" s="9" t="s">
        <v>2446</v>
      </c>
      <c r="E39" s="152" t="s">
        <v>939</v>
      </c>
      <c r="F39" s="162">
        <v>32</v>
      </c>
      <c r="G39" s="83" t="s">
        <v>967</v>
      </c>
      <c r="H39" s="87" t="s">
        <v>3833</v>
      </c>
      <c r="I39" s="87" t="s">
        <v>3834</v>
      </c>
      <c r="J39" s="278">
        <f t="shared" si="13"/>
        <v>1</v>
      </c>
      <c r="K39" s="87" t="s">
        <v>3834</v>
      </c>
      <c r="L39" s="87" t="s">
        <v>3834</v>
      </c>
      <c r="M39" s="87">
        <v>0</v>
      </c>
      <c r="N39" s="87">
        <v>0</v>
      </c>
      <c r="O39" s="87">
        <v>0.5</v>
      </c>
      <c r="P39" s="87">
        <v>0</v>
      </c>
      <c r="Q39" s="281">
        <f t="shared" si="14"/>
        <v>2.5</v>
      </c>
      <c r="R39" s="278">
        <f t="shared" si="15"/>
        <v>2</v>
      </c>
      <c r="S39" s="282">
        <v>360.5</v>
      </c>
      <c r="T39" s="87">
        <f t="shared" si="16"/>
        <v>0</v>
      </c>
      <c r="U39" s="282">
        <v>58.51</v>
      </c>
      <c r="V39" s="333">
        <f t="shared" si="17"/>
        <v>0.5</v>
      </c>
      <c r="W39" s="282">
        <v>82.62</v>
      </c>
      <c r="X39" s="334">
        <f t="shared" si="18"/>
        <v>0</v>
      </c>
      <c r="Y39" s="282">
        <v>51.34</v>
      </c>
      <c r="Z39" s="87">
        <f t="shared" si="19"/>
        <v>1</v>
      </c>
      <c r="AA39" s="87">
        <v>1</v>
      </c>
      <c r="AB39" s="337">
        <f t="shared" si="20"/>
        <v>2.5</v>
      </c>
      <c r="AC39" s="91">
        <v>0</v>
      </c>
      <c r="AD39" s="215">
        <v>1</v>
      </c>
      <c r="AE39" s="340">
        <f t="shared" si="21"/>
        <v>1</v>
      </c>
      <c r="AF39" s="354">
        <f t="shared" si="22"/>
        <v>6.5</v>
      </c>
      <c r="AG39" s="139">
        <v>0</v>
      </c>
      <c r="AH39" s="139">
        <v>0</v>
      </c>
      <c r="AI39" s="139">
        <v>1</v>
      </c>
      <c r="AJ39" s="139">
        <v>1</v>
      </c>
      <c r="AK39" s="139">
        <v>1</v>
      </c>
      <c r="AL39" s="346">
        <f t="shared" si="23"/>
        <v>3</v>
      </c>
      <c r="AM39" s="348">
        <f t="shared" si="24"/>
        <v>9.5</v>
      </c>
      <c r="AN39" s="93" t="str">
        <f t="shared" si="25"/>
        <v>C</v>
      </c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368"/>
      <c r="BK39" s="9" t="s">
        <v>535</v>
      </c>
      <c r="BL39" s="9" t="s">
        <v>2446</v>
      </c>
      <c r="BM39" s="9" t="s">
        <v>939</v>
      </c>
      <c r="BN39" s="9" t="s">
        <v>966</v>
      </c>
      <c r="BO39" s="9">
        <v>32</v>
      </c>
      <c r="BP39" s="9">
        <v>11309</v>
      </c>
      <c r="BQ39" s="9">
        <v>2</v>
      </c>
      <c r="BR39" s="9" t="s">
        <v>967</v>
      </c>
    </row>
    <row r="40" spans="1:70">
      <c r="A40" s="11" t="s">
        <v>2908</v>
      </c>
      <c r="B40" s="9" t="s">
        <v>1534</v>
      </c>
      <c r="C40" s="86" t="s">
        <v>550</v>
      </c>
      <c r="D40" s="9" t="s">
        <v>2460</v>
      </c>
      <c r="E40" s="152" t="s">
        <v>935</v>
      </c>
      <c r="F40" s="162">
        <v>768</v>
      </c>
      <c r="G40" s="83" t="s">
        <v>1956</v>
      </c>
      <c r="H40" s="87" t="s">
        <v>3834</v>
      </c>
      <c r="I40" s="87" t="s">
        <v>3834</v>
      </c>
      <c r="J40" s="278">
        <f t="shared" si="13"/>
        <v>2</v>
      </c>
      <c r="K40" s="87" t="s">
        <v>3834</v>
      </c>
      <c r="L40" s="87" t="s">
        <v>3833</v>
      </c>
      <c r="M40" s="87">
        <v>0.5</v>
      </c>
      <c r="N40" s="87">
        <v>0.5</v>
      </c>
      <c r="O40" s="87">
        <v>0.5</v>
      </c>
      <c r="P40" s="87">
        <v>0.5</v>
      </c>
      <c r="Q40" s="281">
        <f t="shared" si="14"/>
        <v>3</v>
      </c>
      <c r="R40" s="278">
        <f t="shared" si="15"/>
        <v>2</v>
      </c>
      <c r="S40" s="282">
        <v>185.7</v>
      </c>
      <c r="T40" s="87">
        <f t="shared" si="16"/>
        <v>0</v>
      </c>
      <c r="U40" s="282">
        <v>72.14</v>
      </c>
      <c r="V40" s="333">
        <f t="shared" si="17"/>
        <v>0</v>
      </c>
      <c r="W40" s="282">
        <v>68.099999999999994</v>
      </c>
      <c r="X40" s="334">
        <f t="shared" si="18"/>
        <v>0</v>
      </c>
      <c r="Y40" s="282">
        <v>87.23</v>
      </c>
      <c r="Z40" s="87">
        <f t="shared" si="19"/>
        <v>1</v>
      </c>
      <c r="AA40" s="87">
        <v>1</v>
      </c>
      <c r="AB40" s="337">
        <f t="shared" si="20"/>
        <v>2</v>
      </c>
      <c r="AC40" s="91">
        <v>1</v>
      </c>
      <c r="AD40" s="215">
        <v>1</v>
      </c>
      <c r="AE40" s="340">
        <f t="shared" si="21"/>
        <v>2</v>
      </c>
      <c r="AF40" s="354">
        <f t="shared" si="22"/>
        <v>8</v>
      </c>
      <c r="AG40" s="139">
        <v>1</v>
      </c>
      <c r="AH40" s="139">
        <v>1</v>
      </c>
      <c r="AI40" s="139">
        <v>1</v>
      </c>
      <c r="AJ40" s="139">
        <v>1</v>
      </c>
      <c r="AK40" s="139">
        <v>0</v>
      </c>
      <c r="AL40" s="346">
        <f t="shared" si="23"/>
        <v>4</v>
      </c>
      <c r="AM40" s="348">
        <f t="shared" si="24"/>
        <v>12</v>
      </c>
      <c r="AN40" s="93" t="str">
        <f t="shared" si="25"/>
        <v>A</v>
      </c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368"/>
      <c r="BK40" s="9" t="s">
        <v>550</v>
      </c>
      <c r="BL40" s="9" t="s">
        <v>2460</v>
      </c>
      <c r="BM40" s="9" t="s">
        <v>935</v>
      </c>
      <c r="BN40" s="9" t="s">
        <v>936</v>
      </c>
      <c r="BO40" s="9">
        <v>768</v>
      </c>
      <c r="BP40" s="9">
        <v>143176</v>
      </c>
      <c r="BQ40" s="9">
        <v>19</v>
      </c>
      <c r="BR40" s="9" t="s">
        <v>1956</v>
      </c>
    </row>
    <row r="41" spans="1:70">
      <c r="A41" s="11" t="s">
        <v>2908</v>
      </c>
      <c r="B41" s="9" t="s">
        <v>1534</v>
      </c>
      <c r="C41" s="86" t="s">
        <v>551</v>
      </c>
      <c r="D41" s="9" t="s">
        <v>2461</v>
      </c>
      <c r="E41" s="152" t="s">
        <v>939</v>
      </c>
      <c r="F41" s="162">
        <v>40</v>
      </c>
      <c r="G41" s="83" t="s">
        <v>2865</v>
      </c>
      <c r="H41" s="87" t="s">
        <v>3834</v>
      </c>
      <c r="I41" s="87" t="s">
        <v>3834</v>
      </c>
      <c r="J41" s="278">
        <f t="shared" si="13"/>
        <v>2</v>
      </c>
      <c r="K41" s="87" t="s">
        <v>3834</v>
      </c>
      <c r="L41" s="87" t="s">
        <v>3834</v>
      </c>
      <c r="M41" s="87">
        <v>0.5</v>
      </c>
      <c r="N41" s="87">
        <v>0.5</v>
      </c>
      <c r="O41" s="87">
        <v>0.5</v>
      </c>
      <c r="P41" s="87">
        <v>0</v>
      </c>
      <c r="Q41" s="281">
        <f t="shared" si="14"/>
        <v>3.5</v>
      </c>
      <c r="R41" s="278">
        <f t="shared" si="15"/>
        <v>2</v>
      </c>
      <c r="S41" s="282">
        <v>198.06</v>
      </c>
      <c r="T41" s="87">
        <f t="shared" si="16"/>
        <v>0</v>
      </c>
      <c r="U41" s="282">
        <v>51.68</v>
      </c>
      <c r="V41" s="333">
        <f t="shared" si="17"/>
        <v>0.5</v>
      </c>
      <c r="W41" s="282">
        <v>149.29</v>
      </c>
      <c r="X41" s="334">
        <f t="shared" si="18"/>
        <v>0</v>
      </c>
      <c r="Y41" s="282">
        <v>110.1</v>
      </c>
      <c r="Z41" s="87">
        <f t="shared" si="19"/>
        <v>0</v>
      </c>
      <c r="AA41" s="87">
        <v>1</v>
      </c>
      <c r="AB41" s="337">
        <f t="shared" si="20"/>
        <v>1.5</v>
      </c>
      <c r="AC41" s="91">
        <v>0</v>
      </c>
      <c r="AD41" s="215">
        <v>1</v>
      </c>
      <c r="AE41" s="340">
        <f t="shared" si="21"/>
        <v>1</v>
      </c>
      <c r="AF41" s="354">
        <f t="shared" si="22"/>
        <v>6.5</v>
      </c>
      <c r="AG41" s="139">
        <v>1</v>
      </c>
      <c r="AH41" s="139">
        <v>0</v>
      </c>
      <c r="AI41" s="139">
        <v>1</v>
      </c>
      <c r="AJ41" s="139">
        <v>1</v>
      </c>
      <c r="AK41" s="139">
        <v>1</v>
      </c>
      <c r="AL41" s="346">
        <f t="shared" si="23"/>
        <v>4</v>
      </c>
      <c r="AM41" s="348">
        <f t="shared" si="24"/>
        <v>10.5</v>
      </c>
      <c r="AN41" s="93" t="str">
        <f t="shared" si="25"/>
        <v>B</v>
      </c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368"/>
      <c r="BK41" s="9" t="s">
        <v>551</v>
      </c>
      <c r="BL41" s="9" t="s">
        <v>2461</v>
      </c>
      <c r="BM41" s="9" t="s">
        <v>939</v>
      </c>
      <c r="BN41" s="9" t="s">
        <v>944</v>
      </c>
      <c r="BO41" s="9">
        <v>40</v>
      </c>
      <c r="BP41" s="9">
        <v>35805</v>
      </c>
      <c r="BQ41" s="9">
        <v>6</v>
      </c>
      <c r="BR41" s="9" t="s">
        <v>2865</v>
      </c>
    </row>
    <row r="42" spans="1:70">
      <c r="A42" s="11" t="s">
        <v>2908</v>
      </c>
      <c r="B42" s="9" t="s">
        <v>1534</v>
      </c>
      <c r="C42" s="86" t="s">
        <v>552</v>
      </c>
      <c r="D42" s="9" t="s">
        <v>2462</v>
      </c>
      <c r="E42" s="152" t="s">
        <v>939</v>
      </c>
      <c r="F42" s="162">
        <v>38</v>
      </c>
      <c r="G42" s="83" t="s">
        <v>945</v>
      </c>
      <c r="H42" s="87" t="s">
        <v>3834</v>
      </c>
      <c r="I42" s="87" t="s">
        <v>3834</v>
      </c>
      <c r="J42" s="278">
        <f t="shared" si="13"/>
        <v>2</v>
      </c>
      <c r="K42" s="87" t="s">
        <v>3834</v>
      </c>
      <c r="L42" s="87" t="s">
        <v>3834</v>
      </c>
      <c r="M42" s="87">
        <v>0.5</v>
      </c>
      <c r="N42" s="87">
        <v>0.5</v>
      </c>
      <c r="O42" s="87">
        <v>0.5</v>
      </c>
      <c r="P42" s="87">
        <v>0</v>
      </c>
      <c r="Q42" s="281">
        <f t="shared" si="14"/>
        <v>3.5</v>
      </c>
      <c r="R42" s="278">
        <f t="shared" si="15"/>
        <v>2</v>
      </c>
      <c r="S42" s="282">
        <v>295.60000000000002</v>
      </c>
      <c r="T42" s="87">
        <f t="shared" si="16"/>
        <v>0</v>
      </c>
      <c r="U42" s="282">
        <v>33.58</v>
      </c>
      <c r="V42" s="333">
        <f t="shared" si="17"/>
        <v>0.5</v>
      </c>
      <c r="W42" s="282">
        <v>66.150000000000006</v>
      </c>
      <c r="X42" s="334">
        <f t="shared" si="18"/>
        <v>0</v>
      </c>
      <c r="Y42" s="282">
        <v>67.08</v>
      </c>
      <c r="Z42" s="87">
        <f t="shared" si="19"/>
        <v>1</v>
      </c>
      <c r="AA42" s="87">
        <v>1</v>
      </c>
      <c r="AB42" s="337">
        <f t="shared" si="20"/>
        <v>2.5</v>
      </c>
      <c r="AC42" s="91">
        <v>0</v>
      </c>
      <c r="AD42" s="215">
        <v>1</v>
      </c>
      <c r="AE42" s="340">
        <f t="shared" si="21"/>
        <v>1</v>
      </c>
      <c r="AF42" s="354">
        <f t="shared" si="22"/>
        <v>7.5</v>
      </c>
      <c r="AG42" s="139">
        <v>0</v>
      </c>
      <c r="AH42" s="139">
        <v>0</v>
      </c>
      <c r="AI42" s="139">
        <v>1</v>
      </c>
      <c r="AJ42" s="139">
        <v>1</v>
      </c>
      <c r="AK42" s="139">
        <v>1</v>
      </c>
      <c r="AL42" s="346">
        <f t="shared" si="23"/>
        <v>3</v>
      </c>
      <c r="AM42" s="348">
        <f t="shared" si="24"/>
        <v>10.5</v>
      </c>
      <c r="AN42" s="93" t="str">
        <f t="shared" si="25"/>
        <v>B</v>
      </c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368"/>
      <c r="BK42" s="9" t="s">
        <v>552</v>
      </c>
      <c r="BL42" s="9" t="s">
        <v>2462</v>
      </c>
      <c r="BM42" s="9" t="s">
        <v>939</v>
      </c>
      <c r="BN42" s="9" t="s">
        <v>944</v>
      </c>
      <c r="BO42" s="9">
        <v>38</v>
      </c>
      <c r="BP42" s="9">
        <v>24079</v>
      </c>
      <c r="BQ42" s="9">
        <v>5</v>
      </c>
      <c r="BR42" s="9" t="s">
        <v>945</v>
      </c>
    </row>
    <row r="43" spans="1:70">
      <c r="A43" s="11" t="s">
        <v>2908</v>
      </c>
      <c r="B43" s="9" t="s">
        <v>1534</v>
      </c>
      <c r="C43" s="86" t="s">
        <v>553</v>
      </c>
      <c r="D43" s="9" t="s">
        <v>2463</v>
      </c>
      <c r="E43" s="152" t="s">
        <v>939</v>
      </c>
      <c r="F43" s="162">
        <v>105</v>
      </c>
      <c r="G43" s="83" t="s">
        <v>2865</v>
      </c>
      <c r="H43" s="87" t="s">
        <v>3833</v>
      </c>
      <c r="I43" s="87" t="s">
        <v>3834</v>
      </c>
      <c r="J43" s="278">
        <f t="shared" si="13"/>
        <v>1</v>
      </c>
      <c r="K43" s="87" t="s">
        <v>3834</v>
      </c>
      <c r="L43" s="87" t="s">
        <v>3834</v>
      </c>
      <c r="M43" s="87">
        <v>0</v>
      </c>
      <c r="N43" s="87">
        <v>0</v>
      </c>
      <c r="O43" s="87">
        <v>0</v>
      </c>
      <c r="P43" s="87">
        <v>0</v>
      </c>
      <c r="Q43" s="281">
        <f t="shared" si="14"/>
        <v>2</v>
      </c>
      <c r="R43" s="278">
        <f t="shared" si="15"/>
        <v>2</v>
      </c>
      <c r="S43" s="282">
        <v>408.88</v>
      </c>
      <c r="T43" s="87">
        <f t="shared" si="16"/>
        <v>0</v>
      </c>
      <c r="U43" s="282">
        <v>47.8</v>
      </c>
      <c r="V43" s="333">
        <f t="shared" si="17"/>
        <v>0.5</v>
      </c>
      <c r="W43" s="282">
        <v>109.11</v>
      </c>
      <c r="X43" s="334">
        <f t="shared" si="18"/>
        <v>0</v>
      </c>
      <c r="Y43" s="282">
        <v>198.15</v>
      </c>
      <c r="Z43" s="87">
        <f t="shared" si="19"/>
        <v>0</v>
      </c>
      <c r="AA43" s="87">
        <v>1</v>
      </c>
      <c r="AB43" s="337">
        <f t="shared" si="20"/>
        <v>1.5</v>
      </c>
      <c r="AC43" s="91">
        <v>0</v>
      </c>
      <c r="AD43" s="215">
        <v>1</v>
      </c>
      <c r="AE43" s="340">
        <f t="shared" si="21"/>
        <v>1</v>
      </c>
      <c r="AF43" s="354">
        <f t="shared" si="22"/>
        <v>5.5</v>
      </c>
      <c r="AG43" s="139">
        <v>0</v>
      </c>
      <c r="AH43" s="139">
        <v>0</v>
      </c>
      <c r="AI43" s="139">
        <v>1</v>
      </c>
      <c r="AJ43" s="139">
        <v>1</v>
      </c>
      <c r="AK43" s="139">
        <v>0</v>
      </c>
      <c r="AL43" s="346">
        <f t="shared" si="23"/>
        <v>2</v>
      </c>
      <c r="AM43" s="348">
        <f t="shared" si="24"/>
        <v>7.5</v>
      </c>
      <c r="AN43" s="93" t="str">
        <f t="shared" si="25"/>
        <v>D</v>
      </c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368"/>
      <c r="BK43" s="9" t="s">
        <v>553</v>
      </c>
      <c r="BL43" s="9" t="s">
        <v>2463</v>
      </c>
      <c r="BM43" s="9" t="s">
        <v>939</v>
      </c>
      <c r="BN43" s="9" t="s">
        <v>944</v>
      </c>
      <c r="BO43" s="9">
        <v>105</v>
      </c>
      <c r="BP43" s="9">
        <v>56444</v>
      </c>
      <c r="BQ43" s="9">
        <v>6</v>
      </c>
      <c r="BR43" s="9" t="s">
        <v>2865</v>
      </c>
    </row>
    <row r="44" spans="1:70">
      <c r="A44" s="11" t="s">
        <v>2908</v>
      </c>
      <c r="B44" s="9" t="s">
        <v>1534</v>
      </c>
      <c r="C44" s="86" t="s">
        <v>554</v>
      </c>
      <c r="D44" s="9" t="s">
        <v>2464</v>
      </c>
      <c r="E44" s="152" t="s">
        <v>939</v>
      </c>
      <c r="F44" s="162">
        <v>85</v>
      </c>
      <c r="G44" s="83" t="s">
        <v>963</v>
      </c>
      <c r="H44" s="87" t="s">
        <v>3834</v>
      </c>
      <c r="I44" s="87" t="s">
        <v>3834</v>
      </c>
      <c r="J44" s="278">
        <f t="shared" si="13"/>
        <v>2</v>
      </c>
      <c r="K44" s="87" t="s">
        <v>3834</v>
      </c>
      <c r="L44" s="87" t="s">
        <v>3834</v>
      </c>
      <c r="M44" s="87">
        <v>0</v>
      </c>
      <c r="N44" s="87">
        <v>0.5</v>
      </c>
      <c r="O44" s="87">
        <v>0</v>
      </c>
      <c r="P44" s="87">
        <v>0</v>
      </c>
      <c r="Q44" s="281">
        <f t="shared" si="14"/>
        <v>2.5</v>
      </c>
      <c r="R44" s="278">
        <f t="shared" si="15"/>
        <v>2</v>
      </c>
      <c r="S44" s="282">
        <v>185.38</v>
      </c>
      <c r="T44" s="87">
        <f t="shared" si="16"/>
        <v>0</v>
      </c>
      <c r="U44" s="282">
        <v>40.14</v>
      </c>
      <c r="V44" s="333">
        <f t="shared" si="17"/>
        <v>0.5</v>
      </c>
      <c r="W44" s="282">
        <v>57.88</v>
      </c>
      <c r="X44" s="334">
        <f t="shared" si="18"/>
        <v>0.5</v>
      </c>
      <c r="Y44" s="282">
        <v>53.69</v>
      </c>
      <c r="Z44" s="87">
        <f t="shared" si="19"/>
        <v>1</v>
      </c>
      <c r="AA44" s="87">
        <v>1</v>
      </c>
      <c r="AB44" s="337">
        <f t="shared" si="20"/>
        <v>3</v>
      </c>
      <c r="AC44" s="91">
        <v>1</v>
      </c>
      <c r="AD44" s="215">
        <v>1</v>
      </c>
      <c r="AE44" s="340">
        <f t="shared" si="21"/>
        <v>2</v>
      </c>
      <c r="AF44" s="354">
        <f t="shared" si="22"/>
        <v>9</v>
      </c>
      <c r="AG44" s="139">
        <v>0</v>
      </c>
      <c r="AH44" s="139">
        <v>1</v>
      </c>
      <c r="AI44" s="139">
        <v>1</v>
      </c>
      <c r="AJ44" s="139">
        <v>1</v>
      </c>
      <c r="AK44" s="139">
        <v>0</v>
      </c>
      <c r="AL44" s="346">
        <f t="shared" si="23"/>
        <v>3</v>
      </c>
      <c r="AM44" s="348">
        <f t="shared" si="24"/>
        <v>12</v>
      </c>
      <c r="AN44" s="93" t="str">
        <f t="shared" si="25"/>
        <v>A</v>
      </c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368"/>
      <c r="BK44" s="9" t="s">
        <v>554</v>
      </c>
      <c r="BL44" s="9" t="s">
        <v>2464</v>
      </c>
      <c r="BM44" s="9" t="s">
        <v>939</v>
      </c>
      <c r="BN44" s="9" t="s">
        <v>940</v>
      </c>
      <c r="BO44" s="9">
        <v>85</v>
      </c>
      <c r="BP44" s="9">
        <v>39017</v>
      </c>
      <c r="BQ44" s="9">
        <v>9</v>
      </c>
      <c r="BR44" s="9" t="s">
        <v>963</v>
      </c>
    </row>
    <row r="45" spans="1:70">
      <c r="A45" s="11" t="s">
        <v>2908</v>
      </c>
      <c r="B45" s="9" t="s">
        <v>1534</v>
      </c>
      <c r="C45" s="86" t="s">
        <v>555</v>
      </c>
      <c r="D45" s="9" t="s">
        <v>2465</v>
      </c>
      <c r="E45" s="152" t="s">
        <v>939</v>
      </c>
      <c r="F45" s="162">
        <v>41</v>
      </c>
      <c r="G45" s="83" t="s">
        <v>2865</v>
      </c>
      <c r="H45" s="87" t="s">
        <v>3834</v>
      </c>
      <c r="I45" s="87" t="s">
        <v>3834</v>
      </c>
      <c r="J45" s="278">
        <f t="shared" si="13"/>
        <v>2</v>
      </c>
      <c r="K45" s="87" t="s">
        <v>3834</v>
      </c>
      <c r="L45" s="87" t="s">
        <v>3834</v>
      </c>
      <c r="M45" s="87">
        <v>0.5</v>
      </c>
      <c r="N45" s="87">
        <v>0.5</v>
      </c>
      <c r="O45" s="87">
        <v>0.5</v>
      </c>
      <c r="P45" s="87">
        <v>0.5</v>
      </c>
      <c r="Q45" s="281">
        <f t="shared" si="14"/>
        <v>4</v>
      </c>
      <c r="R45" s="278">
        <f t="shared" si="15"/>
        <v>2</v>
      </c>
      <c r="S45" s="282">
        <v>247.96</v>
      </c>
      <c r="T45" s="87">
        <f t="shared" si="16"/>
        <v>0</v>
      </c>
      <c r="U45" s="282">
        <v>22.9</v>
      </c>
      <c r="V45" s="333">
        <f t="shared" si="17"/>
        <v>0.5</v>
      </c>
      <c r="W45" s="282">
        <v>54.49</v>
      </c>
      <c r="X45" s="334">
        <f t="shared" si="18"/>
        <v>0.5</v>
      </c>
      <c r="Y45" s="282">
        <v>80.41</v>
      </c>
      <c r="Z45" s="87">
        <f t="shared" si="19"/>
        <v>1</v>
      </c>
      <c r="AA45" s="87">
        <v>1</v>
      </c>
      <c r="AB45" s="337">
        <f t="shared" si="20"/>
        <v>3</v>
      </c>
      <c r="AC45" s="91">
        <v>0</v>
      </c>
      <c r="AD45" s="215">
        <v>0</v>
      </c>
      <c r="AE45" s="340">
        <f t="shared" si="21"/>
        <v>0</v>
      </c>
      <c r="AF45" s="354">
        <f t="shared" si="22"/>
        <v>7</v>
      </c>
      <c r="AG45" s="139">
        <v>0</v>
      </c>
      <c r="AH45" s="139">
        <v>1</v>
      </c>
      <c r="AI45" s="139">
        <v>1</v>
      </c>
      <c r="AJ45" s="139">
        <v>1</v>
      </c>
      <c r="AK45" s="139">
        <v>1</v>
      </c>
      <c r="AL45" s="346">
        <f t="shared" si="23"/>
        <v>4</v>
      </c>
      <c r="AM45" s="348">
        <f t="shared" si="24"/>
        <v>11</v>
      </c>
      <c r="AN45" s="93" t="str">
        <f t="shared" si="25"/>
        <v>B</v>
      </c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368"/>
      <c r="BK45" s="9" t="s">
        <v>555</v>
      </c>
      <c r="BL45" s="9" t="s">
        <v>2465</v>
      </c>
      <c r="BM45" s="9" t="s">
        <v>939</v>
      </c>
      <c r="BN45" s="9" t="s">
        <v>944</v>
      </c>
      <c r="BO45" s="9">
        <v>41</v>
      </c>
      <c r="BP45" s="9">
        <v>38314</v>
      </c>
      <c r="BQ45" s="9">
        <v>6</v>
      </c>
      <c r="BR45" s="9" t="s">
        <v>2865</v>
      </c>
    </row>
    <row r="46" spans="1:70">
      <c r="A46" s="11" t="s">
        <v>2908</v>
      </c>
      <c r="B46" s="9" t="s">
        <v>1534</v>
      </c>
      <c r="C46" s="86" t="s">
        <v>556</v>
      </c>
      <c r="D46" s="9" t="s">
        <v>2466</v>
      </c>
      <c r="E46" s="152" t="s">
        <v>939</v>
      </c>
      <c r="F46" s="162">
        <v>17</v>
      </c>
      <c r="G46" s="83" t="s">
        <v>967</v>
      </c>
      <c r="H46" s="87" t="s">
        <v>3834</v>
      </c>
      <c r="I46" s="87" t="s">
        <v>3833</v>
      </c>
      <c r="J46" s="278">
        <f t="shared" si="13"/>
        <v>1</v>
      </c>
      <c r="K46" s="87" t="s">
        <v>3834</v>
      </c>
      <c r="L46" s="87" t="s">
        <v>3834</v>
      </c>
      <c r="M46" s="87">
        <v>0</v>
      </c>
      <c r="N46" s="87">
        <v>0.5</v>
      </c>
      <c r="O46" s="87">
        <v>0.5</v>
      </c>
      <c r="P46" s="87">
        <v>0</v>
      </c>
      <c r="Q46" s="281">
        <f t="shared" si="14"/>
        <v>3</v>
      </c>
      <c r="R46" s="278">
        <f t="shared" si="15"/>
        <v>2</v>
      </c>
      <c r="S46" s="282">
        <v>316.14999999999998</v>
      </c>
      <c r="T46" s="87">
        <f t="shared" si="16"/>
        <v>0</v>
      </c>
      <c r="U46" s="282">
        <v>45.94</v>
      </c>
      <c r="V46" s="333">
        <f t="shared" si="17"/>
        <v>0.5</v>
      </c>
      <c r="W46" s="282">
        <v>110.31</v>
      </c>
      <c r="X46" s="334">
        <f t="shared" si="18"/>
        <v>0</v>
      </c>
      <c r="Y46" s="282">
        <v>61.95</v>
      </c>
      <c r="Z46" s="87">
        <f t="shared" si="19"/>
        <v>1</v>
      </c>
      <c r="AA46" s="87">
        <v>1</v>
      </c>
      <c r="AB46" s="337">
        <f t="shared" si="20"/>
        <v>2.5</v>
      </c>
      <c r="AC46" s="91">
        <v>1</v>
      </c>
      <c r="AD46" s="215">
        <v>1</v>
      </c>
      <c r="AE46" s="340">
        <f t="shared" si="21"/>
        <v>2</v>
      </c>
      <c r="AF46" s="354">
        <f t="shared" si="22"/>
        <v>7.5</v>
      </c>
      <c r="AG46" s="139">
        <v>0</v>
      </c>
      <c r="AH46" s="139">
        <v>0</v>
      </c>
      <c r="AI46" s="139">
        <v>1</v>
      </c>
      <c r="AJ46" s="139">
        <v>1</v>
      </c>
      <c r="AK46" s="139">
        <v>1</v>
      </c>
      <c r="AL46" s="346">
        <f t="shared" si="23"/>
        <v>3</v>
      </c>
      <c r="AM46" s="348">
        <f t="shared" si="24"/>
        <v>10.5</v>
      </c>
      <c r="AN46" s="93" t="str">
        <f t="shared" si="25"/>
        <v>B</v>
      </c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368"/>
      <c r="BK46" s="9" t="s">
        <v>556</v>
      </c>
      <c r="BL46" s="9" t="s">
        <v>2466</v>
      </c>
      <c r="BM46" s="9" t="s">
        <v>939</v>
      </c>
      <c r="BN46" s="9" t="s">
        <v>966</v>
      </c>
      <c r="BO46" s="9">
        <v>17</v>
      </c>
      <c r="BP46" s="9">
        <v>10730</v>
      </c>
      <c r="BQ46" s="9">
        <v>2</v>
      </c>
      <c r="BR46" s="9" t="s">
        <v>967</v>
      </c>
    </row>
    <row r="47" spans="1:70">
      <c r="A47" s="11" t="s">
        <v>2908</v>
      </c>
      <c r="B47" s="9" t="s">
        <v>1534</v>
      </c>
      <c r="C47" s="86" t="s">
        <v>557</v>
      </c>
      <c r="D47" s="9" t="s">
        <v>2467</v>
      </c>
      <c r="E47" s="152" t="s">
        <v>972</v>
      </c>
      <c r="F47" s="162">
        <v>186</v>
      </c>
      <c r="G47" s="83" t="s">
        <v>2868</v>
      </c>
      <c r="H47" s="87" t="s">
        <v>3834</v>
      </c>
      <c r="I47" s="87" t="s">
        <v>3834</v>
      </c>
      <c r="J47" s="278">
        <f t="shared" si="13"/>
        <v>2</v>
      </c>
      <c r="K47" s="87" t="s">
        <v>3834</v>
      </c>
      <c r="L47" s="87" t="s">
        <v>3834</v>
      </c>
      <c r="M47" s="87">
        <v>0.5</v>
      </c>
      <c r="N47" s="87">
        <v>0.5</v>
      </c>
      <c r="O47" s="87">
        <v>0</v>
      </c>
      <c r="P47" s="87">
        <v>0</v>
      </c>
      <c r="Q47" s="281">
        <f t="shared" si="14"/>
        <v>3</v>
      </c>
      <c r="R47" s="278">
        <f t="shared" si="15"/>
        <v>2</v>
      </c>
      <c r="S47" s="282">
        <v>102.19</v>
      </c>
      <c r="T47" s="87">
        <f t="shared" si="16"/>
        <v>0</v>
      </c>
      <c r="U47" s="282">
        <v>37.1</v>
      </c>
      <c r="V47" s="333">
        <f t="shared" si="17"/>
        <v>0.5</v>
      </c>
      <c r="W47" s="282">
        <v>65.23</v>
      </c>
      <c r="X47" s="334">
        <f t="shared" si="18"/>
        <v>0</v>
      </c>
      <c r="Y47" s="282">
        <v>70.7</v>
      </c>
      <c r="Z47" s="87">
        <f t="shared" si="19"/>
        <v>1</v>
      </c>
      <c r="AA47" s="87">
        <v>1</v>
      </c>
      <c r="AB47" s="337">
        <f t="shared" si="20"/>
        <v>2.5</v>
      </c>
      <c r="AC47" s="91">
        <v>0</v>
      </c>
      <c r="AD47" s="215">
        <v>1</v>
      </c>
      <c r="AE47" s="340">
        <f t="shared" si="21"/>
        <v>1</v>
      </c>
      <c r="AF47" s="354">
        <f t="shared" si="22"/>
        <v>7.5</v>
      </c>
      <c r="AG47" s="139">
        <v>0</v>
      </c>
      <c r="AH47" s="139">
        <v>1</v>
      </c>
      <c r="AI47" s="139">
        <v>1</v>
      </c>
      <c r="AJ47" s="139">
        <v>1</v>
      </c>
      <c r="AK47" s="139">
        <v>0</v>
      </c>
      <c r="AL47" s="346">
        <f t="shared" si="23"/>
        <v>3</v>
      </c>
      <c r="AM47" s="348">
        <f t="shared" si="24"/>
        <v>10.5</v>
      </c>
      <c r="AN47" s="93" t="str">
        <f t="shared" si="25"/>
        <v>B</v>
      </c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368"/>
      <c r="BK47" s="9" t="s">
        <v>557</v>
      </c>
      <c r="BL47" s="9" t="s">
        <v>2467</v>
      </c>
      <c r="BM47" s="9" t="s">
        <v>972</v>
      </c>
      <c r="BN47" s="9" t="s">
        <v>973</v>
      </c>
      <c r="BO47" s="9">
        <v>186</v>
      </c>
      <c r="BP47" s="9">
        <v>93408</v>
      </c>
      <c r="BQ47" s="9">
        <v>14</v>
      </c>
      <c r="BR47" s="9" t="s">
        <v>2868</v>
      </c>
    </row>
    <row r="48" spans="1:70">
      <c r="A48" s="11" t="s">
        <v>2908</v>
      </c>
      <c r="B48" s="9" t="s">
        <v>1534</v>
      </c>
      <c r="C48" s="86" t="s">
        <v>558</v>
      </c>
      <c r="D48" s="9" t="s">
        <v>2468</v>
      </c>
      <c r="E48" s="152" t="s">
        <v>939</v>
      </c>
      <c r="F48" s="162">
        <v>37</v>
      </c>
      <c r="G48" s="83" t="s">
        <v>2865</v>
      </c>
      <c r="H48" s="87" t="s">
        <v>3834</v>
      </c>
      <c r="I48" s="87" t="s">
        <v>3834</v>
      </c>
      <c r="J48" s="278">
        <f t="shared" si="13"/>
        <v>2</v>
      </c>
      <c r="K48" s="87" t="s">
        <v>3834</v>
      </c>
      <c r="L48" s="87" t="s">
        <v>3834</v>
      </c>
      <c r="M48" s="87">
        <v>0.5</v>
      </c>
      <c r="N48" s="87">
        <v>0.5</v>
      </c>
      <c r="O48" s="87">
        <v>0.5</v>
      </c>
      <c r="P48" s="87">
        <v>0.5</v>
      </c>
      <c r="Q48" s="281">
        <f t="shared" si="14"/>
        <v>4</v>
      </c>
      <c r="R48" s="278">
        <f t="shared" si="15"/>
        <v>2</v>
      </c>
      <c r="S48" s="282">
        <v>114.94</v>
      </c>
      <c r="T48" s="87">
        <f t="shared" si="16"/>
        <v>0</v>
      </c>
      <c r="U48" s="282">
        <v>44.97</v>
      </c>
      <c r="V48" s="333">
        <f t="shared" si="17"/>
        <v>0.5</v>
      </c>
      <c r="W48" s="282">
        <v>68.819999999999993</v>
      </c>
      <c r="X48" s="334">
        <f t="shared" si="18"/>
        <v>0</v>
      </c>
      <c r="Y48" s="282">
        <v>89.37</v>
      </c>
      <c r="Z48" s="87">
        <f t="shared" si="19"/>
        <v>1</v>
      </c>
      <c r="AA48" s="87">
        <v>1</v>
      </c>
      <c r="AB48" s="337">
        <f t="shared" si="20"/>
        <v>2.5</v>
      </c>
      <c r="AC48" s="91">
        <v>1</v>
      </c>
      <c r="AD48" s="215">
        <v>0</v>
      </c>
      <c r="AE48" s="340">
        <f t="shared" si="21"/>
        <v>1</v>
      </c>
      <c r="AF48" s="354">
        <f t="shared" si="22"/>
        <v>7.5</v>
      </c>
      <c r="AG48" s="139">
        <v>0</v>
      </c>
      <c r="AH48" s="139">
        <v>0</v>
      </c>
      <c r="AI48" s="139">
        <v>1</v>
      </c>
      <c r="AJ48" s="139">
        <v>1</v>
      </c>
      <c r="AK48" s="139">
        <v>1</v>
      </c>
      <c r="AL48" s="346">
        <f t="shared" si="23"/>
        <v>3</v>
      </c>
      <c r="AM48" s="348">
        <f t="shared" si="24"/>
        <v>10.5</v>
      </c>
      <c r="AN48" s="93" t="str">
        <f t="shared" si="25"/>
        <v>B</v>
      </c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368"/>
      <c r="BK48" s="9" t="s">
        <v>558</v>
      </c>
      <c r="BL48" s="9" t="s">
        <v>2468</v>
      </c>
      <c r="BM48" s="9" t="s">
        <v>939</v>
      </c>
      <c r="BN48" s="9" t="s">
        <v>944</v>
      </c>
      <c r="BO48" s="9">
        <v>37</v>
      </c>
      <c r="BP48" s="9">
        <v>30729</v>
      </c>
      <c r="BQ48" s="9">
        <v>6</v>
      </c>
      <c r="BR48" s="9" t="s">
        <v>2865</v>
      </c>
    </row>
    <row r="49" spans="1:70">
      <c r="A49" s="11" t="s">
        <v>2908</v>
      </c>
      <c r="B49" s="9" t="s">
        <v>1534</v>
      </c>
      <c r="C49" s="86" t="s">
        <v>559</v>
      </c>
      <c r="D49" s="9" t="s">
        <v>2469</v>
      </c>
      <c r="E49" s="152" t="s">
        <v>939</v>
      </c>
      <c r="F49" s="162">
        <v>78</v>
      </c>
      <c r="G49" s="83" t="s">
        <v>941</v>
      </c>
      <c r="H49" s="87" t="s">
        <v>3834</v>
      </c>
      <c r="I49" s="87" t="s">
        <v>3834</v>
      </c>
      <c r="J49" s="278">
        <f t="shared" si="13"/>
        <v>2</v>
      </c>
      <c r="K49" s="87" t="s">
        <v>3834</v>
      </c>
      <c r="L49" s="87" t="s">
        <v>3834</v>
      </c>
      <c r="M49" s="87">
        <v>0.5</v>
      </c>
      <c r="N49" s="87">
        <v>0.5</v>
      </c>
      <c r="O49" s="87">
        <v>0.5</v>
      </c>
      <c r="P49" s="87">
        <v>0</v>
      </c>
      <c r="Q49" s="281">
        <f t="shared" si="14"/>
        <v>3.5</v>
      </c>
      <c r="R49" s="278">
        <f t="shared" si="15"/>
        <v>2</v>
      </c>
      <c r="S49" s="282">
        <v>257.27</v>
      </c>
      <c r="T49" s="87">
        <f t="shared" si="16"/>
        <v>0</v>
      </c>
      <c r="U49" s="282">
        <v>51.32</v>
      </c>
      <c r="V49" s="333">
        <f t="shared" si="17"/>
        <v>0.5</v>
      </c>
      <c r="W49" s="282">
        <v>63.55</v>
      </c>
      <c r="X49" s="334">
        <f t="shared" si="18"/>
        <v>0</v>
      </c>
      <c r="Y49" s="282">
        <v>72.09</v>
      </c>
      <c r="Z49" s="87">
        <f t="shared" si="19"/>
        <v>1</v>
      </c>
      <c r="AA49" s="87">
        <v>1</v>
      </c>
      <c r="AB49" s="337">
        <f t="shared" si="20"/>
        <v>2.5</v>
      </c>
      <c r="AC49" s="91">
        <v>0</v>
      </c>
      <c r="AD49" s="215">
        <v>0</v>
      </c>
      <c r="AE49" s="340">
        <f t="shared" si="21"/>
        <v>0</v>
      </c>
      <c r="AF49" s="354">
        <f t="shared" si="22"/>
        <v>6.5</v>
      </c>
      <c r="AG49" s="139">
        <v>0</v>
      </c>
      <c r="AH49" s="139">
        <v>0</v>
      </c>
      <c r="AI49" s="139">
        <v>1</v>
      </c>
      <c r="AJ49" s="139">
        <v>1</v>
      </c>
      <c r="AK49" s="139">
        <v>0</v>
      </c>
      <c r="AL49" s="346">
        <f t="shared" si="23"/>
        <v>2</v>
      </c>
      <c r="AM49" s="348">
        <f t="shared" si="24"/>
        <v>8.5</v>
      </c>
      <c r="AN49" s="93" t="str">
        <f t="shared" si="25"/>
        <v>D</v>
      </c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368"/>
      <c r="BK49" s="9" t="s">
        <v>559</v>
      </c>
      <c r="BL49" s="9" t="s">
        <v>2469</v>
      </c>
      <c r="BM49" s="9" t="s">
        <v>939</v>
      </c>
      <c r="BN49" s="9" t="s">
        <v>940</v>
      </c>
      <c r="BO49" s="9">
        <v>78</v>
      </c>
      <c r="BP49" s="9">
        <v>53363</v>
      </c>
      <c r="BQ49" s="9">
        <v>10</v>
      </c>
      <c r="BR49" s="9" t="s">
        <v>941</v>
      </c>
    </row>
    <row r="50" spans="1:70">
      <c r="A50" s="11" t="s">
        <v>2908</v>
      </c>
      <c r="B50" s="9" t="s">
        <v>1534</v>
      </c>
      <c r="C50" s="86" t="s">
        <v>560</v>
      </c>
      <c r="D50" s="9" t="s">
        <v>2470</v>
      </c>
      <c r="E50" s="152" t="s">
        <v>939</v>
      </c>
      <c r="F50" s="162">
        <v>96</v>
      </c>
      <c r="G50" s="83" t="s">
        <v>941</v>
      </c>
      <c r="H50" s="87" t="s">
        <v>3834</v>
      </c>
      <c r="I50" s="87" t="s">
        <v>3834</v>
      </c>
      <c r="J50" s="278">
        <f t="shared" si="13"/>
        <v>2</v>
      </c>
      <c r="K50" s="87" t="s">
        <v>3834</v>
      </c>
      <c r="L50" s="87" t="s">
        <v>3834</v>
      </c>
      <c r="M50" s="87">
        <v>0.5</v>
      </c>
      <c r="N50" s="87">
        <v>0.5</v>
      </c>
      <c r="O50" s="87">
        <v>0.5</v>
      </c>
      <c r="P50" s="87">
        <v>0</v>
      </c>
      <c r="Q50" s="281">
        <f t="shared" si="14"/>
        <v>3.5</v>
      </c>
      <c r="R50" s="278">
        <f t="shared" si="15"/>
        <v>2</v>
      </c>
      <c r="S50" s="282">
        <v>345.08</v>
      </c>
      <c r="T50" s="87">
        <f t="shared" si="16"/>
        <v>0</v>
      </c>
      <c r="U50" s="282">
        <v>19.22</v>
      </c>
      <c r="V50" s="333">
        <f t="shared" si="17"/>
        <v>0.5</v>
      </c>
      <c r="W50" s="282">
        <v>21.56</v>
      </c>
      <c r="X50" s="334">
        <f t="shared" si="18"/>
        <v>0.5</v>
      </c>
      <c r="Y50" s="282">
        <v>97.33</v>
      </c>
      <c r="Z50" s="87">
        <f t="shared" si="19"/>
        <v>0</v>
      </c>
      <c r="AA50" s="87">
        <v>1</v>
      </c>
      <c r="AB50" s="337">
        <f t="shared" si="20"/>
        <v>2</v>
      </c>
      <c r="AC50" s="91">
        <v>0</v>
      </c>
      <c r="AD50" s="215">
        <v>1</v>
      </c>
      <c r="AE50" s="340">
        <f t="shared" si="21"/>
        <v>1</v>
      </c>
      <c r="AF50" s="354">
        <f t="shared" si="22"/>
        <v>7</v>
      </c>
      <c r="AG50" s="139">
        <v>0</v>
      </c>
      <c r="AH50" s="139">
        <v>0</v>
      </c>
      <c r="AI50" s="139">
        <v>0</v>
      </c>
      <c r="AJ50" s="139">
        <v>1</v>
      </c>
      <c r="AK50" s="139">
        <v>0</v>
      </c>
      <c r="AL50" s="346">
        <f t="shared" si="23"/>
        <v>1</v>
      </c>
      <c r="AM50" s="348">
        <f t="shared" si="24"/>
        <v>8</v>
      </c>
      <c r="AN50" s="93" t="str">
        <f t="shared" si="25"/>
        <v>D</v>
      </c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368"/>
      <c r="BK50" s="9" t="s">
        <v>560</v>
      </c>
      <c r="BL50" s="9" t="s">
        <v>2470</v>
      </c>
      <c r="BM50" s="9" t="s">
        <v>939</v>
      </c>
      <c r="BN50" s="9" t="s">
        <v>940</v>
      </c>
      <c r="BO50" s="9">
        <v>96</v>
      </c>
      <c r="BP50" s="9">
        <v>53585</v>
      </c>
      <c r="BQ50" s="9">
        <v>10</v>
      </c>
      <c r="BR50" s="9" t="s">
        <v>941</v>
      </c>
    </row>
    <row r="51" spans="1:70">
      <c r="A51" s="11" t="s">
        <v>2908</v>
      </c>
      <c r="B51" s="9" t="s">
        <v>1534</v>
      </c>
      <c r="C51" s="86" t="s">
        <v>561</v>
      </c>
      <c r="D51" s="9" t="s">
        <v>2471</v>
      </c>
      <c r="E51" s="152" t="s">
        <v>939</v>
      </c>
      <c r="F51" s="162">
        <v>41</v>
      </c>
      <c r="G51" s="83" t="s">
        <v>945</v>
      </c>
      <c r="H51" s="87" t="s">
        <v>3834</v>
      </c>
      <c r="I51" s="87" t="s">
        <v>3834</v>
      </c>
      <c r="J51" s="278">
        <f t="shared" si="13"/>
        <v>2</v>
      </c>
      <c r="K51" s="87" t="s">
        <v>3834</v>
      </c>
      <c r="L51" s="87" t="s">
        <v>3834</v>
      </c>
      <c r="M51" s="87">
        <v>0</v>
      </c>
      <c r="N51" s="87">
        <v>0.5</v>
      </c>
      <c r="O51" s="87">
        <v>0</v>
      </c>
      <c r="P51" s="87">
        <v>0</v>
      </c>
      <c r="Q51" s="281">
        <f t="shared" si="14"/>
        <v>2.5</v>
      </c>
      <c r="R51" s="278">
        <f t="shared" si="15"/>
        <v>2</v>
      </c>
      <c r="S51" s="282">
        <v>130.37</v>
      </c>
      <c r="T51" s="87">
        <f t="shared" si="16"/>
        <v>0</v>
      </c>
      <c r="U51" s="282">
        <v>29.03</v>
      </c>
      <c r="V51" s="333">
        <f t="shared" si="17"/>
        <v>0.5</v>
      </c>
      <c r="W51" s="282">
        <v>66.84</v>
      </c>
      <c r="X51" s="334">
        <f t="shared" si="18"/>
        <v>0</v>
      </c>
      <c r="Y51" s="282">
        <v>71.23</v>
      </c>
      <c r="Z51" s="87">
        <f t="shared" si="19"/>
        <v>1</v>
      </c>
      <c r="AA51" s="87">
        <v>1</v>
      </c>
      <c r="AB51" s="337">
        <f t="shared" si="20"/>
        <v>2.5</v>
      </c>
      <c r="AC51" s="91">
        <v>1</v>
      </c>
      <c r="AD51" s="215">
        <v>1</v>
      </c>
      <c r="AE51" s="340">
        <f t="shared" si="21"/>
        <v>2</v>
      </c>
      <c r="AF51" s="354">
        <f t="shared" si="22"/>
        <v>8.5</v>
      </c>
      <c r="AG51" s="139">
        <v>0</v>
      </c>
      <c r="AH51" s="139">
        <v>1</v>
      </c>
      <c r="AI51" s="139">
        <v>1</v>
      </c>
      <c r="AJ51" s="139">
        <v>1</v>
      </c>
      <c r="AK51" s="139">
        <v>1</v>
      </c>
      <c r="AL51" s="346">
        <f t="shared" si="23"/>
        <v>4</v>
      </c>
      <c r="AM51" s="348">
        <f t="shared" si="24"/>
        <v>12.5</v>
      </c>
      <c r="AN51" s="93" t="str">
        <f t="shared" si="25"/>
        <v>A</v>
      </c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368"/>
      <c r="BK51" s="9" t="s">
        <v>561</v>
      </c>
      <c r="BL51" s="9" t="s">
        <v>2471</v>
      </c>
      <c r="BM51" s="9" t="s">
        <v>939</v>
      </c>
      <c r="BN51" s="9" t="s">
        <v>944</v>
      </c>
      <c r="BO51" s="9">
        <v>41</v>
      </c>
      <c r="BP51" s="9">
        <v>26447</v>
      </c>
      <c r="BQ51" s="9">
        <v>5</v>
      </c>
      <c r="BR51" s="9" t="s">
        <v>945</v>
      </c>
    </row>
    <row r="52" spans="1:70">
      <c r="A52" s="11" t="s">
        <v>2908</v>
      </c>
      <c r="B52" s="9" t="s">
        <v>1534</v>
      </c>
      <c r="C52" s="86" t="s">
        <v>562</v>
      </c>
      <c r="D52" s="9" t="s">
        <v>2472</v>
      </c>
      <c r="E52" s="152" t="s">
        <v>939</v>
      </c>
      <c r="F52" s="162">
        <v>30</v>
      </c>
      <c r="G52" s="83" t="s">
        <v>945</v>
      </c>
      <c r="H52" s="87" t="s">
        <v>3833</v>
      </c>
      <c r="I52" s="87" t="s">
        <v>3834</v>
      </c>
      <c r="J52" s="278">
        <f t="shared" si="13"/>
        <v>1</v>
      </c>
      <c r="K52" s="87" t="s">
        <v>3834</v>
      </c>
      <c r="L52" s="87" t="s">
        <v>3834</v>
      </c>
      <c r="M52" s="87">
        <v>0.5</v>
      </c>
      <c r="N52" s="87">
        <v>0.5</v>
      </c>
      <c r="O52" s="87">
        <v>0.5</v>
      </c>
      <c r="P52" s="87">
        <v>0</v>
      </c>
      <c r="Q52" s="281">
        <f t="shared" si="14"/>
        <v>3.5</v>
      </c>
      <c r="R52" s="278">
        <f t="shared" si="15"/>
        <v>2</v>
      </c>
      <c r="S52" s="282">
        <v>236.7</v>
      </c>
      <c r="T52" s="87">
        <f t="shared" si="16"/>
        <v>0</v>
      </c>
      <c r="U52" s="282">
        <v>47.7</v>
      </c>
      <c r="V52" s="333">
        <f t="shared" si="17"/>
        <v>0.5</v>
      </c>
      <c r="W52" s="282">
        <v>188.42</v>
      </c>
      <c r="X52" s="334">
        <f t="shared" si="18"/>
        <v>0</v>
      </c>
      <c r="Y52" s="282">
        <v>61.25</v>
      </c>
      <c r="Z52" s="87">
        <f t="shared" si="19"/>
        <v>1</v>
      </c>
      <c r="AA52" s="87">
        <v>1</v>
      </c>
      <c r="AB52" s="337">
        <f t="shared" si="20"/>
        <v>2.5</v>
      </c>
      <c r="AC52" s="91">
        <v>0</v>
      </c>
      <c r="AD52" s="215">
        <v>0</v>
      </c>
      <c r="AE52" s="340">
        <f t="shared" si="21"/>
        <v>0</v>
      </c>
      <c r="AF52" s="354">
        <f t="shared" si="22"/>
        <v>5.5</v>
      </c>
      <c r="AG52" s="139">
        <v>0</v>
      </c>
      <c r="AH52" s="139">
        <v>0</v>
      </c>
      <c r="AI52" s="139">
        <v>1</v>
      </c>
      <c r="AJ52" s="139">
        <v>1</v>
      </c>
      <c r="AK52" s="139">
        <v>1</v>
      </c>
      <c r="AL52" s="346">
        <f t="shared" si="23"/>
        <v>3</v>
      </c>
      <c r="AM52" s="348">
        <f t="shared" si="24"/>
        <v>8.5</v>
      </c>
      <c r="AN52" s="93" t="str">
        <f t="shared" si="25"/>
        <v>D</v>
      </c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368"/>
      <c r="BK52" s="9" t="s">
        <v>562</v>
      </c>
      <c r="BL52" s="9" t="s">
        <v>2472</v>
      </c>
      <c r="BM52" s="9" t="s">
        <v>939</v>
      </c>
      <c r="BN52" s="9" t="s">
        <v>944</v>
      </c>
      <c r="BO52" s="9">
        <v>30</v>
      </c>
      <c r="BP52" s="9">
        <v>18036</v>
      </c>
      <c r="BQ52" s="9">
        <v>5</v>
      </c>
      <c r="BR52" s="9" t="s">
        <v>945</v>
      </c>
    </row>
    <row r="53" spans="1:70">
      <c r="A53" s="11" t="s">
        <v>2908</v>
      </c>
      <c r="B53" s="9" t="s">
        <v>1534</v>
      </c>
      <c r="C53" s="86" t="s">
        <v>563</v>
      </c>
      <c r="D53" s="9" t="s">
        <v>2473</v>
      </c>
      <c r="E53" s="152" t="s">
        <v>939</v>
      </c>
      <c r="F53" s="162">
        <v>54</v>
      </c>
      <c r="G53" s="83" t="s">
        <v>945</v>
      </c>
      <c r="H53" s="87" t="s">
        <v>3833</v>
      </c>
      <c r="I53" s="87" t="s">
        <v>3834</v>
      </c>
      <c r="J53" s="278">
        <f t="shared" si="13"/>
        <v>1</v>
      </c>
      <c r="K53" s="87" t="s">
        <v>3834</v>
      </c>
      <c r="L53" s="87" t="s">
        <v>3834</v>
      </c>
      <c r="M53" s="87">
        <v>0</v>
      </c>
      <c r="N53" s="87">
        <v>0</v>
      </c>
      <c r="O53" s="87">
        <v>0</v>
      </c>
      <c r="P53" s="87">
        <v>0</v>
      </c>
      <c r="Q53" s="281">
        <f t="shared" si="14"/>
        <v>2</v>
      </c>
      <c r="R53" s="278">
        <f t="shared" si="15"/>
        <v>2</v>
      </c>
      <c r="S53" s="282">
        <v>331.55</v>
      </c>
      <c r="T53" s="87">
        <f t="shared" si="16"/>
        <v>0</v>
      </c>
      <c r="U53" s="282">
        <v>43.72</v>
      </c>
      <c r="V53" s="333">
        <f t="shared" si="17"/>
        <v>0.5</v>
      </c>
      <c r="W53" s="282">
        <v>86.04</v>
      </c>
      <c r="X53" s="334">
        <f t="shared" si="18"/>
        <v>0</v>
      </c>
      <c r="Y53" s="282">
        <v>70.540000000000006</v>
      </c>
      <c r="Z53" s="87">
        <f t="shared" si="19"/>
        <v>1</v>
      </c>
      <c r="AA53" s="87">
        <v>1</v>
      </c>
      <c r="AB53" s="337">
        <f t="shared" si="20"/>
        <v>2.5</v>
      </c>
      <c r="AC53" s="91">
        <v>1</v>
      </c>
      <c r="AD53" s="215">
        <v>1</v>
      </c>
      <c r="AE53" s="340">
        <f t="shared" si="21"/>
        <v>2</v>
      </c>
      <c r="AF53" s="354">
        <f t="shared" si="22"/>
        <v>7.5</v>
      </c>
      <c r="AG53" s="139">
        <v>0</v>
      </c>
      <c r="AH53" s="139">
        <v>0</v>
      </c>
      <c r="AI53" s="139">
        <v>1</v>
      </c>
      <c r="AJ53" s="139">
        <v>1</v>
      </c>
      <c r="AK53" s="139">
        <v>0</v>
      </c>
      <c r="AL53" s="346">
        <f t="shared" si="23"/>
        <v>2</v>
      </c>
      <c r="AM53" s="348">
        <f t="shared" si="24"/>
        <v>9.5</v>
      </c>
      <c r="AN53" s="93" t="str">
        <f t="shared" si="25"/>
        <v>C</v>
      </c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368"/>
      <c r="BK53" s="9" t="s">
        <v>563</v>
      </c>
      <c r="BL53" s="9" t="s">
        <v>2473</v>
      </c>
      <c r="BM53" s="9" t="s">
        <v>939</v>
      </c>
      <c r="BN53" s="9" t="s">
        <v>944</v>
      </c>
      <c r="BO53" s="9">
        <v>54</v>
      </c>
      <c r="BP53" s="9">
        <v>25040</v>
      </c>
      <c r="BQ53" s="9">
        <v>5</v>
      </c>
      <c r="BR53" s="9" t="s">
        <v>945</v>
      </c>
    </row>
    <row r="54" spans="1:70">
      <c r="A54" s="11" t="s">
        <v>2908</v>
      </c>
      <c r="B54" s="9" t="s">
        <v>1534</v>
      </c>
      <c r="C54" s="86" t="s">
        <v>564</v>
      </c>
      <c r="D54" s="9" t="s">
        <v>2474</v>
      </c>
      <c r="E54" s="152" t="s">
        <v>939</v>
      </c>
      <c r="F54" s="162">
        <v>40</v>
      </c>
      <c r="G54" s="83" t="s">
        <v>2865</v>
      </c>
      <c r="H54" s="87" t="s">
        <v>3833</v>
      </c>
      <c r="I54" s="87" t="s">
        <v>3834</v>
      </c>
      <c r="J54" s="278">
        <f t="shared" si="13"/>
        <v>1</v>
      </c>
      <c r="K54" s="87" t="s">
        <v>3834</v>
      </c>
      <c r="L54" s="87" t="s">
        <v>3834</v>
      </c>
      <c r="M54" s="87">
        <v>0.5</v>
      </c>
      <c r="N54" s="87">
        <v>0.5</v>
      </c>
      <c r="O54" s="87">
        <v>0.5</v>
      </c>
      <c r="P54" s="87">
        <v>0.5</v>
      </c>
      <c r="Q54" s="281">
        <f t="shared" si="14"/>
        <v>4</v>
      </c>
      <c r="R54" s="278">
        <f t="shared" si="15"/>
        <v>2</v>
      </c>
      <c r="S54" s="282">
        <v>371.72</v>
      </c>
      <c r="T54" s="87">
        <f t="shared" si="16"/>
        <v>0</v>
      </c>
      <c r="U54" s="282">
        <v>40.21</v>
      </c>
      <c r="V54" s="333">
        <f t="shared" si="17"/>
        <v>0.5</v>
      </c>
      <c r="W54" s="282">
        <v>38.340000000000003</v>
      </c>
      <c r="X54" s="334">
        <f t="shared" si="18"/>
        <v>0.5</v>
      </c>
      <c r="Y54" s="282">
        <v>99.15</v>
      </c>
      <c r="Z54" s="87">
        <f t="shared" si="19"/>
        <v>0</v>
      </c>
      <c r="AA54" s="87">
        <v>1</v>
      </c>
      <c r="AB54" s="337">
        <f t="shared" si="20"/>
        <v>2</v>
      </c>
      <c r="AC54" s="91">
        <v>0</v>
      </c>
      <c r="AD54" s="215">
        <v>0</v>
      </c>
      <c r="AE54" s="340">
        <f t="shared" si="21"/>
        <v>0</v>
      </c>
      <c r="AF54" s="354">
        <f t="shared" si="22"/>
        <v>5</v>
      </c>
      <c r="AG54" s="139">
        <v>1</v>
      </c>
      <c r="AH54" s="139">
        <v>1</v>
      </c>
      <c r="AI54" s="139">
        <v>1</v>
      </c>
      <c r="AJ54" s="139">
        <v>1</v>
      </c>
      <c r="AK54" s="139">
        <v>1</v>
      </c>
      <c r="AL54" s="346">
        <f t="shared" si="23"/>
        <v>5</v>
      </c>
      <c r="AM54" s="348">
        <f t="shared" si="24"/>
        <v>10</v>
      </c>
      <c r="AN54" s="93" t="str">
        <f t="shared" si="25"/>
        <v>C</v>
      </c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368"/>
      <c r="BK54" s="9" t="s">
        <v>564</v>
      </c>
      <c r="BL54" s="9" t="s">
        <v>2474</v>
      </c>
      <c r="BM54" s="9" t="s">
        <v>939</v>
      </c>
      <c r="BN54" s="9" t="s">
        <v>944</v>
      </c>
      <c r="BO54" s="9">
        <v>40</v>
      </c>
      <c r="BP54" s="9">
        <v>33202</v>
      </c>
      <c r="BQ54" s="9">
        <v>6</v>
      </c>
      <c r="BR54" s="9" t="s">
        <v>2865</v>
      </c>
    </row>
    <row r="55" spans="1:70">
      <c r="A55" s="11" t="s">
        <v>2908</v>
      </c>
      <c r="B55" s="9" t="s">
        <v>1534</v>
      </c>
      <c r="C55" s="86" t="s">
        <v>565</v>
      </c>
      <c r="D55" s="9" t="s">
        <v>2475</v>
      </c>
      <c r="E55" s="152" t="s">
        <v>939</v>
      </c>
      <c r="F55" s="162">
        <v>41</v>
      </c>
      <c r="G55" s="83" t="s">
        <v>945</v>
      </c>
      <c r="H55" s="87" t="s">
        <v>3834</v>
      </c>
      <c r="I55" s="87" t="s">
        <v>3833</v>
      </c>
      <c r="J55" s="278">
        <f t="shared" si="13"/>
        <v>1</v>
      </c>
      <c r="K55" s="87" t="s">
        <v>3834</v>
      </c>
      <c r="L55" s="87" t="s">
        <v>3834</v>
      </c>
      <c r="M55" s="87">
        <v>0.5</v>
      </c>
      <c r="N55" s="87">
        <v>0.5</v>
      </c>
      <c r="O55" s="87">
        <v>0.5</v>
      </c>
      <c r="P55" s="87">
        <v>0</v>
      </c>
      <c r="Q55" s="281">
        <f t="shared" si="14"/>
        <v>3.5</v>
      </c>
      <c r="R55" s="278">
        <f t="shared" si="15"/>
        <v>2</v>
      </c>
      <c r="S55" s="282">
        <v>79.08</v>
      </c>
      <c r="T55" s="87">
        <f t="shared" si="16"/>
        <v>1</v>
      </c>
      <c r="U55" s="282">
        <v>38.47</v>
      </c>
      <c r="V55" s="333">
        <f t="shared" si="17"/>
        <v>0.5</v>
      </c>
      <c r="W55" s="282">
        <v>45.35</v>
      </c>
      <c r="X55" s="334">
        <f t="shared" si="18"/>
        <v>0.5</v>
      </c>
      <c r="Y55" s="282">
        <v>108.44</v>
      </c>
      <c r="Z55" s="87">
        <f t="shared" si="19"/>
        <v>0</v>
      </c>
      <c r="AA55" s="87">
        <v>1</v>
      </c>
      <c r="AB55" s="337">
        <f t="shared" si="20"/>
        <v>3</v>
      </c>
      <c r="AC55" s="91">
        <v>0</v>
      </c>
      <c r="AD55" s="215">
        <v>1</v>
      </c>
      <c r="AE55" s="340">
        <f t="shared" si="21"/>
        <v>1</v>
      </c>
      <c r="AF55" s="354">
        <f t="shared" si="22"/>
        <v>7</v>
      </c>
      <c r="AG55" s="139">
        <v>1</v>
      </c>
      <c r="AH55" s="139">
        <v>0</v>
      </c>
      <c r="AI55" s="139">
        <v>1</v>
      </c>
      <c r="AJ55" s="139">
        <v>1</v>
      </c>
      <c r="AK55" s="139">
        <v>1</v>
      </c>
      <c r="AL55" s="346">
        <f t="shared" si="23"/>
        <v>4</v>
      </c>
      <c r="AM55" s="348">
        <f t="shared" si="24"/>
        <v>11</v>
      </c>
      <c r="AN55" s="93" t="str">
        <f t="shared" si="25"/>
        <v>B</v>
      </c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368"/>
      <c r="BK55" s="9" t="s">
        <v>565</v>
      </c>
      <c r="BL55" s="9" t="s">
        <v>2475</v>
      </c>
      <c r="BM55" s="9" t="s">
        <v>939</v>
      </c>
      <c r="BN55" s="9" t="s">
        <v>944</v>
      </c>
      <c r="BO55" s="9">
        <v>41</v>
      </c>
      <c r="BP55" s="9">
        <v>28393</v>
      </c>
      <c r="BQ55" s="9">
        <v>5</v>
      </c>
      <c r="BR55" s="9" t="s">
        <v>945</v>
      </c>
    </row>
    <row r="56" spans="1:70">
      <c r="A56" s="11" t="s">
        <v>2908</v>
      </c>
      <c r="B56" s="9" t="s">
        <v>1534</v>
      </c>
      <c r="C56" s="86" t="s">
        <v>566</v>
      </c>
      <c r="D56" s="9" t="s">
        <v>2911</v>
      </c>
      <c r="E56" s="152" t="s">
        <v>972</v>
      </c>
      <c r="F56" s="162">
        <v>240</v>
      </c>
      <c r="G56" s="83" t="s">
        <v>2867</v>
      </c>
      <c r="H56" s="87" t="s">
        <v>3834</v>
      </c>
      <c r="I56" s="87" t="s">
        <v>3834</v>
      </c>
      <c r="J56" s="278">
        <f t="shared" si="13"/>
        <v>2</v>
      </c>
      <c r="K56" s="87" t="s">
        <v>3834</v>
      </c>
      <c r="L56" s="87" t="s">
        <v>3834</v>
      </c>
      <c r="M56" s="87">
        <v>0.5</v>
      </c>
      <c r="N56" s="87">
        <v>0</v>
      </c>
      <c r="O56" s="87">
        <v>0</v>
      </c>
      <c r="P56" s="87">
        <v>0.5</v>
      </c>
      <c r="Q56" s="281">
        <f t="shared" si="14"/>
        <v>3</v>
      </c>
      <c r="R56" s="278">
        <f t="shared" si="15"/>
        <v>2</v>
      </c>
      <c r="S56" s="282">
        <v>144.13999999999999</v>
      </c>
      <c r="T56" s="87">
        <f t="shared" si="16"/>
        <v>0</v>
      </c>
      <c r="U56" s="282">
        <v>61.73</v>
      </c>
      <c r="V56" s="333">
        <f t="shared" si="17"/>
        <v>0</v>
      </c>
      <c r="W56" s="282">
        <v>78.3</v>
      </c>
      <c r="X56" s="334">
        <f t="shared" si="18"/>
        <v>0</v>
      </c>
      <c r="Y56" s="282">
        <v>83.69</v>
      </c>
      <c r="Z56" s="87">
        <f t="shared" si="19"/>
        <v>1</v>
      </c>
      <c r="AA56" s="87">
        <v>1</v>
      </c>
      <c r="AB56" s="337">
        <f t="shared" si="20"/>
        <v>2</v>
      </c>
      <c r="AC56" s="91">
        <v>1</v>
      </c>
      <c r="AD56" s="215">
        <v>0</v>
      </c>
      <c r="AE56" s="340">
        <f t="shared" si="21"/>
        <v>1</v>
      </c>
      <c r="AF56" s="354">
        <f t="shared" si="22"/>
        <v>7</v>
      </c>
      <c r="AG56" s="139">
        <v>0</v>
      </c>
      <c r="AH56" s="139">
        <v>0</v>
      </c>
      <c r="AI56" s="139">
        <v>1</v>
      </c>
      <c r="AJ56" s="139">
        <v>1</v>
      </c>
      <c r="AK56" s="139">
        <v>0</v>
      </c>
      <c r="AL56" s="346">
        <f t="shared" si="23"/>
        <v>2</v>
      </c>
      <c r="AM56" s="348">
        <f t="shared" si="24"/>
        <v>9</v>
      </c>
      <c r="AN56" s="93" t="str">
        <f t="shared" si="25"/>
        <v>C</v>
      </c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368"/>
      <c r="BK56" s="9" t="s">
        <v>566</v>
      </c>
      <c r="BL56" s="9" t="s">
        <v>2911</v>
      </c>
      <c r="BM56" s="9" t="s">
        <v>972</v>
      </c>
      <c r="BN56" s="9" t="s">
        <v>973</v>
      </c>
      <c r="BO56" s="9">
        <v>240</v>
      </c>
      <c r="BP56" s="9">
        <v>114802</v>
      </c>
      <c r="BQ56" s="9">
        <v>15</v>
      </c>
      <c r="BR56" s="9" t="s">
        <v>2867</v>
      </c>
    </row>
    <row r="57" spans="1:70">
      <c r="A57" s="11" t="s">
        <v>2908</v>
      </c>
      <c r="B57" s="9" t="s">
        <v>1534</v>
      </c>
      <c r="C57" s="86" t="s">
        <v>567</v>
      </c>
      <c r="D57" s="9" t="s">
        <v>2912</v>
      </c>
      <c r="E57" s="152" t="s">
        <v>939</v>
      </c>
      <c r="F57" s="162">
        <v>57</v>
      </c>
      <c r="G57" s="83" t="s">
        <v>945</v>
      </c>
      <c r="H57" s="87" t="s">
        <v>3834</v>
      </c>
      <c r="I57" s="87" t="s">
        <v>3834</v>
      </c>
      <c r="J57" s="278">
        <f t="shared" si="13"/>
        <v>2</v>
      </c>
      <c r="K57" s="87" t="s">
        <v>3834</v>
      </c>
      <c r="L57" s="87" t="s">
        <v>3834</v>
      </c>
      <c r="M57" s="87">
        <v>0.5</v>
      </c>
      <c r="N57" s="87">
        <v>0.5</v>
      </c>
      <c r="O57" s="87">
        <v>0.5</v>
      </c>
      <c r="P57" s="87">
        <v>0</v>
      </c>
      <c r="Q57" s="281">
        <f t="shared" si="14"/>
        <v>3.5</v>
      </c>
      <c r="R57" s="278">
        <f t="shared" si="15"/>
        <v>2</v>
      </c>
      <c r="S57" s="282">
        <v>377.66</v>
      </c>
      <c r="T57" s="87">
        <f t="shared" si="16"/>
        <v>0</v>
      </c>
      <c r="U57" s="282">
        <v>31.83</v>
      </c>
      <c r="V57" s="333">
        <f t="shared" si="17"/>
        <v>0.5</v>
      </c>
      <c r="W57" s="282">
        <v>160.56</v>
      </c>
      <c r="X57" s="334">
        <f t="shared" si="18"/>
        <v>0</v>
      </c>
      <c r="Y57" s="282">
        <v>115.44</v>
      </c>
      <c r="Z57" s="87">
        <f t="shared" si="19"/>
        <v>0</v>
      </c>
      <c r="AA57" s="87">
        <v>1</v>
      </c>
      <c r="AB57" s="337">
        <f t="shared" si="20"/>
        <v>1.5</v>
      </c>
      <c r="AC57" s="91">
        <v>1</v>
      </c>
      <c r="AD57" s="215">
        <v>1</v>
      </c>
      <c r="AE57" s="340">
        <f t="shared" si="21"/>
        <v>2</v>
      </c>
      <c r="AF57" s="354">
        <f t="shared" si="22"/>
        <v>7.5</v>
      </c>
      <c r="AG57" s="139">
        <v>1</v>
      </c>
      <c r="AH57" s="139">
        <v>0</v>
      </c>
      <c r="AI57" s="139">
        <v>1</v>
      </c>
      <c r="AJ57" s="139">
        <v>1</v>
      </c>
      <c r="AK57" s="139">
        <v>1</v>
      </c>
      <c r="AL57" s="346">
        <f t="shared" si="23"/>
        <v>4</v>
      </c>
      <c r="AM57" s="348">
        <f t="shared" si="24"/>
        <v>11.5</v>
      </c>
      <c r="AN57" s="93" t="str">
        <f t="shared" si="25"/>
        <v>B</v>
      </c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368"/>
      <c r="BK57" s="9" t="s">
        <v>567</v>
      </c>
      <c r="BL57" s="9" t="s">
        <v>2912</v>
      </c>
      <c r="BM57" s="9" t="s">
        <v>939</v>
      </c>
      <c r="BN57" s="9" t="s">
        <v>944</v>
      </c>
      <c r="BO57" s="9">
        <v>57</v>
      </c>
      <c r="BP57" s="9">
        <v>28659</v>
      </c>
      <c r="BQ57" s="9">
        <v>5</v>
      </c>
      <c r="BR57" s="9" t="s">
        <v>945</v>
      </c>
    </row>
    <row r="58" spans="1:70">
      <c r="A58" s="11" t="s">
        <v>2908</v>
      </c>
      <c r="B58" s="9" t="s">
        <v>1553</v>
      </c>
      <c r="C58" s="86" t="s">
        <v>568</v>
      </c>
      <c r="D58" s="9" t="s">
        <v>2476</v>
      </c>
      <c r="E58" s="152" t="s">
        <v>972</v>
      </c>
      <c r="F58" s="162">
        <v>429</v>
      </c>
      <c r="G58" s="83" t="s">
        <v>1000</v>
      </c>
      <c r="H58" s="87" t="s">
        <v>3834</v>
      </c>
      <c r="I58" s="87" t="s">
        <v>3834</v>
      </c>
      <c r="J58" s="278">
        <f t="shared" si="13"/>
        <v>2</v>
      </c>
      <c r="K58" s="87" t="s">
        <v>3834</v>
      </c>
      <c r="L58" s="87" t="s">
        <v>3834</v>
      </c>
      <c r="M58" s="87">
        <v>0.5</v>
      </c>
      <c r="N58" s="87">
        <v>0</v>
      </c>
      <c r="O58" s="87">
        <v>0.5</v>
      </c>
      <c r="P58" s="87">
        <v>0.5</v>
      </c>
      <c r="Q58" s="281">
        <f t="shared" si="14"/>
        <v>3.5</v>
      </c>
      <c r="R58" s="278">
        <f t="shared" si="15"/>
        <v>2</v>
      </c>
      <c r="S58" s="282">
        <v>98.82</v>
      </c>
      <c r="T58" s="87">
        <f t="shared" si="16"/>
        <v>0</v>
      </c>
      <c r="U58" s="282">
        <v>79.150000000000006</v>
      </c>
      <c r="V58" s="333">
        <f t="shared" si="17"/>
        <v>0</v>
      </c>
      <c r="W58" s="282">
        <v>56.64</v>
      </c>
      <c r="X58" s="334">
        <f t="shared" si="18"/>
        <v>0.5</v>
      </c>
      <c r="Y58" s="282">
        <v>57.9</v>
      </c>
      <c r="Z58" s="87">
        <f t="shared" si="19"/>
        <v>1</v>
      </c>
      <c r="AA58" s="87">
        <v>1</v>
      </c>
      <c r="AB58" s="337">
        <f t="shared" si="20"/>
        <v>2.5</v>
      </c>
      <c r="AC58" s="91">
        <v>1</v>
      </c>
      <c r="AD58" s="215">
        <v>0</v>
      </c>
      <c r="AE58" s="340">
        <f t="shared" si="21"/>
        <v>1</v>
      </c>
      <c r="AF58" s="354">
        <f t="shared" si="22"/>
        <v>7.5</v>
      </c>
      <c r="AG58" s="139">
        <v>1</v>
      </c>
      <c r="AH58" s="139">
        <v>1</v>
      </c>
      <c r="AI58" s="139">
        <v>1</v>
      </c>
      <c r="AJ58" s="139">
        <v>1</v>
      </c>
      <c r="AK58" s="139">
        <v>1</v>
      </c>
      <c r="AL58" s="346">
        <f t="shared" si="23"/>
        <v>5</v>
      </c>
      <c r="AM58" s="348">
        <f t="shared" si="24"/>
        <v>12.5</v>
      </c>
      <c r="AN58" s="93" t="str">
        <f t="shared" si="25"/>
        <v>A</v>
      </c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368"/>
      <c r="BK58" s="9" t="s">
        <v>568</v>
      </c>
      <c r="BL58" s="9" t="s">
        <v>2476</v>
      </c>
      <c r="BM58" s="9" t="s">
        <v>972</v>
      </c>
      <c r="BN58" s="9" t="s">
        <v>999</v>
      </c>
      <c r="BO58" s="9">
        <v>429</v>
      </c>
      <c r="BP58" s="9">
        <v>112903</v>
      </c>
      <c r="BQ58" s="9">
        <v>17</v>
      </c>
      <c r="BR58" s="9" t="s">
        <v>1000</v>
      </c>
    </row>
    <row r="59" spans="1:70">
      <c r="A59" s="11" t="s">
        <v>2908</v>
      </c>
      <c r="B59" s="9" t="s">
        <v>1553</v>
      </c>
      <c r="C59" s="86" t="s">
        <v>569</v>
      </c>
      <c r="D59" s="9" t="s">
        <v>2477</v>
      </c>
      <c r="E59" s="152" t="s">
        <v>939</v>
      </c>
      <c r="F59" s="162">
        <v>109</v>
      </c>
      <c r="G59" s="83" t="s">
        <v>941</v>
      </c>
      <c r="H59" s="87" t="s">
        <v>3833</v>
      </c>
      <c r="I59" s="87" t="s">
        <v>3834</v>
      </c>
      <c r="J59" s="278">
        <f t="shared" si="13"/>
        <v>1</v>
      </c>
      <c r="K59" s="87" t="s">
        <v>3834</v>
      </c>
      <c r="L59" s="87" t="s">
        <v>3834</v>
      </c>
      <c r="M59" s="87">
        <v>0</v>
      </c>
      <c r="N59" s="87">
        <v>0</v>
      </c>
      <c r="O59" s="87">
        <v>0.5</v>
      </c>
      <c r="P59" s="87">
        <v>0</v>
      </c>
      <c r="Q59" s="281">
        <f t="shared" si="14"/>
        <v>2.5</v>
      </c>
      <c r="R59" s="278">
        <f t="shared" si="15"/>
        <v>2</v>
      </c>
      <c r="S59" s="282">
        <v>256.83</v>
      </c>
      <c r="T59" s="87">
        <f t="shared" si="16"/>
        <v>0</v>
      </c>
      <c r="U59" s="282">
        <v>74.819999999999993</v>
      </c>
      <c r="V59" s="333">
        <f t="shared" si="17"/>
        <v>0</v>
      </c>
      <c r="W59" s="282">
        <v>108.45</v>
      </c>
      <c r="X59" s="334">
        <f t="shared" si="18"/>
        <v>0</v>
      </c>
      <c r="Y59" s="282">
        <v>92.22</v>
      </c>
      <c r="Z59" s="87">
        <f t="shared" si="19"/>
        <v>0</v>
      </c>
      <c r="AA59" s="87">
        <v>1</v>
      </c>
      <c r="AB59" s="337">
        <f t="shared" si="20"/>
        <v>1</v>
      </c>
      <c r="AC59" s="91">
        <v>0</v>
      </c>
      <c r="AD59" s="215">
        <v>1</v>
      </c>
      <c r="AE59" s="340">
        <f t="shared" si="21"/>
        <v>1</v>
      </c>
      <c r="AF59" s="354">
        <f t="shared" si="22"/>
        <v>5</v>
      </c>
      <c r="AG59" s="139">
        <v>0</v>
      </c>
      <c r="AH59" s="139">
        <v>0</v>
      </c>
      <c r="AI59" s="139">
        <v>1</v>
      </c>
      <c r="AJ59" s="139">
        <v>1</v>
      </c>
      <c r="AK59" s="139">
        <v>1</v>
      </c>
      <c r="AL59" s="346">
        <f t="shared" si="23"/>
        <v>3</v>
      </c>
      <c r="AM59" s="348">
        <f t="shared" si="24"/>
        <v>8</v>
      </c>
      <c r="AN59" s="93" t="str">
        <f t="shared" si="25"/>
        <v>D</v>
      </c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368"/>
      <c r="BK59" s="9" t="s">
        <v>569</v>
      </c>
      <c r="BL59" s="9" t="s">
        <v>2477</v>
      </c>
      <c r="BM59" s="9" t="s">
        <v>939</v>
      </c>
      <c r="BN59" s="9" t="s">
        <v>940</v>
      </c>
      <c r="BO59" s="9">
        <v>109</v>
      </c>
      <c r="BP59" s="9">
        <v>59826</v>
      </c>
      <c r="BQ59" s="9">
        <v>10</v>
      </c>
      <c r="BR59" s="9" t="s">
        <v>941</v>
      </c>
    </row>
    <row r="60" spans="1:70">
      <c r="A60" s="11" t="s">
        <v>2908</v>
      </c>
      <c r="B60" s="9" t="s">
        <v>1553</v>
      </c>
      <c r="C60" s="86" t="s">
        <v>570</v>
      </c>
      <c r="D60" s="9" t="s">
        <v>2478</v>
      </c>
      <c r="E60" s="152" t="s">
        <v>939</v>
      </c>
      <c r="F60" s="162">
        <v>32</v>
      </c>
      <c r="G60" s="83" t="s">
        <v>945</v>
      </c>
      <c r="H60" s="87" t="s">
        <v>3834</v>
      </c>
      <c r="I60" s="87" t="s">
        <v>3834</v>
      </c>
      <c r="J60" s="278">
        <f t="shared" si="13"/>
        <v>2</v>
      </c>
      <c r="K60" s="87" t="s">
        <v>3834</v>
      </c>
      <c r="L60" s="87" t="s">
        <v>3834</v>
      </c>
      <c r="M60" s="87">
        <v>0</v>
      </c>
      <c r="N60" s="87">
        <v>0.5</v>
      </c>
      <c r="O60" s="87">
        <v>0.5</v>
      </c>
      <c r="P60" s="87">
        <v>0.5</v>
      </c>
      <c r="Q60" s="281">
        <f t="shared" si="14"/>
        <v>3.5</v>
      </c>
      <c r="R60" s="278">
        <f t="shared" si="15"/>
        <v>2</v>
      </c>
      <c r="S60" s="282">
        <v>385.17</v>
      </c>
      <c r="T60" s="87">
        <f t="shared" si="16"/>
        <v>0</v>
      </c>
      <c r="U60" s="282">
        <v>32.03</v>
      </c>
      <c r="V60" s="333">
        <f t="shared" si="17"/>
        <v>0.5</v>
      </c>
      <c r="W60" s="282">
        <v>40.89</v>
      </c>
      <c r="X60" s="334">
        <f t="shared" si="18"/>
        <v>0.5</v>
      </c>
      <c r="Y60" s="282">
        <v>87.78</v>
      </c>
      <c r="Z60" s="87">
        <f t="shared" si="19"/>
        <v>1</v>
      </c>
      <c r="AA60" s="87">
        <v>1</v>
      </c>
      <c r="AB60" s="337">
        <f t="shared" si="20"/>
        <v>3</v>
      </c>
      <c r="AC60" s="91">
        <v>0</v>
      </c>
      <c r="AD60" s="215">
        <v>1</v>
      </c>
      <c r="AE60" s="340">
        <f t="shared" si="21"/>
        <v>1</v>
      </c>
      <c r="AF60" s="354">
        <f t="shared" si="22"/>
        <v>8</v>
      </c>
      <c r="AG60" s="139">
        <v>0</v>
      </c>
      <c r="AH60" s="139">
        <v>0</v>
      </c>
      <c r="AI60" s="139">
        <v>1</v>
      </c>
      <c r="AJ60" s="139">
        <v>1</v>
      </c>
      <c r="AK60" s="139">
        <v>0</v>
      </c>
      <c r="AL60" s="346">
        <f t="shared" si="23"/>
        <v>2</v>
      </c>
      <c r="AM60" s="348">
        <f t="shared" si="24"/>
        <v>10</v>
      </c>
      <c r="AN60" s="93" t="str">
        <f t="shared" si="25"/>
        <v>C</v>
      </c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368"/>
      <c r="BK60" s="9" t="s">
        <v>570</v>
      </c>
      <c r="BL60" s="9" t="s">
        <v>2478</v>
      </c>
      <c r="BM60" s="9" t="s">
        <v>939</v>
      </c>
      <c r="BN60" s="9" t="s">
        <v>944</v>
      </c>
      <c r="BO60" s="9">
        <v>32</v>
      </c>
      <c r="BP60" s="9">
        <v>23871</v>
      </c>
      <c r="BQ60" s="9">
        <v>5</v>
      </c>
      <c r="BR60" s="9" t="s">
        <v>945</v>
      </c>
    </row>
    <row r="61" spans="1:70">
      <c r="A61" s="11" t="s">
        <v>2908</v>
      </c>
      <c r="B61" s="9" t="s">
        <v>1553</v>
      </c>
      <c r="C61" s="86" t="s">
        <v>571</v>
      </c>
      <c r="D61" s="9" t="s">
        <v>2479</v>
      </c>
      <c r="E61" s="152" t="s">
        <v>939</v>
      </c>
      <c r="F61" s="162">
        <v>40</v>
      </c>
      <c r="G61" s="83" t="s">
        <v>945</v>
      </c>
      <c r="H61" s="87" t="s">
        <v>3834</v>
      </c>
      <c r="I61" s="87" t="s">
        <v>3834</v>
      </c>
      <c r="J61" s="278">
        <f t="shared" si="13"/>
        <v>2</v>
      </c>
      <c r="K61" s="87" t="s">
        <v>3834</v>
      </c>
      <c r="L61" s="87" t="s">
        <v>3834</v>
      </c>
      <c r="M61" s="87">
        <v>0</v>
      </c>
      <c r="N61" s="87">
        <v>0.5</v>
      </c>
      <c r="O61" s="87">
        <v>0</v>
      </c>
      <c r="P61" s="87">
        <v>0</v>
      </c>
      <c r="Q61" s="281">
        <f t="shared" si="14"/>
        <v>2.5</v>
      </c>
      <c r="R61" s="278">
        <f t="shared" si="15"/>
        <v>2</v>
      </c>
      <c r="S61" s="282">
        <v>266.68</v>
      </c>
      <c r="T61" s="87">
        <f t="shared" si="16"/>
        <v>0</v>
      </c>
      <c r="U61" s="282">
        <v>33.14</v>
      </c>
      <c r="V61" s="333">
        <f t="shared" si="17"/>
        <v>0.5</v>
      </c>
      <c r="W61" s="282">
        <v>70.25</v>
      </c>
      <c r="X61" s="334">
        <f t="shared" si="18"/>
        <v>0</v>
      </c>
      <c r="Y61" s="282">
        <v>84.45</v>
      </c>
      <c r="Z61" s="87">
        <f t="shared" si="19"/>
        <v>1</v>
      </c>
      <c r="AA61" s="87">
        <v>1</v>
      </c>
      <c r="AB61" s="337">
        <f t="shared" si="20"/>
        <v>2.5</v>
      </c>
      <c r="AC61" s="91">
        <v>1</v>
      </c>
      <c r="AD61" s="215">
        <v>1</v>
      </c>
      <c r="AE61" s="340">
        <f t="shared" si="21"/>
        <v>2</v>
      </c>
      <c r="AF61" s="354">
        <f t="shared" si="22"/>
        <v>8.5</v>
      </c>
      <c r="AG61" s="139">
        <v>1</v>
      </c>
      <c r="AH61" s="139">
        <v>1</v>
      </c>
      <c r="AI61" s="139">
        <v>1</v>
      </c>
      <c r="AJ61" s="139">
        <v>1</v>
      </c>
      <c r="AK61" s="139">
        <v>0</v>
      </c>
      <c r="AL61" s="346">
        <f t="shared" si="23"/>
        <v>4</v>
      </c>
      <c r="AM61" s="348">
        <f t="shared" si="24"/>
        <v>12.5</v>
      </c>
      <c r="AN61" s="93" t="str">
        <f t="shared" si="25"/>
        <v>A</v>
      </c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368"/>
      <c r="BK61" s="9" t="s">
        <v>571</v>
      </c>
      <c r="BL61" s="9" t="s">
        <v>2479</v>
      </c>
      <c r="BM61" s="9" t="s">
        <v>939</v>
      </c>
      <c r="BN61" s="9" t="s">
        <v>944</v>
      </c>
      <c r="BO61" s="9">
        <v>40</v>
      </c>
      <c r="BP61" s="9">
        <v>20467</v>
      </c>
      <c r="BQ61" s="9">
        <v>5</v>
      </c>
      <c r="BR61" s="9" t="s">
        <v>945</v>
      </c>
    </row>
    <row r="62" spans="1:70">
      <c r="A62" s="11" t="s">
        <v>2908</v>
      </c>
      <c r="B62" s="9" t="s">
        <v>1553</v>
      </c>
      <c r="C62" s="86" t="s">
        <v>572</v>
      </c>
      <c r="D62" s="9" t="s">
        <v>2913</v>
      </c>
      <c r="E62" s="152" t="s">
        <v>939</v>
      </c>
      <c r="F62" s="162">
        <v>251</v>
      </c>
      <c r="G62" s="83" t="s">
        <v>2864</v>
      </c>
      <c r="H62" s="87" t="s">
        <v>3833</v>
      </c>
      <c r="I62" s="87" t="s">
        <v>3834</v>
      </c>
      <c r="J62" s="278">
        <f t="shared" si="13"/>
        <v>1</v>
      </c>
      <c r="K62" s="87" t="s">
        <v>3834</v>
      </c>
      <c r="L62" s="87" t="s">
        <v>3834</v>
      </c>
      <c r="M62" s="87">
        <v>0</v>
      </c>
      <c r="N62" s="87">
        <v>0</v>
      </c>
      <c r="O62" s="87">
        <v>0</v>
      </c>
      <c r="P62" s="87">
        <v>0</v>
      </c>
      <c r="Q62" s="281">
        <f t="shared" si="14"/>
        <v>2</v>
      </c>
      <c r="R62" s="278">
        <f t="shared" si="15"/>
        <v>2</v>
      </c>
      <c r="S62" s="282">
        <v>346.05</v>
      </c>
      <c r="T62" s="87">
        <f t="shared" si="16"/>
        <v>0</v>
      </c>
      <c r="U62" s="282">
        <v>53.4</v>
      </c>
      <c r="V62" s="333">
        <f t="shared" si="17"/>
        <v>0.5</v>
      </c>
      <c r="W62" s="282">
        <v>74.430000000000007</v>
      </c>
      <c r="X62" s="334">
        <f t="shared" si="18"/>
        <v>0</v>
      </c>
      <c r="Y62" s="282">
        <v>55.76</v>
      </c>
      <c r="Z62" s="87">
        <f t="shared" si="19"/>
        <v>1</v>
      </c>
      <c r="AA62" s="87">
        <v>1</v>
      </c>
      <c r="AB62" s="337">
        <f t="shared" si="20"/>
        <v>2.5</v>
      </c>
      <c r="AC62" s="91">
        <v>0</v>
      </c>
      <c r="AD62" s="215">
        <v>1</v>
      </c>
      <c r="AE62" s="340">
        <f t="shared" si="21"/>
        <v>1</v>
      </c>
      <c r="AF62" s="354">
        <f t="shared" si="22"/>
        <v>6.5</v>
      </c>
      <c r="AG62" s="139">
        <v>0</v>
      </c>
      <c r="AH62" s="139">
        <v>0</v>
      </c>
      <c r="AI62" s="139">
        <v>0</v>
      </c>
      <c r="AJ62" s="139">
        <v>1</v>
      </c>
      <c r="AK62" s="139">
        <v>0</v>
      </c>
      <c r="AL62" s="346">
        <f t="shared" si="23"/>
        <v>1</v>
      </c>
      <c r="AM62" s="348">
        <f t="shared" si="24"/>
        <v>7.5</v>
      </c>
      <c r="AN62" s="93" t="str">
        <f t="shared" si="25"/>
        <v>D</v>
      </c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368"/>
      <c r="BK62" s="9" t="s">
        <v>572</v>
      </c>
      <c r="BL62" s="9" t="s">
        <v>2913</v>
      </c>
      <c r="BM62" s="9" t="s">
        <v>939</v>
      </c>
      <c r="BN62" s="9" t="s">
        <v>947</v>
      </c>
      <c r="BO62" s="9">
        <v>251</v>
      </c>
      <c r="BP62" s="9">
        <v>64168</v>
      </c>
      <c r="BQ62" s="9">
        <v>13</v>
      </c>
      <c r="BR62" s="9" t="s">
        <v>2864</v>
      </c>
    </row>
    <row r="63" spans="1:70">
      <c r="A63" s="11" t="s">
        <v>2908</v>
      </c>
      <c r="B63" s="9" t="s">
        <v>1553</v>
      </c>
      <c r="C63" s="86" t="s">
        <v>573</v>
      </c>
      <c r="D63" s="9" t="s">
        <v>2480</v>
      </c>
      <c r="E63" s="152" t="s">
        <v>939</v>
      </c>
      <c r="F63" s="162">
        <v>28</v>
      </c>
      <c r="G63" s="83" t="s">
        <v>1015</v>
      </c>
      <c r="H63" s="87" t="s">
        <v>3833</v>
      </c>
      <c r="I63" s="87" t="s">
        <v>3834</v>
      </c>
      <c r="J63" s="278">
        <f t="shared" si="13"/>
        <v>1</v>
      </c>
      <c r="K63" s="87" t="s">
        <v>3834</v>
      </c>
      <c r="L63" s="87" t="s">
        <v>3834</v>
      </c>
      <c r="M63" s="87">
        <v>0</v>
      </c>
      <c r="N63" s="87">
        <v>0</v>
      </c>
      <c r="O63" s="87">
        <v>0</v>
      </c>
      <c r="P63" s="87">
        <v>0</v>
      </c>
      <c r="Q63" s="281">
        <f t="shared" si="14"/>
        <v>2</v>
      </c>
      <c r="R63" s="278">
        <f t="shared" si="15"/>
        <v>2</v>
      </c>
      <c r="S63" s="282">
        <v>196.89</v>
      </c>
      <c r="T63" s="87">
        <f t="shared" si="16"/>
        <v>0</v>
      </c>
      <c r="U63" s="282">
        <v>30.83</v>
      </c>
      <c r="V63" s="333">
        <f t="shared" si="17"/>
        <v>0.5</v>
      </c>
      <c r="W63" s="282">
        <v>41.88</v>
      </c>
      <c r="X63" s="334">
        <f t="shared" si="18"/>
        <v>0.5</v>
      </c>
      <c r="Y63" s="282">
        <v>81.8</v>
      </c>
      <c r="Z63" s="87">
        <f t="shared" si="19"/>
        <v>1</v>
      </c>
      <c r="AA63" s="87">
        <v>1</v>
      </c>
      <c r="AB63" s="337">
        <f t="shared" si="20"/>
        <v>3</v>
      </c>
      <c r="AC63" s="91">
        <v>1</v>
      </c>
      <c r="AD63" s="215">
        <v>1</v>
      </c>
      <c r="AE63" s="340">
        <f t="shared" si="21"/>
        <v>2</v>
      </c>
      <c r="AF63" s="354">
        <f t="shared" si="22"/>
        <v>8</v>
      </c>
      <c r="AG63" s="139">
        <v>1</v>
      </c>
      <c r="AH63" s="139">
        <v>1</v>
      </c>
      <c r="AI63" s="139">
        <v>1</v>
      </c>
      <c r="AJ63" s="139">
        <v>1</v>
      </c>
      <c r="AK63" s="139">
        <v>1</v>
      </c>
      <c r="AL63" s="346">
        <f t="shared" si="23"/>
        <v>5</v>
      </c>
      <c r="AM63" s="348">
        <f t="shared" si="24"/>
        <v>13</v>
      </c>
      <c r="AN63" s="93" t="str">
        <f t="shared" si="25"/>
        <v>A</v>
      </c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368"/>
      <c r="BK63" s="9" t="s">
        <v>573</v>
      </c>
      <c r="BL63" s="9" t="s">
        <v>2480</v>
      </c>
      <c r="BM63" s="9" t="s">
        <v>939</v>
      </c>
      <c r="BN63" s="9" t="s">
        <v>966</v>
      </c>
      <c r="BO63" s="9">
        <v>28</v>
      </c>
      <c r="BP63" s="9">
        <v>20443</v>
      </c>
      <c r="BQ63" s="9">
        <v>3</v>
      </c>
      <c r="BR63" s="9" t="s">
        <v>1015</v>
      </c>
    </row>
    <row r="64" spans="1:70">
      <c r="A64" s="11" t="s">
        <v>2908</v>
      </c>
      <c r="B64" s="9" t="s">
        <v>1553</v>
      </c>
      <c r="C64" s="86" t="s">
        <v>574</v>
      </c>
      <c r="D64" s="9" t="s">
        <v>2481</v>
      </c>
      <c r="E64" s="152" t="s">
        <v>939</v>
      </c>
      <c r="F64" s="162">
        <v>16</v>
      </c>
      <c r="G64" s="83" t="s">
        <v>967</v>
      </c>
      <c r="H64" s="87" t="s">
        <v>3833</v>
      </c>
      <c r="I64" s="87" t="s">
        <v>3834</v>
      </c>
      <c r="J64" s="278">
        <f t="shared" si="13"/>
        <v>1</v>
      </c>
      <c r="K64" s="87" t="s">
        <v>3834</v>
      </c>
      <c r="L64" s="87" t="s">
        <v>3834</v>
      </c>
      <c r="M64" s="87">
        <v>0.5</v>
      </c>
      <c r="N64" s="87">
        <v>0.5</v>
      </c>
      <c r="O64" s="87">
        <v>0</v>
      </c>
      <c r="P64" s="87">
        <v>0</v>
      </c>
      <c r="Q64" s="281">
        <f t="shared" si="14"/>
        <v>3</v>
      </c>
      <c r="R64" s="278">
        <f t="shared" si="15"/>
        <v>2</v>
      </c>
      <c r="S64" s="282">
        <v>541.14</v>
      </c>
      <c r="T64" s="87">
        <f t="shared" si="16"/>
        <v>0</v>
      </c>
      <c r="U64" s="282">
        <v>16.47</v>
      </c>
      <c r="V64" s="333">
        <f t="shared" si="17"/>
        <v>0.5</v>
      </c>
      <c r="W64" s="282">
        <v>54.99</v>
      </c>
      <c r="X64" s="334">
        <f t="shared" si="18"/>
        <v>0.5</v>
      </c>
      <c r="Y64" s="282">
        <v>59.53</v>
      </c>
      <c r="Z64" s="87">
        <f t="shared" si="19"/>
        <v>1</v>
      </c>
      <c r="AA64" s="87">
        <v>1</v>
      </c>
      <c r="AB64" s="337">
        <f t="shared" si="20"/>
        <v>3</v>
      </c>
      <c r="AC64" s="91"/>
      <c r="AD64" s="215">
        <v>1</v>
      </c>
      <c r="AE64" s="340">
        <f t="shared" si="21"/>
        <v>1</v>
      </c>
      <c r="AF64" s="354">
        <f t="shared" si="22"/>
        <v>7</v>
      </c>
      <c r="AG64" s="139">
        <v>0</v>
      </c>
      <c r="AH64" s="139">
        <v>0</v>
      </c>
      <c r="AI64" s="139">
        <v>0</v>
      </c>
      <c r="AJ64" s="139">
        <v>1</v>
      </c>
      <c r="AK64" s="139">
        <v>0</v>
      </c>
      <c r="AL64" s="346">
        <f t="shared" si="23"/>
        <v>1</v>
      </c>
      <c r="AM64" s="348">
        <f t="shared" si="24"/>
        <v>8</v>
      </c>
      <c r="AN64" s="93" t="str">
        <f t="shared" si="25"/>
        <v>D</v>
      </c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368"/>
      <c r="BK64" s="9" t="s">
        <v>574</v>
      </c>
      <c r="BL64" s="9" t="s">
        <v>2481</v>
      </c>
      <c r="BM64" s="9" t="s">
        <v>939</v>
      </c>
      <c r="BN64" s="9" t="s">
        <v>966</v>
      </c>
      <c r="BO64" s="9">
        <v>16</v>
      </c>
      <c r="BP64" s="9">
        <v>12021</v>
      </c>
      <c r="BQ64" s="9">
        <v>2</v>
      </c>
      <c r="BR64" s="9" t="s">
        <v>967</v>
      </c>
    </row>
    <row r="65" spans="1:70">
      <c r="A65" s="11" t="s">
        <v>2908</v>
      </c>
      <c r="B65" s="9" t="s">
        <v>1553</v>
      </c>
      <c r="C65" s="86" t="s">
        <v>575</v>
      </c>
      <c r="D65" s="9" t="s">
        <v>2482</v>
      </c>
      <c r="E65" s="152" t="s">
        <v>939</v>
      </c>
      <c r="F65" s="162">
        <v>30</v>
      </c>
      <c r="G65" s="83" t="s">
        <v>2865</v>
      </c>
      <c r="H65" s="87" t="s">
        <v>3834</v>
      </c>
      <c r="I65" s="87" t="s">
        <v>3834</v>
      </c>
      <c r="J65" s="278">
        <f t="shared" si="13"/>
        <v>2</v>
      </c>
      <c r="K65" s="87" t="s">
        <v>3834</v>
      </c>
      <c r="L65" s="87" t="s">
        <v>3834</v>
      </c>
      <c r="M65" s="87">
        <v>0.5</v>
      </c>
      <c r="N65" s="87">
        <v>0.5</v>
      </c>
      <c r="O65" s="87">
        <v>0.5</v>
      </c>
      <c r="P65" s="87">
        <v>0.5</v>
      </c>
      <c r="Q65" s="281">
        <f t="shared" si="14"/>
        <v>4</v>
      </c>
      <c r="R65" s="278">
        <f t="shared" si="15"/>
        <v>2</v>
      </c>
      <c r="S65" s="282">
        <v>265.81</v>
      </c>
      <c r="T65" s="87">
        <f t="shared" si="16"/>
        <v>0</v>
      </c>
      <c r="U65" s="282">
        <v>98.71</v>
      </c>
      <c r="V65" s="333">
        <f t="shared" si="17"/>
        <v>0</v>
      </c>
      <c r="W65" s="282">
        <v>84.5</v>
      </c>
      <c r="X65" s="334">
        <f t="shared" si="18"/>
        <v>0</v>
      </c>
      <c r="Y65" s="282">
        <v>113.94</v>
      </c>
      <c r="Z65" s="87">
        <f t="shared" si="19"/>
        <v>0</v>
      </c>
      <c r="AA65" s="87">
        <v>1</v>
      </c>
      <c r="AB65" s="337">
        <f t="shared" si="20"/>
        <v>1</v>
      </c>
      <c r="AC65" s="91">
        <v>0</v>
      </c>
      <c r="AD65" s="215">
        <v>1</v>
      </c>
      <c r="AE65" s="340">
        <f t="shared" si="21"/>
        <v>1</v>
      </c>
      <c r="AF65" s="354">
        <f t="shared" si="22"/>
        <v>6</v>
      </c>
      <c r="AG65" s="139">
        <v>0</v>
      </c>
      <c r="AH65" s="139">
        <v>0</v>
      </c>
      <c r="AI65" s="139">
        <v>1</v>
      </c>
      <c r="AJ65" s="139">
        <v>1</v>
      </c>
      <c r="AK65" s="139">
        <v>1</v>
      </c>
      <c r="AL65" s="346">
        <f t="shared" si="23"/>
        <v>3</v>
      </c>
      <c r="AM65" s="348">
        <f t="shared" si="24"/>
        <v>9</v>
      </c>
      <c r="AN65" s="93" t="str">
        <f t="shared" si="25"/>
        <v>C</v>
      </c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368"/>
      <c r="BK65" s="9" t="s">
        <v>575</v>
      </c>
      <c r="BL65" s="9" t="s">
        <v>2482</v>
      </c>
      <c r="BM65" s="9" t="s">
        <v>939</v>
      </c>
      <c r="BN65" s="9" t="s">
        <v>944</v>
      </c>
      <c r="BO65" s="9">
        <v>30</v>
      </c>
      <c r="BP65" s="9">
        <v>36564</v>
      </c>
      <c r="BQ65" s="9">
        <v>6</v>
      </c>
      <c r="BR65" s="9" t="s">
        <v>2865</v>
      </c>
    </row>
    <row r="66" spans="1:70">
      <c r="A66" s="11" t="s">
        <v>2908</v>
      </c>
      <c r="B66" s="9" t="s">
        <v>1553</v>
      </c>
      <c r="C66" s="86" t="s">
        <v>576</v>
      </c>
      <c r="D66" s="9" t="s">
        <v>2483</v>
      </c>
      <c r="E66" s="152" t="s">
        <v>939</v>
      </c>
      <c r="F66" s="162">
        <v>36</v>
      </c>
      <c r="G66" s="83" t="s">
        <v>1078</v>
      </c>
      <c r="H66" s="87" t="s">
        <v>3833</v>
      </c>
      <c r="I66" s="87" t="s">
        <v>3834</v>
      </c>
      <c r="J66" s="278">
        <f t="shared" si="13"/>
        <v>1</v>
      </c>
      <c r="K66" s="87" t="s">
        <v>3834</v>
      </c>
      <c r="L66" s="87" t="s">
        <v>3834</v>
      </c>
      <c r="M66" s="87">
        <v>0</v>
      </c>
      <c r="N66" s="87">
        <v>0</v>
      </c>
      <c r="O66" s="87">
        <v>0</v>
      </c>
      <c r="P66" s="87">
        <v>0</v>
      </c>
      <c r="Q66" s="281">
        <f t="shared" si="14"/>
        <v>2</v>
      </c>
      <c r="R66" s="278">
        <f t="shared" si="15"/>
        <v>2</v>
      </c>
      <c r="S66" s="282">
        <v>160.36000000000001</v>
      </c>
      <c r="T66" s="87">
        <f t="shared" si="16"/>
        <v>0</v>
      </c>
      <c r="U66" s="282">
        <v>58.78</v>
      </c>
      <c r="V66" s="333">
        <f t="shared" si="17"/>
        <v>0.5</v>
      </c>
      <c r="W66" s="282">
        <v>76.88</v>
      </c>
      <c r="X66" s="334">
        <f t="shared" si="18"/>
        <v>0</v>
      </c>
      <c r="Y66" s="282">
        <v>83.29</v>
      </c>
      <c r="Z66" s="87">
        <f t="shared" si="19"/>
        <v>1</v>
      </c>
      <c r="AA66" s="87">
        <v>1</v>
      </c>
      <c r="AB66" s="337">
        <f t="shared" si="20"/>
        <v>2.5</v>
      </c>
      <c r="AC66" s="91">
        <v>1</v>
      </c>
      <c r="AD66" s="215">
        <v>1</v>
      </c>
      <c r="AE66" s="340">
        <f t="shared" si="21"/>
        <v>2</v>
      </c>
      <c r="AF66" s="354">
        <f t="shared" si="22"/>
        <v>7.5</v>
      </c>
      <c r="AG66" s="139">
        <v>0</v>
      </c>
      <c r="AH66" s="139">
        <v>1</v>
      </c>
      <c r="AI66" s="139">
        <v>1</v>
      </c>
      <c r="AJ66" s="139">
        <v>1</v>
      </c>
      <c r="AK66" s="139">
        <v>1</v>
      </c>
      <c r="AL66" s="346">
        <f t="shared" si="23"/>
        <v>4</v>
      </c>
      <c r="AM66" s="348">
        <f t="shared" si="24"/>
        <v>11.5</v>
      </c>
      <c r="AN66" s="93" t="str">
        <f t="shared" si="25"/>
        <v>B</v>
      </c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368"/>
      <c r="BK66" s="9" t="s">
        <v>576</v>
      </c>
      <c r="BL66" s="9" t="s">
        <v>2483</v>
      </c>
      <c r="BM66" s="9" t="s">
        <v>939</v>
      </c>
      <c r="BN66" s="9" t="s">
        <v>966</v>
      </c>
      <c r="BO66" s="9">
        <v>36</v>
      </c>
      <c r="BP66" s="9">
        <v>29044</v>
      </c>
      <c r="BQ66" s="9">
        <v>4</v>
      </c>
      <c r="BR66" s="9" t="s">
        <v>1078</v>
      </c>
    </row>
    <row r="67" spans="1:70">
      <c r="A67" s="11" t="s">
        <v>2908</v>
      </c>
      <c r="B67" s="9" t="s">
        <v>1563</v>
      </c>
      <c r="C67" s="86" t="s">
        <v>577</v>
      </c>
      <c r="D67" s="9" t="s">
        <v>2484</v>
      </c>
      <c r="E67" s="152" t="s">
        <v>972</v>
      </c>
      <c r="F67" s="162">
        <v>323</v>
      </c>
      <c r="G67" s="83" t="s">
        <v>1038</v>
      </c>
      <c r="H67" s="87" t="s">
        <v>3834</v>
      </c>
      <c r="I67" s="87" t="s">
        <v>3833</v>
      </c>
      <c r="J67" s="278">
        <f t="shared" si="13"/>
        <v>1</v>
      </c>
      <c r="K67" s="87" t="s">
        <v>3834</v>
      </c>
      <c r="L67" s="87" t="s">
        <v>3834</v>
      </c>
      <c r="M67" s="87">
        <v>0.5</v>
      </c>
      <c r="N67" s="87">
        <v>0.5</v>
      </c>
      <c r="O67" s="87">
        <v>0</v>
      </c>
      <c r="P67" s="87">
        <v>0.5</v>
      </c>
      <c r="Q67" s="281">
        <f t="shared" si="14"/>
        <v>3.5</v>
      </c>
      <c r="R67" s="278">
        <f t="shared" si="15"/>
        <v>2</v>
      </c>
      <c r="S67" s="282">
        <v>187.16</v>
      </c>
      <c r="T67" s="87">
        <f t="shared" si="16"/>
        <v>0</v>
      </c>
      <c r="U67" s="282">
        <v>68.77</v>
      </c>
      <c r="V67" s="333">
        <f t="shared" si="17"/>
        <v>0</v>
      </c>
      <c r="W67" s="282">
        <v>109.16</v>
      </c>
      <c r="X67" s="334">
        <f t="shared" si="18"/>
        <v>0</v>
      </c>
      <c r="Y67" s="282">
        <v>75.97</v>
      </c>
      <c r="Z67" s="87">
        <f t="shared" si="19"/>
        <v>1</v>
      </c>
      <c r="AA67" s="87">
        <v>1</v>
      </c>
      <c r="AB67" s="337">
        <f t="shared" si="20"/>
        <v>2</v>
      </c>
      <c r="AC67" s="91">
        <v>0</v>
      </c>
      <c r="AD67" s="215">
        <v>1</v>
      </c>
      <c r="AE67" s="340">
        <f t="shared" si="21"/>
        <v>1</v>
      </c>
      <c r="AF67" s="354">
        <f t="shared" si="22"/>
        <v>6</v>
      </c>
      <c r="AG67" s="139">
        <v>0</v>
      </c>
      <c r="AH67" s="139">
        <v>0</v>
      </c>
      <c r="AI67" s="139">
        <v>1</v>
      </c>
      <c r="AJ67" s="139">
        <v>1</v>
      </c>
      <c r="AK67" s="139">
        <v>0</v>
      </c>
      <c r="AL67" s="346">
        <f t="shared" si="23"/>
        <v>2</v>
      </c>
      <c r="AM67" s="348">
        <f t="shared" si="24"/>
        <v>8</v>
      </c>
      <c r="AN67" s="93" t="str">
        <f t="shared" si="25"/>
        <v>D</v>
      </c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368"/>
      <c r="BK67" s="9" t="s">
        <v>577</v>
      </c>
      <c r="BL67" s="9" t="s">
        <v>2484</v>
      </c>
      <c r="BM67" s="9" t="s">
        <v>972</v>
      </c>
      <c r="BN67" s="9" t="s">
        <v>999</v>
      </c>
      <c r="BO67" s="9">
        <v>323</v>
      </c>
      <c r="BP67" s="9">
        <v>99538</v>
      </c>
      <c r="BQ67" s="9">
        <v>16</v>
      </c>
      <c r="BR67" s="9" t="s">
        <v>1038</v>
      </c>
    </row>
    <row r="68" spans="1:70">
      <c r="A68" s="11" t="s">
        <v>2908</v>
      </c>
      <c r="B68" s="9" t="s">
        <v>1563</v>
      </c>
      <c r="C68" s="86" t="s">
        <v>578</v>
      </c>
      <c r="D68" s="9" t="s">
        <v>2485</v>
      </c>
      <c r="E68" s="152" t="s">
        <v>939</v>
      </c>
      <c r="F68" s="162">
        <v>78</v>
      </c>
      <c r="G68" s="83" t="s">
        <v>941</v>
      </c>
      <c r="H68" s="87" t="s">
        <v>3834</v>
      </c>
      <c r="I68" s="87" t="s">
        <v>3834</v>
      </c>
      <c r="J68" s="278">
        <f t="shared" si="13"/>
        <v>2</v>
      </c>
      <c r="K68" s="87" t="s">
        <v>3834</v>
      </c>
      <c r="L68" s="87" t="s">
        <v>3834</v>
      </c>
      <c r="M68" s="87">
        <v>0.5</v>
      </c>
      <c r="N68" s="87">
        <v>0.5</v>
      </c>
      <c r="O68" s="87">
        <v>0.5</v>
      </c>
      <c r="P68" s="87">
        <v>0.5</v>
      </c>
      <c r="Q68" s="281">
        <f t="shared" si="14"/>
        <v>4</v>
      </c>
      <c r="R68" s="278">
        <f t="shared" si="15"/>
        <v>2</v>
      </c>
      <c r="S68" s="282">
        <v>341.87</v>
      </c>
      <c r="T68" s="87">
        <f t="shared" si="16"/>
        <v>0</v>
      </c>
      <c r="U68" s="282">
        <v>42.93</v>
      </c>
      <c r="V68" s="333">
        <f t="shared" si="17"/>
        <v>0.5</v>
      </c>
      <c r="W68" s="282">
        <v>54.23</v>
      </c>
      <c r="X68" s="334">
        <f t="shared" si="18"/>
        <v>0.5</v>
      </c>
      <c r="Y68" s="282">
        <v>64.03</v>
      </c>
      <c r="Z68" s="87">
        <f t="shared" si="19"/>
        <v>1</v>
      </c>
      <c r="AA68" s="87">
        <v>1</v>
      </c>
      <c r="AB68" s="337">
        <f t="shared" si="20"/>
        <v>3</v>
      </c>
      <c r="AC68" s="91">
        <v>0</v>
      </c>
      <c r="AD68" s="215">
        <v>1</v>
      </c>
      <c r="AE68" s="340">
        <f t="shared" si="21"/>
        <v>1</v>
      </c>
      <c r="AF68" s="354">
        <f t="shared" si="22"/>
        <v>8</v>
      </c>
      <c r="AG68" s="139">
        <v>1</v>
      </c>
      <c r="AH68" s="139">
        <v>1</v>
      </c>
      <c r="AI68" s="139">
        <v>1</v>
      </c>
      <c r="AJ68" s="139">
        <v>1</v>
      </c>
      <c r="AK68" s="139">
        <v>0</v>
      </c>
      <c r="AL68" s="346">
        <f t="shared" si="23"/>
        <v>4</v>
      </c>
      <c r="AM68" s="348">
        <f t="shared" si="24"/>
        <v>12</v>
      </c>
      <c r="AN68" s="93" t="str">
        <f t="shared" si="25"/>
        <v>A</v>
      </c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368"/>
      <c r="BK68" s="9" t="s">
        <v>578</v>
      </c>
      <c r="BL68" s="9" t="s">
        <v>2485</v>
      </c>
      <c r="BM68" s="9" t="s">
        <v>939</v>
      </c>
      <c r="BN68" s="9" t="s">
        <v>940</v>
      </c>
      <c r="BO68" s="9">
        <v>78</v>
      </c>
      <c r="BP68" s="9">
        <v>70464</v>
      </c>
      <c r="BQ68" s="9">
        <v>10</v>
      </c>
      <c r="BR68" s="9" t="s">
        <v>941</v>
      </c>
    </row>
    <row r="69" spans="1:70">
      <c r="A69" s="11" t="s">
        <v>2908</v>
      </c>
      <c r="B69" s="9" t="s">
        <v>1563</v>
      </c>
      <c r="C69" s="86" t="s">
        <v>579</v>
      </c>
      <c r="D69" s="9" t="s">
        <v>2486</v>
      </c>
      <c r="E69" s="152" t="s">
        <v>939</v>
      </c>
      <c r="F69" s="162">
        <v>35</v>
      </c>
      <c r="G69" s="83" t="s">
        <v>2865</v>
      </c>
      <c r="H69" s="87" t="s">
        <v>3833</v>
      </c>
      <c r="I69" s="87" t="s">
        <v>3834</v>
      </c>
      <c r="J69" s="278">
        <f t="shared" si="13"/>
        <v>1</v>
      </c>
      <c r="K69" s="87" t="s">
        <v>3834</v>
      </c>
      <c r="L69" s="87" t="s">
        <v>3834</v>
      </c>
      <c r="M69" s="87">
        <v>0.5</v>
      </c>
      <c r="N69" s="87">
        <v>0</v>
      </c>
      <c r="O69" s="87">
        <v>0</v>
      </c>
      <c r="P69" s="87">
        <v>0</v>
      </c>
      <c r="Q69" s="281">
        <f t="shared" si="14"/>
        <v>2.5</v>
      </c>
      <c r="R69" s="278">
        <f t="shared" si="15"/>
        <v>2</v>
      </c>
      <c r="S69" s="282">
        <v>345.63</v>
      </c>
      <c r="T69" s="87">
        <f t="shared" si="16"/>
        <v>0</v>
      </c>
      <c r="U69" s="282">
        <v>77.7</v>
      </c>
      <c r="V69" s="333">
        <f t="shared" si="17"/>
        <v>0</v>
      </c>
      <c r="W69" s="282">
        <v>75.84</v>
      </c>
      <c r="X69" s="334">
        <f t="shared" si="18"/>
        <v>0</v>
      </c>
      <c r="Y69" s="282">
        <v>87.72</v>
      </c>
      <c r="Z69" s="87">
        <f t="shared" si="19"/>
        <v>1</v>
      </c>
      <c r="AA69" s="87">
        <v>1</v>
      </c>
      <c r="AB69" s="337">
        <f t="shared" si="20"/>
        <v>2</v>
      </c>
      <c r="AC69" s="91">
        <v>0</v>
      </c>
      <c r="AD69" s="215">
        <v>0</v>
      </c>
      <c r="AE69" s="340">
        <f t="shared" si="21"/>
        <v>0</v>
      </c>
      <c r="AF69" s="354">
        <f t="shared" si="22"/>
        <v>5</v>
      </c>
      <c r="AG69" s="139">
        <v>0</v>
      </c>
      <c r="AH69" s="139">
        <v>0</v>
      </c>
      <c r="AI69" s="139">
        <v>1</v>
      </c>
      <c r="AJ69" s="139">
        <v>1</v>
      </c>
      <c r="AK69" s="139">
        <v>0</v>
      </c>
      <c r="AL69" s="346">
        <f t="shared" si="23"/>
        <v>2</v>
      </c>
      <c r="AM69" s="348">
        <f t="shared" si="24"/>
        <v>7</v>
      </c>
      <c r="AN69" s="93" t="str">
        <f t="shared" si="25"/>
        <v>F</v>
      </c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368"/>
      <c r="BK69" s="9" t="s">
        <v>579</v>
      </c>
      <c r="BL69" s="9" t="s">
        <v>2486</v>
      </c>
      <c r="BM69" s="9" t="s">
        <v>939</v>
      </c>
      <c r="BN69" s="9" t="s">
        <v>944</v>
      </c>
      <c r="BO69" s="9">
        <v>35</v>
      </c>
      <c r="BP69" s="9">
        <v>47246</v>
      </c>
      <c r="BQ69" s="9">
        <v>6</v>
      </c>
      <c r="BR69" s="9" t="s">
        <v>2865</v>
      </c>
    </row>
    <row r="70" spans="1:70">
      <c r="A70" s="11" t="s">
        <v>2908</v>
      </c>
      <c r="B70" s="9" t="s">
        <v>1563</v>
      </c>
      <c r="C70" s="86" t="s">
        <v>580</v>
      </c>
      <c r="D70" s="9" t="s">
        <v>2487</v>
      </c>
      <c r="E70" s="152" t="s">
        <v>939</v>
      </c>
      <c r="F70" s="162">
        <v>90</v>
      </c>
      <c r="G70" s="83" t="s">
        <v>941</v>
      </c>
      <c r="H70" s="87" t="s">
        <v>3833</v>
      </c>
      <c r="I70" s="87" t="s">
        <v>3834</v>
      </c>
      <c r="J70" s="278">
        <f t="shared" si="13"/>
        <v>1</v>
      </c>
      <c r="K70" s="87" t="s">
        <v>3834</v>
      </c>
      <c r="L70" s="87" t="s">
        <v>3834</v>
      </c>
      <c r="M70" s="87">
        <v>0.5</v>
      </c>
      <c r="N70" s="87">
        <v>0</v>
      </c>
      <c r="O70" s="87">
        <v>0.5</v>
      </c>
      <c r="P70" s="87">
        <v>0</v>
      </c>
      <c r="Q70" s="281">
        <f t="shared" si="14"/>
        <v>3</v>
      </c>
      <c r="R70" s="278">
        <f t="shared" si="15"/>
        <v>2</v>
      </c>
      <c r="S70" s="282">
        <v>272.19</v>
      </c>
      <c r="T70" s="87">
        <f t="shared" si="16"/>
        <v>0</v>
      </c>
      <c r="U70" s="282">
        <v>26.05</v>
      </c>
      <c r="V70" s="333">
        <f t="shared" si="17"/>
        <v>0.5</v>
      </c>
      <c r="W70" s="282">
        <v>64.63</v>
      </c>
      <c r="X70" s="334">
        <f t="shared" si="18"/>
        <v>0</v>
      </c>
      <c r="Y70" s="282">
        <v>79.23</v>
      </c>
      <c r="Z70" s="87">
        <f t="shared" si="19"/>
        <v>1</v>
      </c>
      <c r="AA70" s="87">
        <v>1</v>
      </c>
      <c r="AB70" s="337">
        <f t="shared" si="20"/>
        <v>2.5</v>
      </c>
      <c r="AC70" s="91">
        <v>0</v>
      </c>
      <c r="AD70" s="215">
        <v>1</v>
      </c>
      <c r="AE70" s="340">
        <f t="shared" si="21"/>
        <v>1</v>
      </c>
      <c r="AF70" s="354">
        <f t="shared" si="22"/>
        <v>6.5</v>
      </c>
      <c r="AG70" s="139">
        <v>0</v>
      </c>
      <c r="AH70" s="139">
        <v>0</v>
      </c>
      <c r="AI70" s="139">
        <v>1</v>
      </c>
      <c r="AJ70" s="139">
        <v>1</v>
      </c>
      <c r="AK70" s="139">
        <v>0</v>
      </c>
      <c r="AL70" s="346">
        <f t="shared" si="23"/>
        <v>2</v>
      </c>
      <c r="AM70" s="348">
        <f t="shared" si="24"/>
        <v>8.5</v>
      </c>
      <c r="AN70" s="93" t="str">
        <f t="shared" si="25"/>
        <v>D</v>
      </c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368"/>
      <c r="BK70" s="9" t="s">
        <v>580</v>
      </c>
      <c r="BL70" s="9" t="s">
        <v>2487</v>
      </c>
      <c r="BM70" s="9" t="s">
        <v>939</v>
      </c>
      <c r="BN70" s="9" t="s">
        <v>940</v>
      </c>
      <c r="BO70" s="9">
        <v>90</v>
      </c>
      <c r="BP70" s="9">
        <v>83898</v>
      </c>
      <c r="BQ70" s="9">
        <v>10</v>
      </c>
      <c r="BR70" s="9" t="s">
        <v>941</v>
      </c>
    </row>
    <row r="71" spans="1:70">
      <c r="A71" s="11" t="s">
        <v>2908</v>
      </c>
      <c r="B71" s="9" t="s">
        <v>1563</v>
      </c>
      <c r="C71" s="86" t="s">
        <v>581</v>
      </c>
      <c r="D71" s="9" t="s">
        <v>2488</v>
      </c>
      <c r="E71" s="152" t="s">
        <v>939</v>
      </c>
      <c r="F71" s="162">
        <v>55</v>
      </c>
      <c r="G71" s="83" t="s">
        <v>2865</v>
      </c>
      <c r="H71" s="87" t="s">
        <v>3834</v>
      </c>
      <c r="I71" s="87" t="s">
        <v>3834</v>
      </c>
      <c r="J71" s="278">
        <f t="shared" si="13"/>
        <v>2</v>
      </c>
      <c r="K71" s="87" t="s">
        <v>3834</v>
      </c>
      <c r="L71" s="87" t="s">
        <v>3834</v>
      </c>
      <c r="M71" s="87">
        <v>0.5</v>
      </c>
      <c r="N71" s="87">
        <v>0</v>
      </c>
      <c r="O71" s="87">
        <v>0.5</v>
      </c>
      <c r="P71" s="87">
        <v>0</v>
      </c>
      <c r="Q71" s="281">
        <f t="shared" si="14"/>
        <v>3</v>
      </c>
      <c r="R71" s="278">
        <f t="shared" si="15"/>
        <v>2</v>
      </c>
      <c r="S71" s="282">
        <v>220.13</v>
      </c>
      <c r="T71" s="87">
        <f t="shared" si="16"/>
        <v>0</v>
      </c>
      <c r="U71" s="282">
        <v>31.56</v>
      </c>
      <c r="V71" s="333">
        <f t="shared" si="17"/>
        <v>0.5</v>
      </c>
      <c r="W71" s="282">
        <v>98.06</v>
      </c>
      <c r="X71" s="334">
        <f t="shared" si="18"/>
        <v>0</v>
      </c>
      <c r="Y71" s="282">
        <v>110.07</v>
      </c>
      <c r="Z71" s="87">
        <f t="shared" si="19"/>
        <v>0</v>
      </c>
      <c r="AA71" s="87">
        <v>1</v>
      </c>
      <c r="AB71" s="337">
        <f t="shared" si="20"/>
        <v>1.5</v>
      </c>
      <c r="AC71" s="91">
        <v>0</v>
      </c>
      <c r="AD71" s="215">
        <v>1</v>
      </c>
      <c r="AE71" s="340">
        <f t="shared" si="21"/>
        <v>1</v>
      </c>
      <c r="AF71" s="354">
        <f t="shared" si="22"/>
        <v>6.5</v>
      </c>
      <c r="AG71" s="139">
        <v>1</v>
      </c>
      <c r="AH71" s="139">
        <v>1</v>
      </c>
      <c r="AI71" s="139">
        <v>1</v>
      </c>
      <c r="AJ71" s="139">
        <v>1</v>
      </c>
      <c r="AK71" s="139">
        <v>1</v>
      </c>
      <c r="AL71" s="346">
        <f t="shared" si="23"/>
        <v>5</v>
      </c>
      <c r="AM71" s="348">
        <f t="shared" si="24"/>
        <v>11.5</v>
      </c>
      <c r="AN71" s="93" t="str">
        <f t="shared" si="25"/>
        <v>B</v>
      </c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368"/>
      <c r="BK71" s="9" t="s">
        <v>581</v>
      </c>
      <c r="BL71" s="9" t="s">
        <v>2488</v>
      </c>
      <c r="BM71" s="9" t="s">
        <v>939</v>
      </c>
      <c r="BN71" s="9" t="s">
        <v>944</v>
      </c>
      <c r="BO71" s="9">
        <v>55</v>
      </c>
      <c r="BP71" s="9">
        <v>53634</v>
      </c>
      <c r="BQ71" s="9">
        <v>6</v>
      </c>
      <c r="BR71" s="9" t="s">
        <v>2865</v>
      </c>
    </row>
    <row r="72" spans="1:70">
      <c r="A72" s="11" t="s">
        <v>2908</v>
      </c>
      <c r="B72" s="9" t="s">
        <v>1563</v>
      </c>
      <c r="C72" s="86" t="s">
        <v>582</v>
      </c>
      <c r="D72" s="9" t="s">
        <v>2914</v>
      </c>
      <c r="E72" s="152" t="s">
        <v>939</v>
      </c>
      <c r="F72" s="162">
        <v>46</v>
      </c>
      <c r="G72" s="83" t="s">
        <v>945</v>
      </c>
      <c r="H72" s="87" t="s">
        <v>3833</v>
      </c>
      <c r="I72" s="87" t="s">
        <v>3834</v>
      </c>
      <c r="J72" s="278">
        <f t="shared" si="13"/>
        <v>1</v>
      </c>
      <c r="K72" s="87" t="s">
        <v>3834</v>
      </c>
      <c r="L72" s="87" t="s">
        <v>3834</v>
      </c>
      <c r="M72" s="87">
        <v>0.5</v>
      </c>
      <c r="N72" s="87">
        <v>0</v>
      </c>
      <c r="O72" s="87">
        <v>0</v>
      </c>
      <c r="P72" s="87">
        <v>0</v>
      </c>
      <c r="Q72" s="281">
        <f t="shared" si="14"/>
        <v>2.5</v>
      </c>
      <c r="R72" s="278">
        <f t="shared" si="15"/>
        <v>2</v>
      </c>
      <c r="S72" s="282">
        <v>239.96</v>
      </c>
      <c r="T72" s="87">
        <f t="shared" si="16"/>
        <v>0</v>
      </c>
      <c r="U72" s="282">
        <v>26.23</v>
      </c>
      <c r="V72" s="333">
        <f t="shared" si="17"/>
        <v>0.5</v>
      </c>
      <c r="W72" s="282">
        <v>53.33</v>
      </c>
      <c r="X72" s="334">
        <f t="shared" si="18"/>
        <v>0.5</v>
      </c>
      <c r="Y72" s="282">
        <v>123.53</v>
      </c>
      <c r="Z72" s="87">
        <f t="shared" si="19"/>
        <v>0</v>
      </c>
      <c r="AA72" s="87">
        <v>1</v>
      </c>
      <c r="AB72" s="337">
        <f t="shared" si="20"/>
        <v>2</v>
      </c>
      <c r="AC72" s="91">
        <v>0</v>
      </c>
      <c r="AD72" s="215">
        <v>1</v>
      </c>
      <c r="AE72" s="340">
        <f t="shared" si="21"/>
        <v>1</v>
      </c>
      <c r="AF72" s="354">
        <f t="shared" si="22"/>
        <v>6</v>
      </c>
      <c r="AG72" s="139">
        <v>1</v>
      </c>
      <c r="AH72" s="139">
        <v>0</v>
      </c>
      <c r="AI72" s="139">
        <v>1</v>
      </c>
      <c r="AJ72" s="139">
        <v>1</v>
      </c>
      <c r="AK72" s="139">
        <v>0</v>
      </c>
      <c r="AL72" s="346">
        <f t="shared" si="23"/>
        <v>3</v>
      </c>
      <c r="AM72" s="348">
        <f t="shared" si="24"/>
        <v>9</v>
      </c>
      <c r="AN72" s="93" t="str">
        <f t="shared" si="25"/>
        <v>C</v>
      </c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368"/>
      <c r="BK72" s="9" t="s">
        <v>582</v>
      </c>
      <c r="BL72" s="9" t="s">
        <v>2914</v>
      </c>
      <c r="BM72" s="9" t="s">
        <v>939</v>
      </c>
      <c r="BN72" s="9" t="s">
        <v>944</v>
      </c>
      <c r="BO72" s="9">
        <v>46</v>
      </c>
      <c r="BP72" s="9">
        <v>29157</v>
      </c>
      <c r="BQ72" s="9">
        <v>5</v>
      </c>
      <c r="BR72" s="9" t="s">
        <v>945</v>
      </c>
    </row>
    <row r="73" spans="1:70">
      <c r="A73" s="11" t="s">
        <v>2908</v>
      </c>
      <c r="B73" s="9" t="s">
        <v>1570</v>
      </c>
      <c r="C73" s="86" t="s">
        <v>583</v>
      </c>
      <c r="D73" s="9" t="s">
        <v>2489</v>
      </c>
      <c r="E73" s="152" t="s">
        <v>935</v>
      </c>
      <c r="F73" s="162">
        <v>1073</v>
      </c>
      <c r="G73" s="83" t="s">
        <v>1081</v>
      </c>
      <c r="H73" s="87" t="s">
        <v>3834</v>
      </c>
      <c r="I73" s="87" t="s">
        <v>3834</v>
      </c>
      <c r="J73" s="278">
        <f t="shared" si="13"/>
        <v>2</v>
      </c>
      <c r="K73" s="87" t="s">
        <v>3834</v>
      </c>
      <c r="L73" s="87" t="s">
        <v>3834</v>
      </c>
      <c r="M73" s="87">
        <v>0.5</v>
      </c>
      <c r="N73" s="87">
        <v>0.5</v>
      </c>
      <c r="O73" s="87">
        <v>0.5</v>
      </c>
      <c r="P73" s="87">
        <v>0.5</v>
      </c>
      <c r="Q73" s="281">
        <f t="shared" si="14"/>
        <v>4</v>
      </c>
      <c r="R73" s="278">
        <f t="shared" si="15"/>
        <v>2</v>
      </c>
      <c r="S73" s="282">
        <v>56.12</v>
      </c>
      <c r="T73" s="87">
        <f t="shared" si="16"/>
        <v>1</v>
      </c>
      <c r="U73" s="282">
        <v>74.930000000000007</v>
      </c>
      <c r="V73" s="333">
        <f t="shared" si="17"/>
        <v>0</v>
      </c>
      <c r="W73" s="282">
        <v>35.79</v>
      </c>
      <c r="X73" s="334">
        <f t="shared" si="18"/>
        <v>0.5</v>
      </c>
      <c r="Y73" s="282">
        <v>51.04</v>
      </c>
      <c r="Z73" s="87">
        <f t="shared" si="19"/>
        <v>1</v>
      </c>
      <c r="AA73" s="87">
        <v>1</v>
      </c>
      <c r="AB73" s="337">
        <f t="shared" si="20"/>
        <v>3.5</v>
      </c>
      <c r="AC73" s="91">
        <v>0</v>
      </c>
      <c r="AD73" s="215">
        <v>0</v>
      </c>
      <c r="AE73" s="340">
        <f t="shared" si="21"/>
        <v>0</v>
      </c>
      <c r="AF73" s="354">
        <f t="shared" si="22"/>
        <v>7.5</v>
      </c>
      <c r="AG73" s="139">
        <v>0</v>
      </c>
      <c r="AH73" s="139">
        <v>0</v>
      </c>
      <c r="AI73" s="139">
        <v>1</v>
      </c>
      <c r="AJ73" s="139">
        <v>1</v>
      </c>
      <c r="AK73" s="139">
        <v>1</v>
      </c>
      <c r="AL73" s="346">
        <f t="shared" si="23"/>
        <v>3</v>
      </c>
      <c r="AM73" s="348">
        <f t="shared" si="24"/>
        <v>10.5</v>
      </c>
      <c r="AN73" s="93" t="str">
        <f t="shared" si="25"/>
        <v>B</v>
      </c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368"/>
      <c r="BK73" s="9" t="s">
        <v>583</v>
      </c>
      <c r="BL73" s="9" t="s">
        <v>2489</v>
      </c>
      <c r="BM73" s="9" t="s">
        <v>935</v>
      </c>
      <c r="BN73" s="9" t="s">
        <v>936</v>
      </c>
      <c r="BO73" s="9">
        <v>1073</v>
      </c>
      <c r="BP73" s="9">
        <v>257362</v>
      </c>
      <c r="BQ73" s="9">
        <v>20</v>
      </c>
      <c r="BR73" s="9" t="s">
        <v>1081</v>
      </c>
    </row>
    <row r="74" spans="1:70">
      <c r="A74" s="11" t="s">
        <v>2908</v>
      </c>
      <c r="B74" s="9" t="s">
        <v>1570</v>
      </c>
      <c r="C74" s="86" t="s">
        <v>584</v>
      </c>
      <c r="D74" s="9" t="s">
        <v>2490</v>
      </c>
      <c r="E74" s="152" t="s">
        <v>939</v>
      </c>
      <c r="F74" s="162">
        <v>56</v>
      </c>
      <c r="G74" s="83" t="s">
        <v>2865</v>
      </c>
      <c r="H74" s="87" t="s">
        <v>3833</v>
      </c>
      <c r="I74" s="87" t="s">
        <v>3834</v>
      </c>
      <c r="J74" s="278">
        <f t="shared" si="13"/>
        <v>1</v>
      </c>
      <c r="K74" s="87" t="s">
        <v>3834</v>
      </c>
      <c r="L74" s="87" t="s">
        <v>3834</v>
      </c>
      <c r="M74" s="87">
        <v>0.5</v>
      </c>
      <c r="N74" s="87">
        <v>0</v>
      </c>
      <c r="O74" s="87">
        <v>0</v>
      </c>
      <c r="P74" s="87">
        <v>0</v>
      </c>
      <c r="Q74" s="281">
        <f t="shared" si="14"/>
        <v>2.5</v>
      </c>
      <c r="R74" s="278">
        <f t="shared" si="15"/>
        <v>2</v>
      </c>
      <c r="S74" s="282">
        <v>250.19</v>
      </c>
      <c r="T74" s="87">
        <f t="shared" si="16"/>
        <v>0</v>
      </c>
      <c r="U74" s="282">
        <v>28.23</v>
      </c>
      <c r="V74" s="333">
        <f t="shared" si="17"/>
        <v>0.5</v>
      </c>
      <c r="W74" s="282">
        <v>61.17</v>
      </c>
      <c r="X74" s="334">
        <f t="shared" si="18"/>
        <v>0</v>
      </c>
      <c r="Y74" s="282">
        <v>63.48</v>
      </c>
      <c r="Z74" s="87">
        <f t="shared" si="19"/>
        <v>1</v>
      </c>
      <c r="AA74" s="87">
        <v>1</v>
      </c>
      <c r="AB74" s="337">
        <f t="shared" si="20"/>
        <v>2.5</v>
      </c>
      <c r="AC74" s="91">
        <v>1</v>
      </c>
      <c r="AD74" s="215">
        <v>1</v>
      </c>
      <c r="AE74" s="340">
        <f t="shared" si="21"/>
        <v>2</v>
      </c>
      <c r="AF74" s="354">
        <f t="shared" si="22"/>
        <v>7.5</v>
      </c>
      <c r="AG74" s="139">
        <v>0</v>
      </c>
      <c r="AH74" s="139">
        <v>1</v>
      </c>
      <c r="AI74" s="139">
        <v>1</v>
      </c>
      <c r="AJ74" s="139">
        <v>1</v>
      </c>
      <c r="AK74" s="139">
        <v>1</v>
      </c>
      <c r="AL74" s="346">
        <f t="shared" si="23"/>
        <v>4</v>
      </c>
      <c r="AM74" s="348">
        <f t="shared" si="24"/>
        <v>11.5</v>
      </c>
      <c r="AN74" s="93" t="str">
        <f t="shared" si="25"/>
        <v>B</v>
      </c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368"/>
      <c r="BK74" s="9" t="s">
        <v>584</v>
      </c>
      <c r="BL74" s="9" t="s">
        <v>2490</v>
      </c>
      <c r="BM74" s="9" t="s">
        <v>939</v>
      </c>
      <c r="BN74" s="9" t="s">
        <v>944</v>
      </c>
      <c r="BO74" s="9">
        <v>56</v>
      </c>
      <c r="BP74" s="9">
        <v>51803</v>
      </c>
      <c r="BQ74" s="9">
        <v>6</v>
      </c>
      <c r="BR74" s="9" t="s">
        <v>2865</v>
      </c>
    </row>
    <row r="75" spans="1:70">
      <c r="A75" s="11" t="s">
        <v>2908</v>
      </c>
      <c r="B75" s="9" t="s">
        <v>1570</v>
      </c>
      <c r="C75" s="86" t="s">
        <v>585</v>
      </c>
      <c r="D75" s="9" t="s">
        <v>2491</v>
      </c>
      <c r="E75" s="152" t="s">
        <v>939</v>
      </c>
      <c r="F75" s="162">
        <v>67</v>
      </c>
      <c r="G75" s="83" t="s">
        <v>2865</v>
      </c>
      <c r="H75" s="87" t="s">
        <v>3833</v>
      </c>
      <c r="I75" s="87" t="s">
        <v>3834</v>
      </c>
      <c r="J75" s="278">
        <f t="shared" si="13"/>
        <v>1</v>
      </c>
      <c r="K75" s="87" t="s">
        <v>3834</v>
      </c>
      <c r="L75" s="87" t="s">
        <v>3834</v>
      </c>
      <c r="M75" s="87">
        <v>0</v>
      </c>
      <c r="N75" s="87">
        <v>0.5</v>
      </c>
      <c r="O75" s="87">
        <v>0.5</v>
      </c>
      <c r="P75" s="87">
        <v>0</v>
      </c>
      <c r="Q75" s="281">
        <f t="shared" si="14"/>
        <v>3</v>
      </c>
      <c r="R75" s="278">
        <f t="shared" si="15"/>
        <v>2</v>
      </c>
      <c r="S75" s="282">
        <v>333.5</v>
      </c>
      <c r="T75" s="87">
        <f t="shared" si="16"/>
        <v>0</v>
      </c>
      <c r="U75" s="282">
        <v>21</v>
      </c>
      <c r="V75" s="333">
        <f t="shared" si="17"/>
        <v>0.5</v>
      </c>
      <c r="W75" s="282">
        <v>53.48</v>
      </c>
      <c r="X75" s="334">
        <f t="shared" si="18"/>
        <v>0.5</v>
      </c>
      <c r="Y75" s="282">
        <v>87.09</v>
      </c>
      <c r="Z75" s="87">
        <f t="shared" si="19"/>
        <v>1</v>
      </c>
      <c r="AA75" s="87">
        <v>1</v>
      </c>
      <c r="AB75" s="337">
        <f t="shared" si="20"/>
        <v>3</v>
      </c>
      <c r="AC75" s="91">
        <v>0</v>
      </c>
      <c r="AD75" s="215">
        <v>1</v>
      </c>
      <c r="AE75" s="340">
        <f t="shared" si="21"/>
        <v>1</v>
      </c>
      <c r="AF75" s="354">
        <f t="shared" si="22"/>
        <v>7</v>
      </c>
      <c r="AG75" s="139">
        <v>0</v>
      </c>
      <c r="AH75" s="139">
        <v>1</v>
      </c>
      <c r="AI75" s="139">
        <v>1</v>
      </c>
      <c r="AJ75" s="139">
        <v>1</v>
      </c>
      <c r="AK75" s="139">
        <v>1</v>
      </c>
      <c r="AL75" s="346">
        <f t="shared" si="23"/>
        <v>4</v>
      </c>
      <c r="AM75" s="348">
        <f t="shared" si="24"/>
        <v>11</v>
      </c>
      <c r="AN75" s="93" t="str">
        <f t="shared" si="25"/>
        <v>B</v>
      </c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368"/>
      <c r="BK75" s="9" t="s">
        <v>585</v>
      </c>
      <c r="BL75" s="9" t="s">
        <v>2491</v>
      </c>
      <c r="BM75" s="9" t="s">
        <v>939</v>
      </c>
      <c r="BN75" s="9" t="s">
        <v>944</v>
      </c>
      <c r="BO75" s="9">
        <v>67</v>
      </c>
      <c r="BP75" s="9">
        <v>49979</v>
      </c>
      <c r="BQ75" s="9">
        <v>6</v>
      </c>
      <c r="BR75" s="9" t="s">
        <v>2865</v>
      </c>
    </row>
    <row r="76" spans="1:70">
      <c r="A76" s="11" t="s">
        <v>2908</v>
      </c>
      <c r="B76" s="9" t="s">
        <v>1570</v>
      </c>
      <c r="C76" s="86" t="s">
        <v>586</v>
      </c>
      <c r="D76" s="9" t="s">
        <v>2492</v>
      </c>
      <c r="E76" s="152" t="s">
        <v>972</v>
      </c>
      <c r="F76" s="162">
        <v>198</v>
      </c>
      <c r="G76" s="83" t="s">
        <v>2868</v>
      </c>
      <c r="H76" s="87" t="s">
        <v>3833</v>
      </c>
      <c r="I76" s="87" t="s">
        <v>3833</v>
      </c>
      <c r="J76" s="278">
        <f t="shared" si="13"/>
        <v>0</v>
      </c>
      <c r="K76" s="87" t="s">
        <v>3834</v>
      </c>
      <c r="L76" s="87" t="s">
        <v>3834</v>
      </c>
      <c r="M76" s="87">
        <v>0</v>
      </c>
      <c r="N76" s="87">
        <v>0</v>
      </c>
      <c r="O76" s="87">
        <v>0</v>
      </c>
      <c r="P76" s="87">
        <v>0</v>
      </c>
      <c r="Q76" s="281">
        <f t="shared" si="14"/>
        <v>2</v>
      </c>
      <c r="R76" s="278">
        <f t="shared" si="15"/>
        <v>2</v>
      </c>
      <c r="S76" s="282">
        <v>241.47</v>
      </c>
      <c r="T76" s="87">
        <f t="shared" si="16"/>
        <v>0</v>
      </c>
      <c r="U76" s="282">
        <v>44.53</v>
      </c>
      <c r="V76" s="333">
        <f t="shared" si="17"/>
        <v>0.5</v>
      </c>
      <c r="W76" s="282">
        <v>89.44</v>
      </c>
      <c r="X76" s="334">
        <f t="shared" si="18"/>
        <v>0</v>
      </c>
      <c r="Y76" s="282">
        <v>58.97</v>
      </c>
      <c r="Z76" s="87">
        <f t="shared" si="19"/>
        <v>1</v>
      </c>
      <c r="AA76" s="87">
        <v>1</v>
      </c>
      <c r="AB76" s="337">
        <f t="shared" si="20"/>
        <v>2.5</v>
      </c>
      <c r="AC76" s="91">
        <v>1</v>
      </c>
      <c r="AD76" s="215">
        <v>1</v>
      </c>
      <c r="AE76" s="340">
        <f t="shared" si="21"/>
        <v>2</v>
      </c>
      <c r="AF76" s="354">
        <f t="shared" si="22"/>
        <v>6.5</v>
      </c>
      <c r="AG76" s="139">
        <v>0</v>
      </c>
      <c r="AH76" s="139">
        <v>0</v>
      </c>
      <c r="AI76" s="139">
        <v>0</v>
      </c>
      <c r="AJ76" s="139">
        <v>1</v>
      </c>
      <c r="AK76" s="139">
        <v>0</v>
      </c>
      <c r="AL76" s="346">
        <f t="shared" si="23"/>
        <v>1</v>
      </c>
      <c r="AM76" s="348">
        <f t="shared" si="24"/>
        <v>7.5</v>
      </c>
      <c r="AN76" s="93" t="str">
        <f t="shared" si="25"/>
        <v>D</v>
      </c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368"/>
      <c r="BK76" s="9" t="s">
        <v>586</v>
      </c>
      <c r="BL76" s="9" t="s">
        <v>2492</v>
      </c>
      <c r="BM76" s="9" t="s">
        <v>972</v>
      </c>
      <c r="BN76" s="9" t="s">
        <v>973</v>
      </c>
      <c r="BO76" s="9">
        <v>198</v>
      </c>
      <c r="BP76" s="9">
        <v>84555</v>
      </c>
      <c r="BQ76" s="9">
        <v>14</v>
      </c>
      <c r="BR76" s="9" t="s">
        <v>2868</v>
      </c>
    </row>
    <row r="77" spans="1:70">
      <c r="A77" s="11" t="s">
        <v>2908</v>
      </c>
      <c r="B77" s="9" t="s">
        <v>1570</v>
      </c>
      <c r="C77" s="86" t="s">
        <v>587</v>
      </c>
      <c r="D77" s="9" t="s">
        <v>2493</v>
      </c>
      <c r="E77" s="152" t="s">
        <v>939</v>
      </c>
      <c r="F77" s="162">
        <v>10</v>
      </c>
      <c r="G77" s="83" t="s">
        <v>967</v>
      </c>
      <c r="H77" s="87" t="s">
        <v>3833</v>
      </c>
      <c r="I77" s="87" t="s">
        <v>3833</v>
      </c>
      <c r="J77" s="278">
        <f t="shared" si="13"/>
        <v>0</v>
      </c>
      <c r="K77" s="87" t="s">
        <v>3834</v>
      </c>
      <c r="L77" s="87" t="s">
        <v>3834</v>
      </c>
      <c r="M77" s="87">
        <v>0.5</v>
      </c>
      <c r="N77" s="87">
        <v>0.5</v>
      </c>
      <c r="O77" s="87">
        <v>0.5</v>
      </c>
      <c r="P77" s="87">
        <v>0.5</v>
      </c>
      <c r="Q77" s="281">
        <f t="shared" si="14"/>
        <v>4</v>
      </c>
      <c r="R77" s="278">
        <f t="shared" si="15"/>
        <v>2</v>
      </c>
      <c r="S77" s="282">
        <v>1061.3699999999999</v>
      </c>
      <c r="T77" s="87">
        <f t="shared" si="16"/>
        <v>0</v>
      </c>
      <c r="U77" s="282">
        <v>108.04</v>
      </c>
      <c r="V77" s="333">
        <f t="shared" si="17"/>
        <v>0</v>
      </c>
      <c r="W77" s="282">
        <v>38.200000000000003</v>
      </c>
      <c r="X77" s="334">
        <f t="shared" si="18"/>
        <v>0.5</v>
      </c>
      <c r="Y77" s="282">
        <v>105.94</v>
      </c>
      <c r="Z77" s="87">
        <f t="shared" si="19"/>
        <v>0</v>
      </c>
      <c r="AA77" s="87">
        <v>1</v>
      </c>
      <c r="AB77" s="337">
        <f t="shared" si="20"/>
        <v>1.5</v>
      </c>
      <c r="AC77" s="91">
        <v>0</v>
      </c>
      <c r="AD77" s="215">
        <v>1</v>
      </c>
      <c r="AE77" s="340">
        <f t="shared" si="21"/>
        <v>1</v>
      </c>
      <c r="AF77" s="354">
        <f t="shared" si="22"/>
        <v>4.5</v>
      </c>
      <c r="AG77" s="139">
        <v>1</v>
      </c>
      <c r="AH77" s="139">
        <v>1</v>
      </c>
      <c r="AI77" s="139">
        <v>1</v>
      </c>
      <c r="AJ77" s="139">
        <v>1</v>
      </c>
      <c r="AK77" s="139">
        <v>1</v>
      </c>
      <c r="AL77" s="346">
        <f t="shared" si="23"/>
        <v>5</v>
      </c>
      <c r="AM77" s="348">
        <f t="shared" si="24"/>
        <v>9.5</v>
      </c>
      <c r="AN77" s="93" t="str">
        <f t="shared" si="25"/>
        <v>C</v>
      </c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368"/>
      <c r="BK77" s="9" t="s">
        <v>587</v>
      </c>
      <c r="BL77" s="9" t="s">
        <v>2493</v>
      </c>
      <c r="BM77" s="9" t="s">
        <v>939</v>
      </c>
      <c r="BN77" s="9" t="s">
        <v>966</v>
      </c>
      <c r="BO77" s="9">
        <v>10</v>
      </c>
      <c r="BP77" s="9">
        <v>4052</v>
      </c>
      <c r="BQ77" s="9">
        <v>2</v>
      </c>
      <c r="BR77" s="9" t="s">
        <v>967</v>
      </c>
    </row>
    <row r="78" spans="1:70">
      <c r="A78" s="11" t="s">
        <v>2908</v>
      </c>
      <c r="B78" s="9" t="s">
        <v>1570</v>
      </c>
      <c r="C78" s="86" t="s">
        <v>588</v>
      </c>
      <c r="D78" s="9" t="s">
        <v>2494</v>
      </c>
      <c r="E78" s="152" t="s">
        <v>939</v>
      </c>
      <c r="F78" s="162">
        <v>36</v>
      </c>
      <c r="G78" s="83" t="s">
        <v>2865</v>
      </c>
      <c r="H78" s="87" t="s">
        <v>3833</v>
      </c>
      <c r="I78" s="87" t="s">
        <v>3834</v>
      </c>
      <c r="J78" s="278">
        <f t="shared" si="13"/>
        <v>1</v>
      </c>
      <c r="K78" s="87" t="s">
        <v>3834</v>
      </c>
      <c r="L78" s="87" t="s">
        <v>3834</v>
      </c>
      <c r="M78" s="87">
        <v>0.5</v>
      </c>
      <c r="N78" s="87">
        <v>0.5</v>
      </c>
      <c r="O78" s="87">
        <v>0.5</v>
      </c>
      <c r="P78" s="87">
        <v>0.5</v>
      </c>
      <c r="Q78" s="281">
        <f t="shared" si="14"/>
        <v>4</v>
      </c>
      <c r="R78" s="278">
        <f t="shared" si="15"/>
        <v>2</v>
      </c>
      <c r="S78" s="282">
        <v>162.04</v>
      </c>
      <c r="T78" s="87">
        <f t="shared" si="16"/>
        <v>0</v>
      </c>
      <c r="U78" s="282">
        <v>30.13</v>
      </c>
      <c r="V78" s="333">
        <f t="shared" si="17"/>
        <v>0.5</v>
      </c>
      <c r="W78" s="282">
        <v>60.33</v>
      </c>
      <c r="X78" s="334">
        <f t="shared" si="18"/>
        <v>0</v>
      </c>
      <c r="Y78" s="282">
        <v>60.64</v>
      </c>
      <c r="Z78" s="87">
        <f t="shared" si="19"/>
        <v>1</v>
      </c>
      <c r="AA78" s="87">
        <v>1</v>
      </c>
      <c r="AB78" s="337">
        <f t="shared" si="20"/>
        <v>2.5</v>
      </c>
      <c r="AC78" s="91">
        <v>0</v>
      </c>
      <c r="AD78" s="215">
        <v>1</v>
      </c>
      <c r="AE78" s="340">
        <f t="shared" si="21"/>
        <v>1</v>
      </c>
      <c r="AF78" s="354">
        <f t="shared" si="22"/>
        <v>6.5</v>
      </c>
      <c r="AG78" s="139">
        <v>0</v>
      </c>
      <c r="AH78" s="139">
        <v>0</v>
      </c>
      <c r="AI78" s="139">
        <v>1</v>
      </c>
      <c r="AJ78" s="139">
        <v>1</v>
      </c>
      <c r="AK78" s="139">
        <v>1</v>
      </c>
      <c r="AL78" s="346">
        <f t="shared" si="23"/>
        <v>3</v>
      </c>
      <c r="AM78" s="348">
        <f t="shared" si="24"/>
        <v>9.5</v>
      </c>
      <c r="AN78" s="93" t="str">
        <f t="shared" si="25"/>
        <v>C</v>
      </c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368"/>
      <c r="BK78" s="9" t="s">
        <v>588</v>
      </c>
      <c r="BL78" s="9" t="s">
        <v>2494</v>
      </c>
      <c r="BM78" s="9" t="s">
        <v>939</v>
      </c>
      <c r="BN78" s="9" t="s">
        <v>944</v>
      </c>
      <c r="BO78" s="9">
        <v>36</v>
      </c>
      <c r="BP78" s="9">
        <v>37576</v>
      </c>
      <c r="BQ78" s="9">
        <v>6</v>
      </c>
      <c r="BR78" s="9" t="s">
        <v>2865</v>
      </c>
    </row>
    <row r="79" spans="1:70">
      <c r="A79" s="11" t="s">
        <v>2908</v>
      </c>
      <c r="B79" s="9" t="s">
        <v>1570</v>
      </c>
      <c r="C79" s="86" t="s">
        <v>589</v>
      </c>
      <c r="D79" s="9" t="s">
        <v>2495</v>
      </c>
      <c r="E79" s="152" t="s">
        <v>939</v>
      </c>
      <c r="F79" s="162">
        <v>113</v>
      </c>
      <c r="G79" s="83" t="s">
        <v>2864</v>
      </c>
      <c r="H79" s="87" t="s">
        <v>3834</v>
      </c>
      <c r="I79" s="87" t="s">
        <v>3834</v>
      </c>
      <c r="J79" s="278">
        <f t="shared" si="13"/>
        <v>2</v>
      </c>
      <c r="K79" s="87" t="s">
        <v>3834</v>
      </c>
      <c r="L79" s="87" t="s">
        <v>3834</v>
      </c>
      <c r="M79" s="87">
        <v>0.5</v>
      </c>
      <c r="N79" s="87">
        <v>0.5</v>
      </c>
      <c r="O79" s="87">
        <v>0.5</v>
      </c>
      <c r="P79" s="87">
        <v>0.5</v>
      </c>
      <c r="Q79" s="281">
        <f t="shared" si="14"/>
        <v>4</v>
      </c>
      <c r="R79" s="278">
        <f t="shared" si="15"/>
        <v>2</v>
      </c>
      <c r="S79" s="282">
        <v>237.57</v>
      </c>
      <c r="T79" s="87">
        <f t="shared" si="16"/>
        <v>0</v>
      </c>
      <c r="U79" s="282">
        <v>41.29</v>
      </c>
      <c r="V79" s="333">
        <f t="shared" si="17"/>
        <v>0.5</v>
      </c>
      <c r="W79" s="282">
        <v>46.43</v>
      </c>
      <c r="X79" s="334">
        <f t="shared" si="18"/>
        <v>0.5</v>
      </c>
      <c r="Y79" s="282">
        <v>64.69</v>
      </c>
      <c r="Z79" s="87">
        <f t="shared" si="19"/>
        <v>1</v>
      </c>
      <c r="AA79" s="87">
        <v>1</v>
      </c>
      <c r="AB79" s="337">
        <f t="shared" si="20"/>
        <v>3</v>
      </c>
      <c r="AC79" s="91">
        <v>0</v>
      </c>
      <c r="AD79" s="215">
        <v>0</v>
      </c>
      <c r="AE79" s="340">
        <f t="shared" si="21"/>
        <v>0</v>
      </c>
      <c r="AF79" s="354">
        <f t="shared" si="22"/>
        <v>7</v>
      </c>
      <c r="AG79" s="139">
        <v>0</v>
      </c>
      <c r="AH79" s="139">
        <v>1</v>
      </c>
      <c r="AI79" s="139">
        <v>1</v>
      </c>
      <c r="AJ79" s="139">
        <v>1</v>
      </c>
      <c r="AK79" s="139">
        <v>0</v>
      </c>
      <c r="AL79" s="346">
        <f t="shared" si="23"/>
        <v>3</v>
      </c>
      <c r="AM79" s="348">
        <f t="shared" si="24"/>
        <v>10</v>
      </c>
      <c r="AN79" s="93" t="str">
        <f t="shared" si="25"/>
        <v>C</v>
      </c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368"/>
      <c r="BK79" s="9" t="s">
        <v>589</v>
      </c>
      <c r="BL79" s="9" t="s">
        <v>2495</v>
      </c>
      <c r="BM79" s="9" t="s">
        <v>939</v>
      </c>
      <c r="BN79" s="9" t="s">
        <v>947</v>
      </c>
      <c r="BO79" s="9">
        <v>113</v>
      </c>
      <c r="BP79" s="9">
        <v>91558</v>
      </c>
      <c r="BQ79" s="9">
        <v>13</v>
      </c>
      <c r="BR79" s="9" t="s">
        <v>2864</v>
      </c>
    </row>
    <row r="80" spans="1:70">
      <c r="A80" s="11" t="s">
        <v>2908</v>
      </c>
      <c r="B80" s="9" t="s">
        <v>1570</v>
      </c>
      <c r="C80" s="86" t="s">
        <v>590</v>
      </c>
      <c r="D80" s="9" t="s">
        <v>2496</v>
      </c>
      <c r="E80" s="152" t="s">
        <v>939</v>
      </c>
      <c r="F80" s="162">
        <v>30</v>
      </c>
      <c r="G80" s="83" t="s">
        <v>945</v>
      </c>
      <c r="H80" s="87" t="s">
        <v>3834</v>
      </c>
      <c r="I80" s="87" t="s">
        <v>3834</v>
      </c>
      <c r="J80" s="278">
        <f t="shared" si="13"/>
        <v>2</v>
      </c>
      <c r="K80" s="87" t="s">
        <v>3834</v>
      </c>
      <c r="L80" s="87" t="s">
        <v>3834</v>
      </c>
      <c r="M80" s="87">
        <v>0.5</v>
      </c>
      <c r="N80" s="87">
        <v>0</v>
      </c>
      <c r="O80" s="87">
        <v>0</v>
      </c>
      <c r="P80" s="87">
        <v>0</v>
      </c>
      <c r="Q80" s="281">
        <f t="shared" si="14"/>
        <v>2.5</v>
      </c>
      <c r="R80" s="278">
        <f t="shared" si="15"/>
        <v>2</v>
      </c>
      <c r="S80" s="282">
        <v>151.54</v>
      </c>
      <c r="T80" s="87">
        <f t="shared" si="16"/>
        <v>0</v>
      </c>
      <c r="U80" s="282">
        <v>17.489999999999998</v>
      </c>
      <c r="V80" s="333">
        <f t="shared" si="17"/>
        <v>0.5</v>
      </c>
      <c r="W80" s="282">
        <v>80.19</v>
      </c>
      <c r="X80" s="334">
        <f t="shared" si="18"/>
        <v>0</v>
      </c>
      <c r="Y80" s="282">
        <v>68.14</v>
      </c>
      <c r="Z80" s="87">
        <f t="shared" si="19"/>
        <v>1</v>
      </c>
      <c r="AA80" s="87">
        <v>1</v>
      </c>
      <c r="AB80" s="337">
        <f t="shared" si="20"/>
        <v>2.5</v>
      </c>
      <c r="AC80" s="91">
        <v>1</v>
      </c>
      <c r="AD80" s="215">
        <v>1</v>
      </c>
      <c r="AE80" s="340">
        <f t="shared" si="21"/>
        <v>2</v>
      </c>
      <c r="AF80" s="354">
        <f t="shared" si="22"/>
        <v>8.5</v>
      </c>
      <c r="AG80" s="139">
        <v>1</v>
      </c>
      <c r="AH80" s="139">
        <v>1</v>
      </c>
      <c r="AI80" s="139">
        <v>1</v>
      </c>
      <c r="AJ80" s="139">
        <v>1</v>
      </c>
      <c r="AK80" s="139">
        <v>1</v>
      </c>
      <c r="AL80" s="346">
        <f t="shared" si="23"/>
        <v>5</v>
      </c>
      <c r="AM80" s="348">
        <f t="shared" si="24"/>
        <v>13.5</v>
      </c>
      <c r="AN80" s="93" t="str">
        <f t="shared" si="25"/>
        <v>A</v>
      </c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368"/>
      <c r="BK80" s="9" t="s">
        <v>590</v>
      </c>
      <c r="BL80" s="9" t="s">
        <v>2496</v>
      </c>
      <c r="BM80" s="9" t="s">
        <v>939</v>
      </c>
      <c r="BN80" s="9" t="s">
        <v>944</v>
      </c>
      <c r="BO80" s="9">
        <v>30</v>
      </c>
      <c r="BP80" s="9">
        <v>25415</v>
      </c>
      <c r="BQ80" s="9">
        <v>5</v>
      </c>
      <c r="BR80" s="9" t="s">
        <v>945</v>
      </c>
    </row>
    <row r="81" spans="1:70">
      <c r="A81" s="11" t="s">
        <v>2908</v>
      </c>
      <c r="B81" s="9" t="s">
        <v>1570</v>
      </c>
      <c r="C81" s="86" t="s">
        <v>591</v>
      </c>
      <c r="D81" s="9" t="s">
        <v>2497</v>
      </c>
      <c r="E81" s="152" t="s">
        <v>939</v>
      </c>
      <c r="F81" s="162">
        <v>30</v>
      </c>
      <c r="G81" s="83" t="s">
        <v>2865</v>
      </c>
      <c r="H81" s="87" t="s">
        <v>3834</v>
      </c>
      <c r="I81" s="87" t="s">
        <v>3833</v>
      </c>
      <c r="J81" s="278">
        <f t="shared" si="13"/>
        <v>1</v>
      </c>
      <c r="K81" s="87" t="s">
        <v>3834</v>
      </c>
      <c r="L81" s="87" t="s">
        <v>3834</v>
      </c>
      <c r="M81" s="87">
        <v>0.5</v>
      </c>
      <c r="N81" s="87">
        <v>0.5</v>
      </c>
      <c r="O81" s="87">
        <v>0</v>
      </c>
      <c r="P81" s="87">
        <v>0.5</v>
      </c>
      <c r="Q81" s="281">
        <f t="shared" si="14"/>
        <v>3.5</v>
      </c>
      <c r="R81" s="278">
        <f t="shared" si="15"/>
        <v>2</v>
      </c>
      <c r="S81" s="282">
        <v>268.45999999999998</v>
      </c>
      <c r="T81" s="87">
        <f t="shared" si="16"/>
        <v>0</v>
      </c>
      <c r="U81" s="282">
        <v>29.12</v>
      </c>
      <c r="V81" s="333">
        <f t="shared" si="17"/>
        <v>0.5</v>
      </c>
      <c r="W81" s="282">
        <v>52.39</v>
      </c>
      <c r="X81" s="334">
        <f t="shared" si="18"/>
        <v>0.5</v>
      </c>
      <c r="Y81" s="282">
        <v>67.81</v>
      </c>
      <c r="Z81" s="87">
        <f t="shared" si="19"/>
        <v>1</v>
      </c>
      <c r="AA81" s="87">
        <v>1</v>
      </c>
      <c r="AB81" s="337">
        <f t="shared" si="20"/>
        <v>3</v>
      </c>
      <c r="AC81" s="91">
        <v>1</v>
      </c>
      <c r="AD81" s="215">
        <v>0</v>
      </c>
      <c r="AE81" s="340">
        <f t="shared" si="21"/>
        <v>1</v>
      </c>
      <c r="AF81" s="354">
        <f t="shared" si="22"/>
        <v>7</v>
      </c>
      <c r="AG81" s="139">
        <v>1</v>
      </c>
      <c r="AH81" s="139">
        <v>1</v>
      </c>
      <c r="AI81" s="139">
        <v>1</v>
      </c>
      <c r="AJ81" s="139">
        <v>1</v>
      </c>
      <c r="AK81" s="139">
        <v>1</v>
      </c>
      <c r="AL81" s="346">
        <f t="shared" si="23"/>
        <v>5</v>
      </c>
      <c r="AM81" s="348">
        <f t="shared" si="24"/>
        <v>12</v>
      </c>
      <c r="AN81" s="93" t="str">
        <f t="shared" si="25"/>
        <v>A</v>
      </c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368"/>
      <c r="BK81" s="9" t="s">
        <v>591</v>
      </c>
      <c r="BL81" s="9" t="s">
        <v>2497</v>
      </c>
      <c r="BM81" s="9" t="s">
        <v>939</v>
      </c>
      <c r="BN81" s="9" t="s">
        <v>944</v>
      </c>
      <c r="BO81" s="9">
        <v>30</v>
      </c>
      <c r="BP81" s="9">
        <v>30131</v>
      </c>
      <c r="BQ81" s="9">
        <v>6</v>
      </c>
      <c r="BR81" s="9" t="s">
        <v>2865</v>
      </c>
    </row>
    <row r="82" spans="1:70">
      <c r="A82" s="11" t="s">
        <v>2908</v>
      </c>
      <c r="B82" s="9" t="s">
        <v>1570</v>
      </c>
      <c r="C82" s="86" t="s">
        <v>592</v>
      </c>
      <c r="D82" s="9" t="s">
        <v>2498</v>
      </c>
      <c r="E82" s="152" t="s">
        <v>939</v>
      </c>
      <c r="F82" s="162">
        <v>34</v>
      </c>
      <c r="G82" s="83" t="s">
        <v>2865</v>
      </c>
      <c r="H82" s="87" t="s">
        <v>3834</v>
      </c>
      <c r="I82" s="87" t="s">
        <v>3834</v>
      </c>
      <c r="J82" s="278">
        <f t="shared" si="13"/>
        <v>2</v>
      </c>
      <c r="K82" s="87" t="s">
        <v>3834</v>
      </c>
      <c r="L82" s="87" t="s">
        <v>3834</v>
      </c>
      <c r="M82" s="87">
        <v>0.5</v>
      </c>
      <c r="N82" s="87">
        <v>0.5</v>
      </c>
      <c r="O82" s="87">
        <v>0.5</v>
      </c>
      <c r="P82" s="87">
        <v>0.5</v>
      </c>
      <c r="Q82" s="281">
        <f t="shared" si="14"/>
        <v>4</v>
      </c>
      <c r="R82" s="278">
        <f t="shared" si="15"/>
        <v>2</v>
      </c>
      <c r="S82" s="282">
        <v>88.51</v>
      </c>
      <c r="T82" s="87">
        <f t="shared" si="16"/>
        <v>1</v>
      </c>
      <c r="U82" s="282">
        <v>15.93</v>
      </c>
      <c r="V82" s="333">
        <f t="shared" si="17"/>
        <v>0.5</v>
      </c>
      <c r="W82" s="282">
        <v>49.77</v>
      </c>
      <c r="X82" s="334">
        <f t="shared" si="18"/>
        <v>0.5</v>
      </c>
      <c r="Y82" s="282">
        <v>69.739999999999995</v>
      </c>
      <c r="Z82" s="87">
        <f t="shared" si="19"/>
        <v>1</v>
      </c>
      <c r="AA82" s="87">
        <v>1</v>
      </c>
      <c r="AB82" s="337">
        <f t="shared" si="20"/>
        <v>4</v>
      </c>
      <c r="AC82" s="91">
        <v>0</v>
      </c>
      <c r="AD82" s="215">
        <v>1</v>
      </c>
      <c r="AE82" s="340">
        <f t="shared" si="21"/>
        <v>1</v>
      </c>
      <c r="AF82" s="354">
        <f t="shared" si="22"/>
        <v>9</v>
      </c>
      <c r="AG82" s="139">
        <v>1</v>
      </c>
      <c r="AH82" s="139">
        <v>1</v>
      </c>
      <c r="AI82" s="139">
        <v>1</v>
      </c>
      <c r="AJ82" s="139">
        <v>1</v>
      </c>
      <c r="AK82" s="139">
        <v>1</v>
      </c>
      <c r="AL82" s="346">
        <f t="shared" si="23"/>
        <v>5</v>
      </c>
      <c r="AM82" s="348">
        <f t="shared" si="24"/>
        <v>14</v>
      </c>
      <c r="AN82" s="93" t="str">
        <f t="shared" si="25"/>
        <v>A</v>
      </c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368"/>
      <c r="BK82" s="9" t="s">
        <v>592</v>
      </c>
      <c r="BL82" s="9" t="s">
        <v>2498</v>
      </c>
      <c r="BM82" s="9" t="s">
        <v>939</v>
      </c>
      <c r="BN82" s="9" t="s">
        <v>944</v>
      </c>
      <c r="BO82" s="9">
        <v>34</v>
      </c>
      <c r="BP82" s="9">
        <v>36974</v>
      </c>
      <c r="BQ82" s="9">
        <v>6</v>
      </c>
      <c r="BR82" s="9" t="s">
        <v>2865</v>
      </c>
    </row>
    <row r="83" spans="1:70">
      <c r="A83" s="11" t="s">
        <v>2908</v>
      </c>
      <c r="B83" s="9" t="s">
        <v>1570</v>
      </c>
      <c r="C83" s="86" t="s">
        <v>593</v>
      </c>
      <c r="D83" s="9" t="s">
        <v>2499</v>
      </c>
      <c r="E83" s="152" t="s">
        <v>939</v>
      </c>
      <c r="F83" s="162">
        <v>70</v>
      </c>
      <c r="G83" s="83" t="s">
        <v>2865</v>
      </c>
      <c r="H83" s="87" t="s">
        <v>3834</v>
      </c>
      <c r="I83" s="87" t="s">
        <v>3834</v>
      </c>
      <c r="J83" s="278">
        <f t="shared" si="13"/>
        <v>2</v>
      </c>
      <c r="K83" s="87" t="s">
        <v>3834</v>
      </c>
      <c r="L83" s="87" t="s">
        <v>3834</v>
      </c>
      <c r="M83" s="87">
        <v>0.5</v>
      </c>
      <c r="N83" s="87">
        <v>0.5</v>
      </c>
      <c r="O83" s="87">
        <v>0</v>
      </c>
      <c r="P83" s="87">
        <v>0.5</v>
      </c>
      <c r="Q83" s="281">
        <f t="shared" si="14"/>
        <v>3.5</v>
      </c>
      <c r="R83" s="278">
        <f t="shared" si="15"/>
        <v>2</v>
      </c>
      <c r="S83" s="282">
        <v>370.32</v>
      </c>
      <c r="T83" s="87">
        <f t="shared" si="16"/>
        <v>0</v>
      </c>
      <c r="U83" s="282">
        <v>53.76</v>
      </c>
      <c r="V83" s="333">
        <f t="shared" si="17"/>
        <v>0.5</v>
      </c>
      <c r="W83" s="282">
        <v>82.31</v>
      </c>
      <c r="X83" s="334">
        <f t="shared" si="18"/>
        <v>0</v>
      </c>
      <c r="Y83" s="282">
        <v>93.72</v>
      </c>
      <c r="Z83" s="87">
        <f t="shared" si="19"/>
        <v>0</v>
      </c>
      <c r="AA83" s="87">
        <v>1</v>
      </c>
      <c r="AB83" s="337">
        <f t="shared" si="20"/>
        <v>1.5</v>
      </c>
      <c r="AC83" s="91">
        <v>0</v>
      </c>
      <c r="AD83" s="215">
        <v>1</v>
      </c>
      <c r="AE83" s="340">
        <f t="shared" si="21"/>
        <v>1</v>
      </c>
      <c r="AF83" s="354">
        <f t="shared" si="22"/>
        <v>6.5</v>
      </c>
      <c r="AG83" s="139">
        <v>1</v>
      </c>
      <c r="AH83" s="139">
        <v>1</v>
      </c>
      <c r="AI83" s="139">
        <v>1</v>
      </c>
      <c r="AJ83" s="139">
        <v>1</v>
      </c>
      <c r="AK83" s="139">
        <v>1</v>
      </c>
      <c r="AL83" s="346">
        <f t="shared" si="23"/>
        <v>5</v>
      </c>
      <c r="AM83" s="348">
        <f t="shared" si="24"/>
        <v>11.5</v>
      </c>
      <c r="AN83" s="93" t="str">
        <f t="shared" si="25"/>
        <v>B</v>
      </c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368"/>
      <c r="BK83" s="9" t="s">
        <v>593</v>
      </c>
      <c r="BL83" s="9" t="s">
        <v>2499</v>
      </c>
      <c r="BM83" s="9" t="s">
        <v>939</v>
      </c>
      <c r="BN83" s="9" t="s">
        <v>944</v>
      </c>
      <c r="BO83" s="9">
        <v>70</v>
      </c>
      <c r="BP83" s="9">
        <v>44044</v>
      </c>
      <c r="BQ83" s="9">
        <v>6</v>
      </c>
      <c r="BR83" s="9" t="s">
        <v>2865</v>
      </c>
    </row>
    <row r="84" spans="1:70">
      <c r="A84" s="11" t="s">
        <v>2908</v>
      </c>
      <c r="B84" s="9" t="s">
        <v>1570</v>
      </c>
      <c r="C84" s="86" t="s">
        <v>594</v>
      </c>
      <c r="D84" s="9" t="s">
        <v>2500</v>
      </c>
      <c r="E84" s="152" t="s">
        <v>939</v>
      </c>
      <c r="F84" s="162">
        <v>114</v>
      </c>
      <c r="G84" s="83" t="s">
        <v>2864</v>
      </c>
      <c r="H84" s="87" t="s">
        <v>3834</v>
      </c>
      <c r="I84" s="87" t="s">
        <v>3834</v>
      </c>
      <c r="J84" s="278">
        <f t="shared" si="13"/>
        <v>2</v>
      </c>
      <c r="K84" s="87" t="s">
        <v>3834</v>
      </c>
      <c r="L84" s="87" t="s">
        <v>3834</v>
      </c>
      <c r="M84" s="87">
        <v>0.5</v>
      </c>
      <c r="N84" s="87">
        <v>0.5</v>
      </c>
      <c r="O84" s="87">
        <v>0</v>
      </c>
      <c r="P84" s="87">
        <v>0.5</v>
      </c>
      <c r="Q84" s="281">
        <f t="shared" si="14"/>
        <v>3.5</v>
      </c>
      <c r="R84" s="278">
        <f t="shared" si="15"/>
        <v>2</v>
      </c>
      <c r="S84" s="282">
        <v>137.41999999999999</v>
      </c>
      <c r="T84" s="87">
        <f t="shared" si="16"/>
        <v>0</v>
      </c>
      <c r="U84" s="282">
        <v>33.94</v>
      </c>
      <c r="V84" s="333">
        <f t="shared" si="17"/>
        <v>0.5</v>
      </c>
      <c r="W84" s="282">
        <v>41.02</v>
      </c>
      <c r="X84" s="334">
        <f t="shared" si="18"/>
        <v>0.5</v>
      </c>
      <c r="Y84" s="282">
        <v>70.11</v>
      </c>
      <c r="Z84" s="87">
        <f t="shared" si="19"/>
        <v>1</v>
      </c>
      <c r="AA84" s="87">
        <v>1</v>
      </c>
      <c r="AB84" s="337">
        <f t="shared" si="20"/>
        <v>3</v>
      </c>
      <c r="AC84" s="91">
        <v>1</v>
      </c>
      <c r="AD84" s="215">
        <v>0</v>
      </c>
      <c r="AE84" s="340">
        <f t="shared" si="21"/>
        <v>1</v>
      </c>
      <c r="AF84" s="354">
        <f t="shared" si="22"/>
        <v>8</v>
      </c>
      <c r="AG84" s="139">
        <v>0</v>
      </c>
      <c r="AH84" s="139">
        <v>1</v>
      </c>
      <c r="AI84" s="139">
        <v>1</v>
      </c>
      <c r="AJ84" s="139">
        <v>1</v>
      </c>
      <c r="AK84" s="139">
        <v>1</v>
      </c>
      <c r="AL84" s="346">
        <f t="shared" si="23"/>
        <v>4</v>
      </c>
      <c r="AM84" s="348">
        <f t="shared" si="24"/>
        <v>12</v>
      </c>
      <c r="AN84" s="93" t="str">
        <f t="shared" si="25"/>
        <v>A</v>
      </c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368"/>
      <c r="BK84" s="9" t="s">
        <v>594</v>
      </c>
      <c r="BL84" s="9" t="s">
        <v>2500</v>
      </c>
      <c r="BM84" s="9" t="s">
        <v>939</v>
      </c>
      <c r="BN84" s="9" t="s">
        <v>947</v>
      </c>
      <c r="BO84" s="9">
        <v>114</v>
      </c>
      <c r="BP84" s="9">
        <v>87598</v>
      </c>
      <c r="BQ84" s="9">
        <v>13</v>
      </c>
      <c r="BR84" s="9" t="s">
        <v>2864</v>
      </c>
    </row>
    <row r="85" spans="1:70">
      <c r="A85" s="11" t="s">
        <v>2908</v>
      </c>
      <c r="B85" s="9" t="s">
        <v>1570</v>
      </c>
      <c r="C85" s="86" t="s">
        <v>595</v>
      </c>
      <c r="D85" s="9" t="s">
        <v>2501</v>
      </c>
      <c r="E85" s="152" t="s">
        <v>939</v>
      </c>
      <c r="F85" s="162">
        <v>70</v>
      </c>
      <c r="G85" s="83" t="s">
        <v>2865</v>
      </c>
      <c r="H85" s="87" t="s">
        <v>3834</v>
      </c>
      <c r="I85" s="87" t="s">
        <v>3834</v>
      </c>
      <c r="J85" s="278">
        <f t="shared" si="13"/>
        <v>2</v>
      </c>
      <c r="K85" s="87" t="s">
        <v>3834</v>
      </c>
      <c r="L85" s="87" t="s">
        <v>3834</v>
      </c>
      <c r="M85" s="87">
        <v>0</v>
      </c>
      <c r="N85" s="87">
        <v>0.5</v>
      </c>
      <c r="O85" s="87">
        <v>0.5</v>
      </c>
      <c r="P85" s="87">
        <v>0</v>
      </c>
      <c r="Q85" s="281">
        <f t="shared" si="14"/>
        <v>3</v>
      </c>
      <c r="R85" s="278">
        <f t="shared" si="15"/>
        <v>2</v>
      </c>
      <c r="S85" s="282">
        <v>231.47</v>
      </c>
      <c r="T85" s="87">
        <f t="shared" si="16"/>
        <v>0</v>
      </c>
      <c r="U85" s="282">
        <v>38.78</v>
      </c>
      <c r="V85" s="333">
        <f t="shared" si="17"/>
        <v>0.5</v>
      </c>
      <c r="W85" s="282">
        <v>44.3</v>
      </c>
      <c r="X85" s="334">
        <f t="shared" si="18"/>
        <v>0.5</v>
      </c>
      <c r="Y85" s="282">
        <v>79.040000000000006</v>
      </c>
      <c r="Z85" s="87">
        <f t="shared" si="19"/>
        <v>1</v>
      </c>
      <c r="AA85" s="87">
        <v>1</v>
      </c>
      <c r="AB85" s="337">
        <f t="shared" si="20"/>
        <v>3</v>
      </c>
      <c r="AC85" s="91">
        <v>0</v>
      </c>
      <c r="AD85" s="215">
        <v>1</v>
      </c>
      <c r="AE85" s="340">
        <f t="shared" si="21"/>
        <v>1</v>
      </c>
      <c r="AF85" s="354">
        <f t="shared" si="22"/>
        <v>8</v>
      </c>
      <c r="AG85" s="139">
        <v>1</v>
      </c>
      <c r="AH85" s="139">
        <v>1</v>
      </c>
      <c r="AI85" s="139">
        <v>1</v>
      </c>
      <c r="AJ85" s="139">
        <v>1</v>
      </c>
      <c r="AK85" s="139">
        <v>1</v>
      </c>
      <c r="AL85" s="346">
        <f t="shared" si="23"/>
        <v>5</v>
      </c>
      <c r="AM85" s="348">
        <f t="shared" si="24"/>
        <v>13</v>
      </c>
      <c r="AN85" s="93" t="str">
        <f t="shared" si="25"/>
        <v>A</v>
      </c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368"/>
      <c r="BK85" s="9" t="s">
        <v>595</v>
      </c>
      <c r="BL85" s="9" t="s">
        <v>2501</v>
      </c>
      <c r="BM85" s="9" t="s">
        <v>939</v>
      </c>
      <c r="BN85" s="9" t="s">
        <v>944</v>
      </c>
      <c r="BO85" s="9">
        <v>70</v>
      </c>
      <c r="BP85" s="9">
        <v>47493</v>
      </c>
      <c r="BQ85" s="9">
        <v>6</v>
      </c>
      <c r="BR85" s="9" t="s">
        <v>2865</v>
      </c>
    </row>
    <row r="86" spans="1:70">
      <c r="A86" s="11" t="s">
        <v>2908</v>
      </c>
      <c r="B86" s="9" t="s">
        <v>1570</v>
      </c>
      <c r="C86" s="86" t="s">
        <v>596</v>
      </c>
      <c r="D86" s="9" t="s">
        <v>2502</v>
      </c>
      <c r="E86" s="152" t="s">
        <v>939</v>
      </c>
      <c r="F86" s="162">
        <v>114</v>
      </c>
      <c r="G86" s="83" t="s">
        <v>941</v>
      </c>
      <c r="H86" s="87" t="s">
        <v>3834</v>
      </c>
      <c r="I86" s="87" t="s">
        <v>3834</v>
      </c>
      <c r="J86" s="278">
        <f t="shared" si="13"/>
        <v>2</v>
      </c>
      <c r="K86" s="87" t="s">
        <v>3834</v>
      </c>
      <c r="L86" s="87" t="s">
        <v>3834</v>
      </c>
      <c r="M86" s="87">
        <v>0</v>
      </c>
      <c r="N86" s="87">
        <v>0</v>
      </c>
      <c r="O86" s="87">
        <v>0</v>
      </c>
      <c r="P86" s="87">
        <v>0</v>
      </c>
      <c r="Q86" s="281">
        <f t="shared" si="14"/>
        <v>2</v>
      </c>
      <c r="R86" s="278">
        <f t="shared" si="15"/>
        <v>2</v>
      </c>
      <c r="S86" s="282">
        <v>91.31</v>
      </c>
      <c r="T86" s="87">
        <f t="shared" si="16"/>
        <v>0</v>
      </c>
      <c r="U86" s="282">
        <v>32.18</v>
      </c>
      <c r="V86" s="333">
        <f t="shared" si="17"/>
        <v>0.5</v>
      </c>
      <c r="W86" s="282">
        <v>46.77</v>
      </c>
      <c r="X86" s="334">
        <f t="shared" si="18"/>
        <v>0.5</v>
      </c>
      <c r="Y86" s="282">
        <v>84.14</v>
      </c>
      <c r="Z86" s="87">
        <f t="shared" si="19"/>
        <v>1</v>
      </c>
      <c r="AA86" s="87">
        <v>1</v>
      </c>
      <c r="AB86" s="337">
        <f t="shared" si="20"/>
        <v>3</v>
      </c>
      <c r="AC86" s="91">
        <v>0</v>
      </c>
      <c r="AD86" s="215">
        <v>1</v>
      </c>
      <c r="AE86" s="340">
        <f t="shared" si="21"/>
        <v>1</v>
      </c>
      <c r="AF86" s="354">
        <f t="shared" si="22"/>
        <v>8</v>
      </c>
      <c r="AG86" s="139">
        <v>1</v>
      </c>
      <c r="AH86" s="139">
        <v>1</v>
      </c>
      <c r="AI86" s="139">
        <v>1</v>
      </c>
      <c r="AJ86" s="139">
        <v>1</v>
      </c>
      <c r="AK86" s="139">
        <v>1</v>
      </c>
      <c r="AL86" s="346">
        <f t="shared" si="23"/>
        <v>5</v>
      </c>
      <c r="AM86" s="348">
        <f t="shared" si="24"/>
        <v>13</v>
      </c>
      <c r="AN86" s="93" t="str">
        <f t="shared" si="25"/>
        <v>A</v>
      </c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368"/>
      <c r="BK86" s="9" t="s">
        <v>596</v>
      </c>
      <c r="BL86" s="9" t="s">
        <v>2502</v>
      </c>
      <c r="BM86" s="9" t="s">
        <v>939</v>
      </c>
      <c r="BN86" s="9" t="s">
        <v>940</v>
      </c>
      <c r="BO86" s="9">
        <v>114</v>
      </c>
      <c r="BP86" s="9">
        <v>89083</v>
      </c>
      <c r="BQ86" s="9">
        <v>10</v>
      </c>
      <c r="BR86" s="9" t="s">
        <v>941</v>
      </c>
    </row>
    <row r="87" spans="1:70">
      <c r="A87" s="11" t="s">
        <v>2908</v>
      </c>
      <c r="B87" s="9" t="s">
        <v>1570</v>
      </c>
      <c r="C87" s="86" t="s">
        <v>597</v>
      </c>
      <c r="D87" s="9" t="s">
        <v>2503</v>
      </c>
      <c r="E87" s="152" t="s">
        <v>939</v>
      </c>
      <c r="F87" s="162">
        <v>30</v>
      </c>
      <c r="G87" s="83" t="s">
        <v>945</v>
      </c>
      <c r="H87" s="87" t="s">
        <v>3833</v>
      </c>
      <c r="I87" s="87" t="s">
        <v>3834</v>
      </c>
      <c r="J87" s="278">
        <f t="shared" si="13"/>
        <v>1</v>
      </c>
      <c r="K87" s="87" t="s">
        <v>3834</v>
      </c>
      <c r="L87" s="87" t="s">
        <v>3834</v>
      </c>
      <c r="M87" s="87">
        <v>0.5</v>
      </c>
      <c r="N87" s="87">
        <v>0.5</v>
      </c>
      <c r="O87" s="87">
        <v>0.5</v>
      </c>
      <c r="P87" s="87">
        <v>0</v>
      </c>
      <c r="Q87" s="281">
        <f t="shared" si="14"/>
        <v>3.5</v>
      </c>
      <c r="R87" s="278">
        <f t="shared" si="15"/>
        <v>2</v>
      </c>
      <c r="S87" s="282">
        <v>243.37</v>
      </c>
      <c r="T87" s="87">
        <f t="shared" si="16"/>
        <v>0</v>
      </c>
      <c r="U87" s="282">
        <v>14.23</v>
      </c>
      <c r="V87" s="333">
        <f t="shared" si="17"/>
        <v>0.5</v>
      </c>
      <c r="W87" s="282">
        <v>39.67</v>
      </c>
      <c r="X87" s="334">
        <f t="shared" si="18"/>
        <v>0.5</v>
      </c>
      <c r="Y87" s="282">
        <v>105.02</v>
      </c>
      <c r="Z87" s="87">
        <f t="shared" si="19"/>
        <v>0</v>
      </c>
      <c r="AA87" s="87">
        <v>1</v>
      </c>
      <c r="AB87" s="337">
        <f t="shared" si="20"/>
        <v>2</v>
      </c>
      <c r="AC87" s="91">
        <v>0</v>
      </c>
      <c r="AD87" s="215">
        <v>1</v>
      </c>
      <c r="AE87" s="340">
        <f t="shared" si="21"/>
        <v>1</v>
      </c>
      <c r="AF87" s="354">
        <f t="shared" si="22"/>
        <v>6</v>
      </c>
      <c r="AG87" s="139">
        <v>0</v>
      </c>
      <c r="AH87" s="139">
        <v>0</v>
      </c>
      <c r="AI87" s="139">
        <v>1</v>
      </c>
      <c r="AJ87" s="139">
        <v>1</v>
      </c>
      <c r="AK87" s="139">
        <v>1</v>
      </c>
      <c r="AL87" s="346">
        <f t="shared" si="23"/>
        <v>3</v>
      </c>
      <c r="AM87" s="348">
        <f t="shared" si="24"/>
        <v>9</v>
      </c>
      <c r="AN87" s="93" t="str">
        <f t="shared" si="25"/>
        <v>C</v>
      </c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368"/>
      <c r="BK87" s="9" t="s">
        <v>597</v>
      </c>
      <c r="BL87" s="9" t="s">
        <v>2503</v>
      </c>
      <c r="BM87" s="9" t="s">
        <v>939</v>
      </c>
      <c r="BN87" s="9" t="s">
        <v>944</v>
      </c>
      <c r="BO87" s="9">
        <v>30</v>
      </c>
      <c r="BP87" s="9">
        <v>22543</v>
      </c>
      <c r="BQ87" s="9">
        <v>5</v>
      </c>
      <c r="BR87" s="9" t="s">
        <v>945</v>
      </c>
    </row>
    <row r="88" spans="1:70">
      <c r="A88" s="11" t="s">
        <v>2908</v>
      </c>
      <c r="B88" s="9" t="s">
        <v>1570</v>
      </c>
      <c r="C88" s="86" t="s">
        <v>598</v>
      </c>
      <c r="D88" s="9" t="s">
        <v>2504</v>
      </c>
      <c r="E88" s="152" t="s">
        <v>939</v>
      </c>
      <c r="F88" s="162">
        <v>30</v>
      </c>
      <c r="G88" s="83" t="s">
        <v>945</v>
      </c>
      <c r="H88" s="87" t="s">
        <v>3834</v>
      </c>
      <c r="I88" s="87" t="s">
        <v>3834</v>
      </c>
      <c r="J88" s="278">
        <f t="shared" si="13"/>
        <v>2</v>
      </c>
      <c r="K88" s="87" t="s">
        <v>3834</v>
      </c>
      <c r="L88" s="87" t="s">
        <v>3834</v>
      </c>
      <c r="M88" s="87">
        <v>0.5</v>
      </c>
      <c r="N88" s="87">
        <v>0.5</v>
      </c>
      <c r="O88" s="87">
        <v>0.5</v>
      </c>
      <c r="P88" s="87">
        <v>0.5</v>
      </c>
      <c r="Q88" s="281">
        <f t="shared" si="14"/>
        <v>4</v>
      </c>
      <c r="R88" s="278">
        <f t="shared" si="15"/>
        <v>2</v>
      </c>
      <c r="S88" s="282">
        <v>446.72</v>
      </c>
      <c r="T88" s="87">
        <f t="shared" si="16"/>
        <v>0</v>
      </c>
      <c r="U88" s="282">
        <v>25.09</v>
      </c>
      <c r="V88" s="333">
        <f t="shared" si="17"/>
        <v>0.5</v>
      </c>
      <c r="W88" s="282">
        <v>52.26</v>
      </c>
      <c r="X88" s="334">
        <f t="shared" si="18"/>
        <v>0.5</v>
      </c>
      <c r="Y88" s="282">
        <v>101.31</v>
      </c>
      <c r="Z88" s="87">
        <f t="shared" si="19"/>
        <v>0</v>
      </c>
      <c r="AA88" s="87">
        <v>1</v>
      </c>
      <c r="AB88" s="337">
        <f t="shared" si="20"/>
        <v>2</v>
      </c>
      <c r="AC88" s="91">
        <v>0</v>
      </c>
      <c r="AD88" s="215">
        <v>1</v>
      </c>
      <c r="AE88" s="340">
        <f t="shared" si="21"/>
        <v>1</v>
      </c>
      <c r="AF88" s="354">
        <f t="shared" si="22"/>
        <v>7</v>
      </c>
      <c r="AG88" s="139">
        <v>0</v>
      </c>
      <c r="AH88" s="139">
        <v>0</v>
      </c>
      <c r="AI88" s="139">
        <v>1</v>
      </c>
      <c r="AJ88" s="139">
        <v>1</v>
      </c>
      <c r="AK88" s="139">
        <v>1</v>
      </c>
      <c r="AL88" s="346">
        <f t="shared" si="23"/>
        <v>3</v>
      </c>
      <c r="AM88" s="348">
        <f t="shared" si="24"/>
        <v>10</v>
      </c>
      <c r="AN88" s="93" t="str">
        <f t="shared" si="25"/>
        <v>C</v>
      </c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368"/>
      <c r="BK88" s="9" t="s">
        <v>598</v>
      </c>
      <c r="BL88" s="9" t="s">
        <v>2504</v>
      </c>
      <c r="BM88" s="9" t="s">
        <v>939</v>
      </c>
      <c r="BN88" s="9" t="s">
        <v>944</v>
      </c>
      <c r="BO88" s="9">
        <v>30</v>
      </c>
      <c r="BP88" s="9">
        <v>21135</v>
      </c>
      <c r="BQ88" s="9">
        <v>5</v>
      </c>
      <c r="BR88" s="9" t="s">
        <v>945</v>
      </c>
    </row>
    <row r="89" spans="1:70">
      <c r="A89" s="11" t="s">
        <v>2908</v>
      </c>
      <c r="B89" s="9" t="s">
        <v>1570</v>
      </c>
      <c r="C89" s="86" t="s">
        <v>599</v>
      </c>
      <c r="D89" s="9" t="s">
        <v>2505</v>
      </c>
      <c r="E89" s="152" t="s">
        <v>939</v>
      </c>
      <c r="F89" s="162">
        <v>30</v>
      </c>
      <c r="G89" s="83" t="s">
        <v>945</v>
      </c>
      <c r="H89" s="87" t="s">
        <v>3834</v>
      </c>
      <c r="I89" s="87" t="s">
        <v>3833</v>
      </c>
      <c r="J89" s="278">
        <f t="shared" si="13"/>
        <v>1</v>
      </c>
      <c r="K89" s="87" t="s">
        <v>3834</v>
      </c>
      <c r="L89" s="87" t="s">
        <v>3834</v>
      </c>
      <c r="M89" s="87">
        <v>0.5</v>
      </c>
      <c r="N89" s="87">
        <v>0</v>
      </c>
      <c r="O89" s="87">
        <v>0</v>
      </c>
      <c r="P89" s="87">
        <v>0.5</v>
      </c>
      <c r="Q89" s="281">
        <f t="shared" si="14"/>
        <v>3</v>
      </c>
      <c r="R89" s="278">
        <f t="shared" si="15"/>
        <v>2</v>
      </c>
      <c r="S89" s="282">
        <v>357.77</v>
      </c>
      <c r="T89" s="87">
        <f t="shared" si="16"/>
        <v>0</v>
      </c>
      <c r="U89" s="282">
        <v>21.85</v>
      </c>
      <c r="V89" s="333">
        <f t="shared" si="17"/>
        <v>0.5</v>
      </c>
      <c r="W89" s="282">
        <v>93.94</v>
      </c>
      <c r="X89" s="334">
        <f t="shared" si="18"/>
        <v>0</v>
      </c>
      <c r="Y89" s="282">
        <v>82.4</v>
      </c>
      <c r="Z89" s="87">
        <f t="shared" si="19"/>
        <v>1</v>
      </c>
      <c r="AA89" s="87">
        <v>1</v>
      </c>
      <c r="AB89" s="337">
        <f t="shared" si="20"/>
        <v>2.5</v>
      </c>
      <c r="AC89" s="91">
        <v>1</v>
      </c>
      <c r="AD89" s="215">
        <v>1</v>
      </c>
      <c r="AE89" s="340">
        <f t="shared" si="21"/>
        <v>2</v>
      </c>
      <c r="AF89" s="354">
        <f t="shared" si="22"/>
        <v>7.5</v>
      </c>
      <c r="AG89" s="139">
        <v>1</v>
      </c>
      <c r="AH89" s="139">
        <v>1</v>
      </c>
      <c r="AI89" s="139">
        <v>1</v>
      </c>
      <c r="AJ89" s="139">
        <v>1</v>
      </c>
      <c r="AK89" s="139">
        <v>1</v>
      </c>
      <c r="AL89" s="346">
        <f t="shared" si="23"/>
        <v>5</v>
      </c>
      <c r="AM89" s="348">
        <f t="shared" si="24"/>
        <v>12.5</v>
      </c>
      <c r="AN89" s="93" t="str">
        <f t="shared" si="25"/>
        <v>A</v>
      </c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368"/>
      <c r="BK89" s="9" t="s">
        <v>599</v>
      </c>
      <c r="BL89" s="9" t="s">
        <v>2505</v>
      </c>
      <c r="BM89" s="9" t="s">
        <v>939</v>
      </c>
      <c r="BN89" s="9" t="s">
        <v>944</v>
      </c>
      <c r="BO89" s="9">
        <v>30</v>
      </c>
      <c r="BP89" s="9">
        <v>23953</v>
      </c>
      <c r="BQ89" s="9">
        <v>5</v>
      </c>
      <c r="BR89" s="9" t="s">
        <v>945</v>
      </c>
    </row>
    <row r="90" spans="1:70">
      <c r="A90" s="11" t="s">
        <v>2908</v>
      </c>
      <c r="B90" s="9" t="s">
        <v>1570</v>
      </c>
      <c r="C90" s="86" t="s">
        <v>600</v>
      </c>
      <c r="D90" s="9" t="s">
        <v>2506</v>
      </c>
      <c r="E90" s="152" t="s">
        <v>939</v>
      </c>
      <c r="F90" s="162">
        <v>30</v>
      </c>
      <c r="G90" s="83" t="s">
        <v>945</v>
      </c>
      <c r="H90" s="87" t="s">
        <v>3834</v>
      </c>
      <c r="I90" s="87" t="s">
        <v>3834</v>
      </c>
      <c r="J90" s="278">
        <f t="shared" si="13"/>
        <v>2</v>
      </c>
      <c r="K90" s="87" t="s">
        <v>3834</v>
      </c>
      <c r="L90" s="87" t="s">
        <v>3834</v>
      </c>
      <c r="M90" s="87">
        <v>0.5</v>
      </c>
      <c r="N90" s="87">
        <v>0.5</v>
      </c>
      <c r="O90" s="87">
        <v>0.5</v>
      </c>
      <c r="P90" s="87">
        <v>0</v>
      </c>
      <c r="Q90" s="281">
        <f t="shared" si="14"/>
        <v>3.5</v>
      </c>
      <c r="R90" s="278">
        <f t="shared" si="15"/>
        <v>2</v>
      </c>
      <c r="S90" s="282">
        <v>195.04</v>
      </c>
      <c r="T90" s="87">
        <f t="shared" si="16"/>
        <v>0</v>
      </c>
      <c r="U90" s="282">
        <v>34.1</v>
      </c>
      <c r="V90" s="333">
        <f t="shared" si="17"/>
        <v>0.5</v>
      </c>
      <c r="W90" s="282">
        <v>82.27</v>
      </c>
      <c r="X90" s="334">
        <f t="shared" si="18"/>
        <v>0</v>
      </c>
      <c r="Y90" s="282">
        <v>100.6</v>
      </c>
      <c r="Z90" s="87">
        <f t="shared" si="19"/>
        <v>0</v>
      </c>
      <c r="AA90" s="87">
        <v>1</v>
      </c>
      <c r="AB90" s="337">
        <f t="shared" si="20"/>
        <v>1.5</v>
      </c>
      <c r="AC90" s="91">
        <v>0</v>
      </c>
      <c r="AD90" s="215">
        <v>1</v>
      </c>
      <c r="AE90" s="340">
        <f t="shared" si="21"/>
        <v>1</v>
      </c>
      <c r="AF90" s="354">
        <f t="shared" si="22"/>
        <v>6.5</v>
      </c>
      <c r="AG90" s="139">
        <v>0</v>
      </c>
      <c r="AH90" s="139">
        <v>1</v>
      </c>
      <c r="AI90" s="139">
        <v>1</v>
      </c>
      <c r="AJ90" s="139">
        <v>1</v>
      </c>
      <c r="AK90" s="139">
        <v>1</v>
      </c>
      <c r="AL90" s="346">
        <f t="shared" si="23"/>
        <v>4</v>
      </c>
      <c r="AM90" s="348">
        <f t="shared" si="24"/>
        <v>10.5</v>
      </c>
      <c r="AN90" s="93" t="str">
        <f t="shared" si="25"/>
        <v>B</v>
      </c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368"/>
      <c r="BK90" s="9" t="s">
        <v>600</v>
      </c>
      <c r="BL90" s="9" t="s">
        <v>2506</v>
      </c>
      <c r="BM90" s="9" t="s">
        <v>939</v>
      </c>
      <c r="BN90" s="9" t="s">
        <v>944</v>
      </c>
      <c r="BO90" s="9">
        <v>30</v>
      </c>
      <c r="BP90" s="9">
        <v>19544</v>
      </c>
      <c r="BQ90" s="9">
        <v>5</v>
      </c>
      <c r="BR90" s="9" t="s">
        <v>945</v>
      </c>
    </row>
    <row r="91" spans="1:70">
      <c r="A91" s="11" t="s">
        <v>2908</v>
      </c>
      <c r="B91" s="9" t="s">
        <v>1570</v>
      </c>
      <c r="C91" s="86" t="s">
        <v>601</v>
      </c>
      <c r="D91" s="9" t="s">
        <v>2915</v>
      </c>
      <c r="E91" s="152" t="s">
        <v>939</v>
      </c>
      <c r="F91" s="162">
        <v>150</v>
      </c>
      <c r="G91" s="83" t="s">
        <v>2864</v>
      </c>
      <c r="H91" s="87" t="s">
        <v>3834</v>
      </c>
      <c r="I91" s="87" t="s">
        <v>3833</v>
      </c>
      <c r="J91" s="278">
        <f t="shared" si="13"/>
        <v>1</v>
      </c>
      <c r="K91" s="87" t="s">
        <v>3834</v>
      </c>
      <c r="L91" s="87" t="s">
        <v>3834</v>
      </c>
      <c r="M91" s="87">
        <v>0.5</v>
      </c>
      <c r="N91" s="87">
        <v>0</v>
      </c>
      <c r="O91" s="87">
        <v>0</v>
      </c>
      <c r="P91" s="87">
        <v>0</v>
      </c>
      <c r="Q91" s="281">
        <f t="shared" si="14"/>
        <v>2.5</v>
      </c>
      <c r="R91" s="278">
        <f t="shared" si="15"/>
        <v>2</v>
      </c>
      <c r="S91" s="282">
        <v>165.77</v>
      </c>
      <c r="T91" s="87">
        <f t="shared" si="16"/>
        <v>0</v>
      </c>
      <c r="U91" s="282">
        <v>27.44</v>
      </c>
      <c r="V91" s="333">
        <f t="shared" si="17"/>
        <v>0.5</v>
      </c>
      <c r="W91" s="282">
        <v>50.88</v>
      </c>
      <c r="X91" s="334">
        <f t="shared" si="18"/>
        <v>0.5</v>
      </c>
      <c r="Y91" s="282">
        <v>52.46</v>
      </c>
      <c r="Z91" s="87">
        <f t="shared" si="19"/>
        <v>1</v>
      </c>
      <c r="AA91" s="87">
        <v>1</v>
      </c>
      <c r="AB91" s="337">
        <f t="shared" si="20"/>
        <v>3</v>
      </c>
      <c r="AC91" s="91">
        <v>0</v>
      </c>
      <c r="AD91" s="215">
        <v>1</v>
      </c>
      <c r="AE91" s="340">
        <f t="shared" si="21"/>
        <v>1</v>
      </c>
      <c r="AF91" s="354">
        <f t="shared" si="22"/>
        <v>7</v>
      </c>
      <c r="AG91" s="139">
        <v>0</v>
      </c>
      <c r="AH91" s="139">
        <v>1</v>
      </c>
      <c r="AI91" s="139">
        <v>1</v>
      </c>
      <c r="AJ91" s="139">
        <v>1</v>
      </c>
      <c r="AK91" s="139">
        <v>0</v>
      </c>
      <c r="AL91" s="346">
        <f t="shared" si="23"/>
        <v>3</v>
      </c>
      <c r="AM91" s="348">
        <f t="shared" si="24"/>
        <v>10</v>
      </c>
      <c r="AN91" s="93" t="str">
        <f t="shared" si="25"/>
        <v>C</v>
      </c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368"/>
      <c r="BK91" s="9" t="s">
        <v>601</v>
      </c>
      <c r="BL91" s="9" t="s">
        <v>2915</v>
      </c>
      <c r="BM91" s="9" t="s">
        <v>939</v>
      </c>
      <c r="BN91" s="9" t="s">
        <v>947</v>
      </c>
      <c r="BO91" s="9">
        <v>150</v>
      </c>
      <c r="BP91" s="9">
        <v>98958</v>
      </c>
      <c r="BQ91" s="9">
        <v>13</v>
      </c>
      <c r="BR91" s="9" t="s">
        <v>2864</v>
      </c>
    </row>
    <row r="92" spans="1:70">
      <c r="A92" s="11" t="s">
        <v>2908</v>
      </c>
      <c r="B92" s="9" t="s">
        <v>1570</v>
      </c>
      <c r="C92" s="86" t="s">
        <v>602</v>
      </c>
      <c r="D92" s="9" t="s">
        <v>2507</v>
      </c>
      <c r="E92" s="152" t="s">
        <v>939</v>
      </c>
      <c r="F92" s="162">
        <v>26</v>
      </c>
      <c r="G92" s="83" t="s">
        <v>1015</v>
      </c>
      <c r="H92" s="87" t="s">
        <v>3833</v>
      </c>
      <c r="I92" s="87" t="s">
        <v>3834</v>
      </c>
      <c r="J92" s="278">
        <f t="shared" si="13"/>
        <v>1</v>
      </c>
      <c r="K92" s="87" t="s">
        <v>3834</v>
      </c>
      <c r="L92" s="87" t="s">
        <v>3834</v>
      </c>
      <c r="M92" s="87">
        <v>0.5</v>
      </c>
      <c r="N92" s="87">
        <v>0.5</v>
      </c>
      <c r="O92" s="87">
        <v>0.5</v>
      </c>
      <c r="P92" s="87">
        <v>0</v>
      </c>
      <c r="Q92" s="281">
        <f t="shared" si="14"/>
        <v>3.5</v>
      </c>
      <c r="R92" s="278">
        <f t="shared" si="15"/>
        <v>2</v>
      </c>
      <c r="S92" s="282">
        <v>167.09</v>
      </c>
      <c r="T92" s="87">
        <f t="shared" si="16"/>
        <v>0</v>
      </c>
      <c r="U92" s="282">
        <v>28.03</v>
      </c>
      <c r="V92" s="333">
        <f t="shared" si="17"/>
        <v>0.5</v>
      </c>
      <c r="W92" s="282">
        <v>167.51</v>
      </c>
      <c r="X92" s="334">
        <f t="shared" si="18"/>
        <v>0</v>
      </c>
      <c r="Y92" s="282">
        <v>105.18</v>
      </c>
      <c r="Z92" s="87">
        <f t="shared" si="19"/>
        <v>0</v>
      </c>
      <c r="AA92" s="87">
        <v>1</v>
      </c>
      <c r="AB92" s="337">
        <f t="shared" si="20"/>
        <v>1.5</v>
      </c>
      <c r="AC92" s="91">
        <v>0</v>
      </c>
      <c r="AD92" s="215">
        <v>1</v>
      </c>
      <c r="AE92" s="340">
        <f t="shared" si="21"/>
        <v>1</v>
      </c>
      <c r="AF92" s="354">
        <f t="shared" si="22"/>
        <v>5.5</v>
      </c>
      <c r="AG92" s="139">
        <v>0</v>
      </c>
      <c r="AH92" s="139">
        <v>1</v>
      </c>
      <c r="AI92" s="139">
        <v>1</v>
      </c>
      <c r="AJ92" s="139">
        <v>1</v>
      </c>
      <c r="AK92" s="139">
        <v>1</v>
      </c>
      <c r="AL92" s="346">
        <f t="shared" si="23"/>
        <v>4</v>
      </c>
      <c r="AM92" s="348">
        <f t="shared" si="24"/>
        <v>9.5</v>
      </c>
      <c r="AN92" s="93" t="str">
        <f t="shared" si="25"/>
        <v>C</v>
      </c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368"/>
      <c r="BK92" s="9" t="s">
        <v>602</v>
      </c>
      <c r="BL92" s="9" t="s">
        <v>2507</v>
      </c>
      <c r="BM92" s="9" t="s">
        <v>939</v>
      </c>
      <c r="BN92" s="9" t="s">
        <v>966</v>
      </c>
      <c r="BO92" s="9">
        <v>26</v>
      </c>
      <c r="BP92" s="9">
        <v>18163</v>
      </c>
      <c r="BQ92" s="9">
        <v>3</v>
      </c>
      <c r="BR92" s="9" t="s">
        <v>1015</v>
      </c>
    </row>
    <row r="93" spans="1:70">
      <c r="A93" s="11" t="s">
        <v>2908</v>
      </c>
      <c r="B93" s="9" t="s">
        <v>1570</v>
      </c>
      <c r="C93" s="86" t="s">
        <v>603</v>
      </c>
      <c r="D93" s="9" t="s">
        <v>2508</v>
      </c>
      <c r="E93" s="152" t="s">
        <v>939</v>
      </c>
      <c r="F93" s="162">
        <v>14</v>
      </c>
      <c r="G93" s="83" t="s">
        <v>1015</v>
      </c>
      <c r="H93" s="87" t="s">
        <v>3833</v>
      </c>
      <c r="I93" s="87" t="s">
        <v>3834</v>
      </c>
      <c r="J93" s="278">
        <f t="shared" ref="J93" si="26">SUM(H93+I93)</f>
        <v>1</v>
      </c>
      <c r="K93" s="87" t="s">
        <v>3834</v>
      </c>
      <c r="L93" s="87" t="s">
        <v>3834</v>
      </c>
      <c r="M93" s="87">
        <v>0.5</v>
      </c>
      <c r="N93" s="87">
        <v>0.5</v>
      </c>
      <c r="O93" s="87">
        <v>0.5</v>
      </c>
      <c r="P93" s="87">
        <v>0</v>
      </c>
      <c r="Q93" s="281">
        <f t="shared" ref="Q93" si="27">SUM(K93+L93+M93+N93+O93+P93)</f>
        <v>3.5</v>
      </c>
      <c r="R93" s="278">
        <f t="shared" ref="R93" si="28">IF(Q93&gt;=2,2,Q93)</f>
        <v>2</v>
      </c>
      <c r="S93" s="282">
        <v>115.46</v>
      </c>
      <c r="T93" s="87">
        <f t="shared" ref="T93" si="29">IF(S93&lt;=90,1,0)</f>
        <v>0</v>
      </c>
      <c r="U93" s="282">
        <v>22.71</v>
      </c>
      <c r="V93" s="333">
        <f t="shared" ref="V93" si="30">IF(U93&lt;=60,0.5,0)</f>
        <v>0.5</v>
      </c>
      <c r="W93" s="282">
        <v>69.16</v>
      </c>
      <c r="X93" s="334">
        <f t="shared" ref="X93" si="31">IF(W93&lt;=60,0.5,0)</f>
        <v>0</v>
      </c>
      <c r="Y93" s="282">
        <v>113.92</v>
      </c>
      <c r="Z93" s="87">
        <f t="shared" ref="Z93" si="32">IF(Y93&lt;=90,1,0)</f>
        <v>0</v>
      </c>
      <c r="AA93" s="87">
        <v>1</v>
      </c>
      <c r="AB93" s="337">
        <f t="shared" ref="AB93" si="33">T93+V93+X93+Z93+AA93</f>
        <v>1.5</v>
      </c>
      <c r="AC93" s="91">
        <v>0</v>
      </c>
      <c r="AD93" s="215">
        <v>1</v>
      </c>
      <c r="AE93" s="340">
        <f t="shared" ref="AE93" si="34">AC93+AD93</f>
        <v>1</v>
      </c>
      <c r="AF93" s="354">
        <f t="shared" ref="AF93" si="35">+J93+R93+AB93+AE93</f>
        <v>5.5</v>
      </c>
      <c r="AG93" s="139">
        <v>1</v>
      </c>
      <c r="AH93" s="139">
        <v>0</v>
      </c>
      <c r="AI93" s="139">
        <v>1</v>
      </c>
      <c r="AJ93" s="139">
        <v>1</v>
      </c>
      <c r="AK93" s="139">
        <v>1</v>
      </c>
      <c r="AL93" s="346">
        <f t="shared" ref="AL93" si="36">SUM(AG93:AK93)</f>
        <v>4</v>
      </c>
      <c r="AM93" s="348">
        <f t="shared" ref="AM93" si="37">AL93+AF93</f>
        <v>9.5</v>
      </c>
      <c r="AN93" s="93" t="str">
        <f t="shared" ref="AN93" si="38">IF(AM93&lt;7.5,"F",IF(AM93&lt;9,"D",IF(AM93&lt;10.5,"C",IF(AM93&lt;12,"B","A"))))</f>
        <v>C</v>
      </c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368"/>
      <c r="BK93" s="9" t="s">
        <v>603</v>
      </c>
      <c r="BL93" s="9" t="s">
        <v>2508</v>
      </c>
      <c r="BM93" s="9" t="s">
        <v>939</v>
      </c>
      <c r="BN93" s="9" t="s">
        <v>966</v>
      </c>
      <c r="BO93" s="9">
        <v>14</v>
      </c>
      <c r="BP93" s="9">
        <v>19158</v>
      </c>
      <c r="BQ93" s="9">
        <v>3</v>
      </c>
      <c r="BR93" s="9" t="s">
        <v>1015</v>
      </c>
    </row>
    <row r="94" spans="1:70">
      <c r="H94" s="235">
        <f>COUNTIF(H6:H93,1)</f>
        <v>54</v>
      </c>
      <c r="I94" s="235">
        <f>COUNTIF(I6:I93,1)</f>
        <v>73</v>
      </c>
      <c r="J94" s="278">
        <f>COUNTIF(J6:J93,2)</f>
        <v>46</v>
      </c>
      <c r="K94" s="235">
        <f>COUNTIF(K6:K93,1)</f>
        <v>88</v>
      </c>
      <c r="L94" s="235">
        <f>COUNTIF(L6:L93,1)</f>
        <v>86</v>
      </c>
      <c r="M94" s="235">
        <f>COUNTIF(M6:M93,0.5)</f>
        <v>65</v>
      </c>
      <c r="N94" s="235">
        <f>COUNTIF(N6:N93,0.5)</f>
        <v>61</v>
      </c>
      <c r="O94" s="235">
        <f>COUNTIF(O6:O93,0.5)</f>
        <v>55</v>
      </c>
      <c r="P94" s="235">
        <f>COUNTIF(P6:P93,0.5)</f>
        <v>38</v>
      </c>
      <c r="Q94" s="235"/>
      <c r="R94" s="278">
        <f>COUNTIF(R6:R93,2)</f>
        <v>88</v>
      </c>
      <c r="S94" s="282"/>
      <c r="T94" s="87">
        <f>COUNTIF(T6:T93,1)</f>
        <v>7</v>
      </c>
      <c r="U94" s="87"/>
      <c r="V94" s="87">
        <f>COUNTIF(V6:V93,0.5)</f>
        <v>68</v>
      </c>
      <c r="W94" s="87"/>
      <c r="X94" s="87">
        <f>COUNTIF(X6:X93,0.5)</f>
        <v>33</v>
      </c>
      <c r="Y94" s="87"/>
      <c r="Z94" s="87">
        <f>COUNTIF(Z6:Z93,1)</f>
        <v>59</v>
      </c>
      <c r="AA94" s="235">
        <f>COUNTIF(AA6:AA93,1)</f>
        <v>86</v>
      </c>
      <c r="AB94" s="334">
        <f>COUNTIF(AB6:AB93,4)</f>
        <v>3</v>
      </c>
      <c r="AC94" s="235">
        <f>COUNTIF(AC6:AC93,1)</f>
        <v>33</v>
      </c>
      <c r="AD94" s="235">
        <f>COUNTIF(AD6:AD93,1)</f>
        <v>66</v>
      </c>
      <c r="AE94" s="235"/>
      <c r="AF94" s="235"/>
      <c r="AG94" s="235">
        <f>COUNTIF(AG6:AG93,1)</f>
        <v>39</v>
      </c>
      <c r="AH94" s="235">
        <f>COUNTIF(AH6:AH93,1)</f>
        <v>41</v>
      </c>
      <c r="AI94" s="235">
        <f>COUNTIF(AI6:AI93,1)</f>
        <v>83</v>
      </c>
      <c r="AJ94" s="235">
        <f>COUNTIF(AJ6:AJ93,1)</f>
        <v>87</v>
      </c>
      <c r="AK94" s="235">
        <f>COUNTIF(AK6:AK93,1)</f>
        <v>62</v>
      </c>
      <c r="AL94" s="235">
        <f>COUNTIF(AL6:AL93,5)</f>
        <v>24</v>
      </c>
      <c r="AM94" s="348"/>
      <c r="BK94" s="9" t="s">
        <v>921</v>
      </c>
      <c r="BL94" s="9" t="s">
        <v>2805</v>
      </c>
      <c r="BM94" s="9" t="s">
        <v>939</v>
      </c>
      <c r="BN94" s="9" t="s">
        <v>966</v>
      </c>
      <c r="BO94" s="9">
        <v>30</v>
      </c>
      <c r="BP94" s="9">
        <v>15149</v>
      </c>
      <c r="BQ94" s="9">
        <v>3</v>
      </c>
      <c r="BR94" s="9" t="s">
        <v>1015</v>
      </c>
    </row>
    <row r="95" spans="1:70">
      <c r="H95" s="250"/>
      <c r="I95" s="250"/>
      <c r="J95" s="87"/>
      <c r="Q95" s="281"/>
      <c r="R95" s="87"/>
      <c r="S95" s="282"/>
      <c r="T95" s="87"/>
      <c r="U95" s="87"/>
      <c r="V95" s="87"/>
      <c r="W95" s="87"/>
      <c r="X95" s="87"/>
      <c r="Y95" s="87"/>
      <c r="Z95" s="87"/>
      <c r="AA95" s="87"/>
      <c r="AB95" s="334"/>
      <c r="AD95" s="216"/>
      <c r="AF95" s="84"/>
      <c r="AG95" s="250"/>
      <c r="AH95" s="139"/>
      <c r="AM95" s="348"/>
    </row>
    <row r="96" spans="1:70">
      <c r="J96" s="87">
        <f t="shared" ref="J96" si="39">SUM(H96+I96)</f>
        <v>0</v>
      </c>
      <c r="M96" s="88"/>
      <c r="Q96" s="281"/>
      <c r="R96" s="87"/>
      <c r="S96" s="282"/>
      <c r="T96" s="87"/>
      <c r="U96" s="87"/>
      <c r="V96" s="87"/>
      <c r="W96" s="87"/>
      <c r="X96" s="87"/>
      <c r="Y96" s="87"/>
      <c r="Z96" s="87"/>
      <c r="AA96" s="87"/>
      <c r="AB96" s="334"/>
      <c r="AF96" s="84"/>
      <c r="AH96" s="139"/>
      <c r="AM96" s="348">
        <f t="shared" ref="AM96" si="40">AL96+AF96</f>
        <v>0</v>
      </c>
    </row>
  </sheetData>
  <autoFilter ref="A5:BR96" xr:uid="{00000000-0009-0000-0000-000003000000}"/>
  <mergeCells count="23">
    <mergeCell ref="AN3:AN5"/>
    <mergeCell ref="AL3:AL5"/>
    <mergeCell ref="H4:J4"/>
    <mergeCell ref="K4:R4"/>
    <mergeCell ref="S4:T4"/>
    <mergeCell ref="U4:V4"/>
    <mergeCell ref="AB3:AB5"/>
    <mergeCell ref="AF3:AF5"/>
    <mergeCell ref="AG3:AG5"/>
    <mergeCell ref="AH3:AH5"/>
    <mergeCell ref="AI3:AI5"/>
    <mergeCell ref="AJ3:AJ5"/>
    <mergeCell ref="AK3:AK5"/>
    <mergeCell ref="A3:A5"/>
    <mergeCell ref="B3:B5"/>
    <mergeCell ref="C3:C5"/>
    <mergeCell ref="D3:D5"/>
    <mergeCell ref="E3:E5"/>
    <mergeCell ref="F3:F5"/>
    <mergeCell ref="G3:G5"/>
    <mergeCell ref="W4:X4"/>
    <mergeCell ref="Y4:Z4"/>
    <mergeCell ref="AA4:AA5"/>
  </mergeCells>
  <conditionalFormatting sqref="AO6:BE93">
    <cfRule type="containsText" dxfId="27" priority="61" operator="containsText" text="F">
      <formula>NOT(ISERROR(SEARCH("F",AO6)))</formula>
    </cfRule>
    <cfRule type="containsText" dxfId="26" priority="62" operator="containsText" text="D">
      <formula>NOT(ISERROR(SEARCH("D",AO6)))</formula>
    </cfRule>
    <cfRule type="containsText" dxfId="25" priority="63" operator="containsText" text="C">
      <formula>NOT(ISERROR(SEARCH("C",AO6)))</formula>
    </cfRule>
    <cfRule type="containsText" dxfId="24" priority="64" operator="containsText" text="B">
      <formula>NOT(ISERROR(SEARCH("B",AO6)))</formula>
    </cfRule>
    <cfRule type="containsText" dxfId="23" priority="65" operator="containsText" text="A">
      <formula>NOT(ISERROR(SEARCH("A",AO6)))</formula>
    </cfRule>
    <cfRule type="colorScale" priority="66">
      <colorScale>
        <cfvo type="min"/>
        <cfvo type="max"/>
        <color rgb="FFFF7128"/>
        <color rgb="FFFFEF9C"/>
      </colorScale>
    </cfRule>
  </conditionalFormatting>
  <conditionalFormatting sqref="AN6:AN93">
    <cfRule type="containsText" dxfId="22" priority="67" operator="containsText" text="F">
      <formula>NOT(ISERROR(SEARCH("F",AN6)))</formula>
    </cfRule>
    <cfRule type="containsText" dxfId="21" priority="68" operator="containsText" text="D">
      <formula>NOT(ISERROR(SEARCH("D",AN6)))</formula>
    </cfRule>
    <cfRule type="containsText" dxfId="20" priority="69" operator="containsText" text="C">
      <formula>NOT(ISERROR(SEARCH("C",AN6)))</formula>
    </cfRule>
    <cfRule type="containsText" dxfId="19" priority="70" operator="containsText" text="B">
      <formula>NOT(ISERROR(SEARCH("B",AN6)))</formula>
    </cfRule>
    <cfRule type="containsText" dxfId="18" priority="71" operator="containsText" text="A">
      <formula>NOT(ISERROR(SEARCH("A",AN6)))</formula>
    </cfRule>
    <cfRule type="colorScale" priority="72">
      <colorScale>
        <cfvo type="min"/>
        <cfvo type="max"/>
        <color rgb="FFFF7128"/>
        <color rgb="FFFFEF9C"/>
      </colorScale>
    </cfRule>
  </conditionalFormatting>
  <pageMargins left="0.45" right="0.09" top="0.28999999999999998" bottom="0.2" header="0.3" footer="0.3"/>
  <pageSetup paperSize="9" orientation="portrait" r:id="rId1"/>
  <ignoredErrors>
    <ignoredError sqref="C6:C93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900"/>
  <sheetViews>
    <sheetView topLeftCell="C1" zoomScale="90" zoomScaleNormal="90" workbookViewId="0">
      <pane xSplit="2" ySplit="3" topLeftCell="E4" activePane="bottomRight" state="frozen"/>
      <selection activeCell="C1" sqref="C1"/>
      <selection pane="topRight" activeCell="E1" sqref="E1"/>
      <selection pane="bottomLeft" activeCell="C4" sqref="C4"/>
      <selection pane="bottomRight" activeCell="J6" sqref="J6"/>
    </sheetView>
  </sheetViews>
  <sheetFormatPr defaultColWidth="8.7265625" defaultRowHeight="24"/>
  <cols>
    <col min="1" max="1" width="5.08984375" style="328" customWidth="1"/>
    <col min="2" max="2" width="14.90625" style="329" customWidth="1"/>
    <col min="3" max="3" width="7.1796875" style="328" customWidth="1"/>
    <col min="4" max="4" width="28.36328125" style="329" customWidth="1"/>
    <col min="5" max="5" width="28.90625" style="329" customWidth="1"/>
    <col min="6" max="6" width="4.7265625" style="328" customWidth="1"/>
    <col min="7" max="7" width="5.36328125" style="328" customWidth="1"/>
    <col min="8" max="8" width="5.1796875" style="328" customWidth="1"/>
    <col min="9" max="9" width="6.7265625" style="328" customWidth="1"/>
    <col min="10" max="11" width="16.7265625" style="330" customWidth="1"/>
    <col min="12" max="12" width="14.1796875" style="330" customWidth="1"/>
    <col min="13" max="13" width="14.7265625" style="330" customWidth="1"/>
    <col min="14" max="14" width="7.453125" style="329" customWidth="1"/>
    <col min="15" max="15" width="7.36328125" style="329" customWidth="1"/>
    <col min="16" max="17" width="7.7265625" style="329" customWidth="1"/>
    <col min="18" max="18" width="19.36328125" style="329" customWidth="1"/>
    <col min="19" max="19" width="16.1796875" style="329" customWidth="1"/>
    <col min="20" max="20" width="15.36328125" style="329" customWidth="1"/>
    <col min="21" max="21" width="13.7265625" style="329" customWidth="1"/>
    <col min="22" max="22" width="14.453125" style="329" customWidth="1"/>
    <col min="23" max="23" width="7.36328125" style="328" customWidth="1"/>
    <col min="24" max="24" width="10.36328125" style="329" customWidth="1"/>
    <col min="25" max="25" width="5.7265625" style="329" customWidth="1"/>
    <col min="26" max="26" width="4.7265625" style="331" customWidth="1"/>
    <col min="27" max="27" width="5.7265625" style="329" customWidth="1"/>
    <col min="28" max="28" width="12.453125" style="332" customWidth="1"/>
    <col min="29" max="29" width="5.6328125" style="329" customWidth="1"/>
    <col min="30" max="30" width="32.90625" style="286" customWidth="1"/>
    <col min="31" max="16384" width="8.7265625" style="329"/>
  </cols>
  <sheetData>
    <row r="1" spans="1:30" s="286" customFormat="1">
      <c r="A1" s="480" t="s">
        <v>927</v>
      </c>
      <c r="B1" s="480" t="s">
        <v>1</v>
      </c>
      <c r="C1" s="480" t="s">
        <v>2</v>
      </c>
      <c r="D1" s="480" t="s">
        <v>928</v>
      </c>
      <c r="E1" s="477" t="s">
        <v>3036</v>
      </c>
      <c r="F1" s="480" t="s">
        <v>2863</v>
      </c>
      <c r="G1" s="284" t="s">
        <v>3037</v>
      </c>
      <c r="H1" s="284" t="s">
        <v>3038</v>
      </c>
      <c r="I1" s="284" t="s">
        <v>3039</v>
      </c>
      <c r="J1" s="285" t="s">
        <v>3040</v>
      </c>
      <c r="K1" s="285" t="s">
        <v>3041</v>
      </c>
      <c r="L1" s="285" t="s">
        <v>3042</v>
      </c>
      <c r="M1" s="285" t="s">
        <v>3043</v>
      </c>
      <c r="N1" s="475" t="s">
        <v>3044</v>
      </c>
      <c r="O1" s="476"/>
      <c r="P1" s="475" t="s">
        <v>3045</v>
      </c>
      <c r="Q1" s="476"/>
      <c r="R1" s="284" t="s">
        <v>3046</v>
      </c>
      <c r="S1" s="284" t="s">
        <v>3047</v>
      </c>
      <c r="T1" s="284" t="s">
        <v>3048</v>
      </c>
      <c r="U1" s="284" t="s">
        <v>3049</v>
      </c>
      <c r="V1" s="284" t="s">
        <v>3050</v>
      </c>
      <c r="Z1" s="287"/>
      <c r="AB1" s="288"/>
    </row>
    <row r="2" spans="1:30" s="290" customFormat="1" ht="76.25" customHeight="1">
      <c r="A2" s="480"/>
      <c r="B2" s="480"/>
      <c r="C2" s="480"/>
      <c r="D2" s="480"/>
      <c r="E2" s="477"/>
      <c r="F2" s="480"/>
      <c r="G2" s="477" t="s">
        <v>12</v>
      </c>
      <c r="H2" s="477" t="s">
        <v>13</v>
      </c>
      <c r="I2" s="478" t="s">
        <v>3051</v>
      </c>
      <c r="J2" s="479" t="s">
        <v>3052</v>
      </c>
      <c r="K2" s="479" t="s">
        <v>2833</v>
      </c>
      <c r="L2" s="479" t="s">
        <v>6</v>
      </c>
      <c r="M2" s="479" t="s">
        <v>17</v>
      </c>
      <c r="N2" s="474" t="s">
        <v>3053</v>
      </c>
      <c r="O2" s="474"/>
      <c r="P2" s="474" t="s">
        <v>3054</v>
      </c>
      <c r="Q2" s="474"/>
      <c r="R2" s="289" t="s">
        <v>3032</v>
      </c>
      <c r="S2" s="289" t="s">
        <v>3033</v>
      </c>
      <c r="T2" s="289" t="s">
        <v>3034</v>
      </c>
      <c r="U2" s="289" t="s">
        <v>3055</v>
      </c>
      <c r="V2" s="289" t="s">
        <v>24</v>
      </c>
      <c r="Z2" s="291"/>
      <c r="AB2" s="292"/>
      <c r="AD2" s="293"/>
    </row>
    <row r="3" spans="1:30" s="290" customFormat="1" ht="122.4" customHeight="1">
      <c r="A3" s="480"/>
      <c r="B3" s="480"/>
      <c r="C3" s="480"/>
      <c r="D3" s="480"/>
      <c r="E3" s="477"/>
      <c r="F3" s="480"/>
      <c r="G3" s="477"/>
      <c r="H3" s="477"/>
      <c r="I3" s="478"/>
      <c r="J3" s="479"/>
      <c r="K3" s="479"/>
      <c r="L3" s="479"/>
      <c r="M3" s="479"/>
      <c r="N3" s="294" t="s">
        <v>3056</v>
      </c>
      <c r="O3" s="294" t="s">
        <v>3057</v>
      </c>
      <c r="P3" s="294" t="s">
        <v>3056</v>
      </c>
      <c r="Q3" s="294" t="s">
        <v>3057</v>
      </c>
      <c r="R3" s="295" t="s">
        <v>3058</v>
      </c>
      <c r="S3" s="295" t="s">
        <v>3059</v>
      </c>
      <c r="T3" s="295" t="s">
        <v>3059</v>
      </c>
      <c r="U3" s="295" t="s">
        <v>3060</v>
      </c>
      <c r="V3" s="295" t="s">
        <v>3059</v>
      </c>
      <c r="Z3" s="291"/>
      <c r="AB3" s="292"/>
      <c r="AD3" s="293"/>
    </row>
    <row r="4" spans="1:30" s="304" customFormat="1">
      <c r="A4" s="296">
        <v>1</v>
      </c>
      <c r="B4" s="297" t="s">
        <v>968</v>
      </c>
      <c r="C4" s="296" t="s">
        <v>44</v>
      </c>
      <c r="D4" s="297" t="s">
        <v>1977</v>
      </c>
      <c r="E4" s="297" t="s">
        <v>1957</v>
      </c>
      <c r="F4" s="296">
        <v>18</v>
      </c>
      <c r="G4" s="298">
        <v>4.2300000000000004</v>
      </c>
      <c r="H4" s="298">
        <v>3.62</v>
      </c>
      <c r="I4" s="298">
        <v>2</v>
      </c>
      <c r="J4" s="299">
        <v>871115935.14999998</v>
      </c>
      <c r="K4" s="299">
        <v>10342034.390000001</v>
      </c>
      <c r="L4" s="299">
        <v>110358961.68000001</v>
      </c>
      <c r="M4" s="299">
        <v>270348675.32999998</v>
      </c>
      <c r="N4" s="300">
        <v>7.06</v>
      </c>
      <c r="O4" s="301">
        <v>7.9006250000000007</v>
      </c>
      <c r="P4" s="300">
        <v>0.36</v>
      </c>
      <c r="Q4" s="301">
        <v>2.48</v>
      </c>
      <c r="R4" s="302">
        <v>60.95</v>
      </c>
      <c r="S4" s="302">
        <v>79.48</v>
      </c>
      <c r="T4" s="302">
        <v>91.73</v>
      </c>
      <c r="U4" s="302">
        <v>108.39</v>
      </c>
      <c r="V4" s="302">
        <v>71.819999999999993</v>
      </c>
      <c r="W4" s="303"/>
      <c r="Y4" s="305"/>
      <c r="Z4" s="305"/>
      <c r="AA4" s="305"/>
      <c r="AB4" s="306"/>
      <c r="AC4" s="305"/>
      <c r="AD4" s="307"/>
    </row>
    <row r="5" spans="1:30" s="304" customFormat="1">
      <c r="A5" s="296">
        <v>1</v>
      </c>
      <c r="B5" s="297" t="s">
        <v>968</v>
      </c>
      <c r="C5" s="296" t="s">
        <v>45</v>
      </c>
      <c r="D5" s="297" t="s">
        <v>1978</v>
      </c>
      <c r="E5" s="297" t="s">
        <v>2867</v>
      </c>
      <c r="F5" s="296">
        <v>15</v>
      </c>
      <c r="G5" s="298">
        <v>1.1000000000000001</v>
      </c>
      <c r="H5" s="298">
        <v>0.91</v>
      </c>
      <c r="I5" s="298">
        <v>0.38</v>
      </c>
      <c r="J5" s="299">
        <v>12228462.57</v>
      </c>
      <c r="K5" s="299">
        <v>749351.73</v>
      </c>
      <c r="L5" s="299">
        <v>27197305.879999999</v>
      </c>
      <c r="M5" s="299">
        <v>-68585271.739999995</v>
      </c>
      <c r="N5" s="300">
        <v>8.08</v>
      </c>
      <c r="O5" s="301">
        <v>9.7924999999999986</v>
      </c>
      <c r="P5" s="300">
        <v>0.21</v>
      </c>
      <c r="Q5" s="301">
        <v>4.3149999999999995</v>
      </c>
      <c r="R5" s="302">
        <v>323.04000000000002</v>
      </c>
      <c r="S5" s="302">
        <v>75.5</v>
      </c>
      <c r="T5" s="302">
        <v>51.68</v>
      </c>
      <c r="U5" s="302">
        <v>413.35</v>
      </c>
      <c r="V5" s="302">
        <v>55.34</v>
      </c>
      <c r="W5" s="303"/>
      <c r="Y5" s="305"/>
      <c r="Z5" s="305"/>
      <c r="AA5" s="305"/>
      <c r="AB5" s="306"/>
      <c r="AC5" s="305"/>
      <c r="AD5" s="307"/>
    </row>
    <row r="6" spans="1:30" s="304" customFormat="1" ht="48">
      <c r="A6" s="296">
        <v>1</v>
      </c>
      <c r="B6" s="297" t="s">
        <v>968</v>
      </c>
      <c r="C6" s="296" t="s">
        <v>46</v>
      </c>
      <c r="D6" s="297" t="s">
        <v>2879</v>
      </c>
      <c r="E6" s="297" t="s">
        <v>2865</v>
      </c>
      <c r="F6" s="296">
        <v>6</v>
      </c>
      <c r="G6" s="298">
        <v>3.67</v>
      </c>
      <c r="H6" s="298">
        <v>3.46</v>
      </c>
      <c r="I6" s="298">
        <v>3.04</v>
      </c>
      <c r="J6" s="299">
        <v>34916680.109999999</v>
      </c>
      <c r="K6" s="299">
        <v>10560029.65</v>
      </c>
      <c r="L6" s="299">
        <v>19185745.649999999</v>
      </c>
      <c r="M6" s="299">
        <v>26631543.98</v>
      </c>
      <c r="N6" s="300">
        <v>21.98</v>
      </c>
      <c r="O6" s="301">
        <v>12.960000000000003</v>
      </c>
      <c r="P6" s="300">
        <v>5.49</v>
      </c>
      <c r="Q6" s="301">
        <v>10.950165289256196</v>
      </c>
      <c r="R6" s="302">
        <v>124.47</v>
      </c>
      <c r="S6" s="302">
        <v>23.37</v>
      </c>
      <c r="T6" s="302">
        <v>76.97</v>
      </c>
      <c r="U6" s="302">
        <v>172.97</v>
      </c>
      <c r="V6" s="302">
        <v>84.57</v>
      </c>
      <c r="W6" s="303"/>
      <c r="Y6" s="305"/>
      <c r="Z6" s="305"/>
      <c r="AA6" s="305"/>
      <c r="AB6" s="306"/>
      <c r="AC6" s="305"/>
      <c r="AD6" s="307"/>
    </row>
    <row r="7" spans="1:30" s="304" customFormat="1">
      <c r="A7" s="296">
        <v>1</v>
      </c>
      <c r="B7" s="297" t="s">
        <v>968</v>
      </c>
      <c r="C7" s="296" t="s">
        <v>47</v>
      </c>
      <c r="D7" s="297" t="s">
        <v>1979</v>
      </c>
      <c r="E7" s="297" t="s">
        <v>941</v>
      </c>
      <c r="F7" s="296">
        <v>10</v>
      </c>
      <c r="G7" s="298">
        <v>5.18</v>
      </c>
      <c r="H7" s="298">
        <v>4.97</v>
      </c>
      <c r="I7" s="298">
        <v>4.67</v>
      </c>
      <c r="J7" s="299">
        <v>127819383.23999999</v>
      </c>
      <c r="K7" s="299">
        <v>21244695.25</v>
      </c>
      <c r="L7" s="299">
        <v>26737391.41</v>
      </c>
      <c r="M7" s="299">
        <v>112135609.55</v>
      </c>
      <c r="N7" s="300">
        <v>16.63</v>
      </c>
      <c r="O7" s="301">
        <v>10.935862068965518</v>
      </c>
      <c r="P7" s="300">
        <v>7.19</v>
      </c>
      <c r="Q7" s="301">
        <v>9.086724137931034</v>
      </c>
      <c r="R7" s="302">
        <v>79.13</v>
      </c>
      <c r="S7" s="302">
        <v>25.63</v>
      </c>
      <c r="T7" s="302">
        <v>79.569999999999993</v>
      </c>
      <c r="U7" s="302">
        <v>678.06</v>
      </c>
      <c r="V7" s="302">
        <v>76.650000000000006</v>
      </c>
      <c r="W7" s="303"/>
      <c r="Y7" s="305"/>
      <c r="Z7" s="305"/>
      <c r="AA7" s="305"/>
      <c r="AB7" s="306"/>
      <c r="AC7" s="305"/>
      <c r="AD7" s="307"/>
    </row>
    <row r="8" spans="1:30" s="304" customFormat="1">
      <c r="A8" s="296">
        <v>1</v>
      </c>
      <c r="B8" s="297" t="s">
        <v>968</v>
      </c>
      <c r="C8" s="296" t="s">
        <v>48</v>
      </c>
      <c r="D8" s="297" t="s">
        <v>1980</v>
      </c>
      <c r="E8" s="297" t="s">
        <v>2865</v>
      </c>
      <c r="F8" s="296">
        <v>6</v>
      </c>
      <c r="G8" s="298">
        <v>1.1599999999999999</v>
      </c>
      <c r="H8" s="298">
        <v>1.05</v>
      </c>
      <c r="I8" s="298">
        <v>0.76</v>
      </c>
      <c r="J8" s="299">
        <v>6134898.8600000003</v>
      </c>
      <c r="K8" s="299">
        <v>4434930.12</v>
      </c>
      <c r="L8" s="299">
        <v>6691019.3600000003</v>
      </c>
      <c r="M8" s="299">
        <v>-9366456</v>
      </c>
      <c r="N8" s="300">
        <v>6.43</v>
      </c>
      <c r="O8" s="301">
        <v>12.960000000000003</v>
      </c>
      <c r="P8" s="300">
        <v>4.6500000000000004</v>
      </c>
      <c r="Q8" s="301">
        <v>10.950165289256196</v>
      </c>
      <c r="R8" s="302">
        <v>296.60000000000002</v>
      </c>
      <c r="S8" s="302">
        <v>51.71</v>
      </c>
      <c r="T8" s="302">
        <v>98.59</v>
      </c>
      <c r="U8" s="302">
        <v>799.68</v>
      </c>
      <c r="V8" s="302">
        <v>59.93</v>
      </c>
      <c r="W8" s="303"/>
      <c r="Y8" s="305"/>
      <c r="Z8" s="305"/>
      <c r="AA8" s="305"/>
      <c r="AB8" s="306"/>
      <c r="AC8" s="305"/>
      <c r="AD8" s="307"/>
    </row>
    <row r="9" spans="1:30" s="304" customFormat="1">
      <c r="A9" s="296">
        <v>1</v>
      </c>
      <c r="B9" s="297" t="s">
        <v>968</v>
      </c>
      <c r="C9" s="296" t="s">
        <v>49</v>
      </c>
      <c r="D9" s="297" t="s">
        <v>1981</v>
      </c>
      <c r="E9" s="297" t="s">
        <v>2865</v>
      </c>
      <c r="F9" s="296">
        <v>6</v>
      </c>
      <c r="G9" s="298">
        <v>0.9</v>
      </c>
      <c r="H9" s="298">
        <v>0.78</v>
      </c>
      <c r="I9" s="298">
        <v>0.59</v>
      </c>
      <c r="J9" s="299">
        <v>-5105665.5599999996</v>
      </c>
      <c r="K9" s="299">
        <v>1282976.97</v>
      </c>
      <c r="L9" s="299">
        <v>3232307.02</v>
      </c>
      <c r="M9" s="299">
        <v>-20819593.120000001</v>
      </c>
      <c r="N9" s="300">
        <v>2.83</v>
      </c>
      <c r="O9" s="301">
        <v>12.960000000000003</v>
      </c>
      <c r="P9" s="300">
        <v>1.62</v>
      </c>
      <c r="Q9" s="301">
        <v>10.950165289256196</v>
      </c>
      <c r="R9" s="302">
        <v>392.35</v>
      </c>
      <c r="S9" s="302">
        <v>39.42</v>
      </c>
      <c r="T9" s="302">
        <v>41.29</v>
      </c>
      <c r="U9" s="302">
        <v>780.37</v>
      </c>
      <c r="V9" s="302">
        <v>78.260000000000005</v>
      </c>
      <c r="W9" s="303"/>
      <c r="Y9" s="305"/>
      <c r="Z9" s="305"/>
      <c r="AA9" s="305"/>
      <c r="AB9" s="306"/>
      <c r="AC9" s="305"/>
      <c r="AD9" s="307"/>
    </row>
    <row r="10" spans="1:30" s="304" customFormat="1">
      <c r="A10" s="296">
        <v>1</v>
      </c>
      <c r="B10" s="297" t="s">
        <v>968</v>
      </c>
      <c r="C10" s="296" t="s">
        <v>50</v>
      </c>
      <c r="D10" s="297" t="s">
        <v>1982</v>
      </c>
      <c r="E10" s="297" t="s">
        <v>945</v>
      </c>
      <c r="F10" s="296">
        <v>5</v>
      </c>
      <c r="G10" s="298">
        <v>1.3</v>
      </c>
      <c r="H10" s="298">
        <v>1.23</v>
      </c>
      <c r="I10" s="298">
        <v>1.1000000000000001</v>
      </c>
      <c r="J10" s="299">
        <v>7324643.5999999996</v>
      </c>
      <c r="K10" s="299">
        <v>3878173.33</v>
      </c>
      <c r="L10" s="299">
        <v>4230812.32</v>
      </c>
      <c r="M10" s="299">
        <v>2126159.4</v>
      </c>
      <c r="N10" s="300">
        <v>8.1199999999999992</v>
      </c>
      <c r="O10" s="301">
        <v>11.957740585774056</v>
      </c>
      <c r="P10" s="300">
        <v>7</v>
      </c>
      <c r="Q10" s="301">
        <v>10.477489539748952</v>
      </c>
      <c r="R10" s="302">
        <v>508.17</v>
      </c>
      <c r="S10" s="302">
        <v>35.049999999999997</v>
      </c>
      <c r="T10" s="302">
        <v>48.81</v>
      </c>
      <c r="U10" s="302">
        <v>298.85000000000002</v>
      </c>
      <c r="V10" s="302">
        <v>73.23</v>
      </c>
      <c r="W10" s="303"/>
      <c r="Y10" s="305"/>
      <c r="Z10" s="305"/>
      <c r="AA10" s="305"/>
      <c r="AB10" s="306"/>
      <c r="AC10" s="305"/>
      <c r="AD10" s="307"/>
    </row>
    <row r="11" spans="1:30" s="304" customFormat="1">
      <c r="A11" s="296">
        <v>1</v>
      </c>
      <c r="B11" s="297" t="s">
        <v>968</v>
      </c>
      <c r="C11" s="296" t="s">
        <v>51</v>
      </c>
      <c r="D11" s="297" t="s">
        <v>1983</v>
      </c>
      <c r="E11" s="297" t="s">
        <v>2867</v>
      </c>
      <c r="F11" s="296">
        <v>15</v>
      </c>
      <c r="G11" s="298">
        <v>0.94</v>
      </c>
      <c r="H11" s="298">
        <v>0.78</v>
      </c>
      <c r="I11" s="298">
        <v>0.35</v>
      </c>
      <c r="J11" s="299">
        <v>-9403636.5600000005</v>
      </c>
      <c r="K11" s="299">
        <v>2327404.39</v>
      </c>
      <c r="L11" s="299">
        <v>21676233.82</v>
      </c>
      <c r="M11" s="299">
        <v>-99185029.469999999</v>
      </c>
      <c r="N11" s="300">
        <v>5.59</v>
      </c>
      <c r="O11" s="301">
        <v>9.7924999999999986</v>
      </c>
      <c r="P11" s="300">
        <v>0.49</v>
      </c>
      <c r="Q11" s="301">
        <v>4.3149999999999995</v>
      </c>
      <c r="R11" s="302">
        <v>246.78</v>
      </c>
      <c r="S11" s="302">
        <v>58.74</v>
      </c>
      <c r="T11" s="302">
        <v>51.39</v>
      </c>
      <c r="U11" s="302">
        <v>287.51</v>
      </c>
      <c r="V11" s="302">
        <v>54.06</v>
      </c>
      <c r="W11" s="303"/>
      <c r="Y11" s="305"/>
      <c r="Z11" s="305"/>
      <c r="AA11" s="305"/>
      <c r="AB11" s="306"/>
      <c r="AC11" s="305"/>
      <c r="AD11" s="307"/>
    </row>
    <row r="12" spans="1:30" s="304" customFormat="1">
      <c r="A12" s="296">
        <v>1</v>
      </c>
      <c r="B12" s="297" t="s">
        <v>968</v>
      </c>
      <c r="C12" s="296" t="s">
        <v>52</v>
      </c>
      <c r="D12" s="297" t="s">
        <v>1984</v>
      </c>
      <c r="E12" s="297" t="s">
        <v>2865</v>
      </c>
      <c r="F12" s="296">
        <v>6</v>
      </c>
      <c r="G12" s="298">
        <v>1.0900000000000001</v>
      </c>
      <c r="H12" s="298">
        <v>0.99</v>
      </c>
      <c r="I12" s="298">
        <v>0.81</v>
      </c>
      <c r="J12" s="299">
        <v>5367502.37</v>
      </c>
      <c r="K12" s="299">
        <v>71477.41</v>
      </c>
      <c r="L12" s="299">
        <v>8540954.8100000005</v>
      </c>
      <c r="M12" s="299">
        <v>-11258235.619999999</v>
      </c>
      <c r="N12" s="300">
        <v>5.6</v>
      </c>
      <c r="O12" s="301">
        <v>12.960000000000003</v>
      </c>
      <c r="P12" s="300">
        <v>0.04</v>
      </c>
      <c r="Q12" s="301">
        <v>10.950165289256196</v>
      </c>
      <c r="R12" s="302">
        <v>198.57</v>
      </c>
      <c r="S12" s="302">
        <v>27.62</v>
      </c>
      <c r="T12" s="302">
        <v>56</v>
      </c>
      <c r="U12" s="302">
        <v>407.8</v>
      </c>
      <c r="V12" s="302">
        <v>62.95</v>
      </c>
      <c r="W12" s="303"/>
      <c r="Y12" s="305"/>
      <c r="Z12" s="305"/>
      <c r="AA12" s="305"/>
      <c r="AB12" s="306"/>
      <c r="AC12" s="305"/>
      <c r="AD12" s="307"/>
    </row>
    <row r="13" spans="1:30" s="304" customFormat="1">
      <c r="A13" s="296">
        <v>1</v>
      </c>
      <c r="B13" s="297" t="s">
        <v>968</v>
      </c>
      <c r="C13" s="296" t="s">
        <v>53</v>
      </c>
      <c r="D13" s="297" t="s">
        <v>1985</v>
      </c>
      <c r="E13" s="297" t="s">
        <v>2865</v>
      </c>
      <c r="F13" s="296">
        <v>6</v>
      </c>
      <c r="G13" s="298">
        <v>0.98</v>
      </c>
      <c r="H13" s="298">
        <v>0.78</v>
      </c>
      <c r="I13" s="298">
        <v>0.6</v>
      </c>
      <c r="J13" s="299">
        <v>-539913.86</v>
      </c>
      <c r="K13" s="299">
        <v>10024521.279999999</v>
      </c>
      <c r="L13" s="299">
        <v>9950936.0899999999</v>
      </c>
      <c r="M13" s="299">
        <v>-14173806.02</v>
      </c>
      <c r="N13" s="300">
        <v>11.94</v>
      </c>
      <c r="O13" s="301">
        <v>12.960000000000003</v>
      </c>
      <c r="P13" s="300">
        <v>15.69</v>
      </c>
      <c r="Q13" s="301">
        <v>10.950165289256196</v>
      </c>
      <c r="R13" s="302">
        <v>359.66</v>
      </c>
      <c r="S13" s="302">
        <v>37.69</v>
      </c>
      <c r="T13" s="302">
        <v>90.63</v>
      </c>
      <c r="U13" s="302">
        <v>469.44</v>
      </c>
      <c r="V13" s="302">
        <v>101.65</v>
      </c>
      <c r="W13" s="303"/>
      <c r="Y13" s="305"/>
      <c r="Z13" s="305"/>
      <c r="AA13" s="305"/>
      <c r="AB13" s="306"/>
      <c r="AC13" s="305"/>
      <c r="AD13" s="307"/>
    </row>
    <row r="14" spans="1:30" s="304" customFormat="1" ht="21.65" customHeight="1">
      <c r="A14" s="296">
        <v>1</v>
      </c>
      <c r="B14" s="297" t="s">
        <v>968</v>
      </c>
      <c r="C14" s="296" t="s">
        <v>54</v>
      </c>
      <c r="D14" s="297" t="s">
        <v>1986</v>
      </c>
      <c r="E14" s="297" t="s">
        <v>2864</v>
      </c>
      <c r="F14" s="296">
        <v>13</v>
      </c>
      <c r="G14" s="298">
        <v>0.94</v>
      </c>
      <c r="H14" s="298">
        <v>0.79</v>
      </c>
      <c r="I14" s="298">
        <v>0.38</v>
      </c>
      <c r="J14" s="299">
        <v>-7763926.25</v>
      </c>
      <c r="K14" s="299">
        <v>23311369.23</v>
      </c>
      <c r="L14" s="299">
        <v>25056045.129999999</v>
      </c>
      <c r="M14" s="299">
        <v>-85801937.670000002</v>
      </c>
      <c r="N14" s="300">
        <v>8.9700000000000006</v>
      </c>
      <c r="O14" s="301">
        <v>11.051176470588238</v>
      </c>
      <c r="P14" s="300">
        <v>11.97</v>
      </c>
      <c r="Q14" s="301">
        <v>5.5768627450980395</v>
      </c>
      <c r="R14" s="302">
        <v>285.70999999999998</v>
      </c>
      <c r="S14" s="302">
        <v>58.4</v>
      </c>
      <c r="T14" s="302">
        <v>90.07</v>
      </c>
      <c r="U14" s="302">
        <v>249.48</v>
      </c>
      <c r="V14" s="302">
        <v>59.91</v>
      </c>
      <c r="W14" s="303"/>
      <c r="Y14" s="305"/>
      <c r="Z14" s="305"/>
      <c r="AA14" s="305"/>
      <c r="AB14" s="306"/>
      <c r="AC14" s="305"/>
      <c r="AD14" s="307"/>
    </row>
    <row r="15" spans="1:30" s="304" customFormat="1">
      <c r="A15" s="296">
        <v>1</v>
      </c>
      <c r="B15" s="297" t="s">
        <v>968</v>
      </c>
      <c r="C15" s="296" t="s">
        <v>55</v>
      </c>
      <c r="D15" s="297" t="s">
        <v>1987</v>
      </c>
      <c r="E15" s="297" t="s">
        <v>2865</v>
      </c>
      <c r="F15" s="296">
        <v>6</v>
      </c>
      <c r="G15" s="298">
        <v>1.1499999999999999</v>
      </c>
      <c r="H15" s="298">
        <v>1.05</v>
      </c>
      <c r="I15" s="298">
        <v>0.87</v>
      </c>
      <c r="J15" s="299">
        <v>5786984.7199999997</v>
      </c>
      <c r="K15" s="299">
        <v>11847835.35</v>
      </c>
      <c r="L15" s="299">
        <v>16181996.220000001</v>
      </c>
      <c r="M15" s="299">
        <v>-5042722.93</v>
      </c>
      <c r="N15" s="300">
        <v>15.7</v>
      </c>
      <c r="O15" s="301">
        <v>12.960000000000003</v>
      </c>
      <c r="P15" s="300">
        <v>9.77</v>
      </c>
      <c r="Q15" s="301">
        <v>10.950165289256196</v>
      </c>
      <c r="R15" s="302">
        <v>404.2</v>
      </c>
      <c r="S15" s="302">
        <v>33.520000000000003</v>
      </c>
      <c r="T15" s="302">
        <v>95.69</v>
      </c>
      <c r="U15" s="302">
        <v>653.71</v>
      </c>
      <c r="V15" s="302">
        <v>46.27</v>
      </c>
      <c r="W15" s="303"/>
      <c r="Y15" s="305"/>
      <c r="Z15" s="305"/>
      <c r="AA15" s="305"/>
      <c r="AB15" s="306"/>
      <c r="AC15" s="305"/>
      <c r="AD15" s="307"/>
    </row>
    <row r="16" spans="1:30" s="304" customFormat="1">
      <c r="A16" s="296">
        <v>1</v>
      </c>
      <c r="B16" s="297" t="s">
        <v>968</v>
      </c>
      <c r="C16" s="296" t="s">
        <v>56</v>
      </c>
      <c r="D16" s="297" t="s">
        <v>1988</v>
      </c>
      <c r="E16" s="297" t="s">
        <v>2864</v>
      </c>
      <c r="F16" s="296">
        <v>13</v>
      </c>
      <c r="G16" s="298">
        <v>0.73</v>
      </c>
      <c r="H16" s="298">
        <v>0.63</v>
      </c>
      <c r="I16" s="298">
        <v>0.41</v>
      </c>
      <c r="J16" s="299">
        <v>-41914076.780000001</v>
      </c>
      <c r="K16" s="299">
        <v>-4646294.5999999996</v>
      </c>
      <c r="L16" s="299">
        <v>15506562.08</v>
      </c>
      <c r="M16" s="299">
        <v>-95435689.799999997</v>
      </c>
      <c r="N16" s="300">
        <v>5.69</v>
      </c>
      <c r="O16" s="301">
        <v>11.051176470588238</v>
      </c>
      <c r="P16" s="300">
        <v>-0.77</v>
      </c>
      <c r="Q16" s="301">
        <v>5.5768627450980395</v>
      </c>
      <c r="R16" s="302">
        <v>376.55</v>
      </c>
      <c r="S16" s="302">
        <v>48.9</v>
      </c>
      <c r="T16" s="302">
        <v>50.09</v>
      </c>
      <c r="U16" s="302">
        <v>170.15</v>
      </c>
      <c r="V16" s="302">
        <v>54.38</v>
      </c>
      <c r="W16" s="303"/>
      <c r="Y16" s="305"/>
      <c r="Z16" s="305"/>
      <c r="AA16" s="305"/>
      <c r="AB16" s="306"/>
      <c r="AC16" s="305"/>
      <c r="AD16" s="307"/>
    </row>
    <row r="17" spans="1:30" s="304" customFormat="1">
      <c r="A17" s="296">
        <v>1</v>
      </c>
      <c r="B17" s="297" t="s">
        <v>968</v>
      </c>
      <c r="C17" s="296" t="s">
        <v>57</v>
      </c>
      <c r="D17" s="297" t="s">
        <v>1989</v>
      </c>
      <c r="E17" s="297" t="s">
        <v>963</v>
      </c>
      <c r="F17" s="296">
        <v>9</v>
      </c>
      <c r="G17" s="298">
        <v>1</v>
      </c>
      <c r="H17" s="298">
        <v>0.87</v>
      </c>
      <c r="I17" s="298">
        <v>0.67</v>
      </c>
      <c r="J17" s="299">
        <v>36016.36</v>
      </c>
      <c r="K17" s="299">
        <v>14556879.970000001</v>
      </c>
      <c r="L17" s="299">
        <v>13968413.42</v>
      </c>
      <c r="M17" s="299">
        <v>-22988591.120000001</v>
      </c>
      <c r="N17" s="300">
        <v>8.77</v>
      </c>
      <c r="O17" s="301">
        <v>10.682500000000001</v>
      </c>
      <c r="P17" s="300">
        <v>11.96</v>
      </c>
      <c r="Q17" s="301">
        <v>7.8810714285714285</v>
      </c>
      <c r="R17" s="302">
        <v>463.56</v>
      </c>
      <c r="S17" s="302">
        <v>27.17</v>
      </c>
      <c r="T17" s="302">
        <v>50.78</v>
      </c>
      <c r="U17" s="302">
        <v>189.29</v>
      </c>
      <c r="V17" s="302">
        <v>74.05</v>
      </c>
      <c r="W17" s="303"/>
      <c r="Y17" s="305"/>
      <c r="Z17" s="305"/>
      <c r="AA17" s="305"/>
      <c r="AB17" s="306"/>
      <c r="AC17" s="305"/>
      <c r="AD17" s="307"/>
    </row>
    <row r="18" spans="1:30" s="304" customFormat="1">
      <c r="A18" s="296">
        <v>1</v>
      </c>
      <c r="B18" s="297" t="s">
        <v>968</v>
      </c>
      <c r="C18" s="296" t="s">
        <v>58</v>
      </c>
      <c r="D18" s="297" t="s">
        <v>1990</v>
      </c>
      <c r="E18" s="297" t="s">
        <v>2865</v>
      </c>
      <c r="F18" s="296">
        <v>6</v>
      </c>
      <c r="G18" s="298">
        <v>1.33</v>
      </c>
      <c r="H18" s="298">
        <v>1.24</v>
      </c>
      <c r="I18" s="298">
        <v>0.96</v>
      </c>
      <c r="J18" s="299">
        <v>9591710.2699999996</v>
      </c>
      <c r="K18" s="299">
        <v>-752673.7</v>
      </c>
      <c r="L18" s="299">
        <v>9952298.9399999995</v>
      </c>
      <c r="M18" s="299">
        <v>-1482093.13</v>
      </c>
      <c r="N18" s="300">
        <v>10.91</v>
      </c>
      <c r="O18" s="301">
        <v>12.960000000000003</v>
      </c>
      <c r="P18" s="300">
        <v>-0.93</v>
      </c>
      <c r="Q18" s="301">
        <v>10.950165289256196</v>
      </c>
      <c r="R18" s="302">
        <v>226.52</v>
      </c>
      <c r="S18" s="302">
        <v>44.01</v>
      </c>
      <c r="T18" s="302">
        <v>29.29</v>
      </c>
      <c r="U18" s="302">
        <v>606.71</v>
      </c>
      <c r="V18" s="302">
        <v>52.02</v>
      </c>
      <c r="W18" s="303"/>
      <c r="Y18" s="305"/>
      <c r="Z18" s="305"/>
      <c r="AA18" s="305"/>
      <c r="AB18" s="306"/>
      <c r="AC18" s="305"/>
      <c r="AD18" s="307"/>
    </row>
    <row r="19" spans="1:30" s="304" customFormat="1">
      <c r="A19" s="296">
        <v>1</v>
      </c>
      <c r="B19" s="297" t="s">
        <v>968</v>
      </c>
      <c r="C19" s="296" t="s">
        <v>59</v>
      </c>
      <c r="D19" s="297" t="s">
        <v>1991</v>
      </c>
      <c r="E19" s="297" t="s">
        <v>945</v>
      </c>
      <c r="F19" s="296">
        <v>5</v>
      </c>
      <c r="G19" s="298">
        <v>1.44</v>
      </c>
      <c r="H19" s="298">
        <v>1.32</v>
      </c>
      <c r="I19" s="298">
        <v>1.05</v>
      </c>
      <c r="J19" s="299">
        <v>9679406.8900000006</v>
      </c>
      <c r="K19" s="299">
        <v>23319238.02</v>
      </c>
      <c r="L19" s="299">
        <v>23837875.77</v>
      </c>
      <c r="M19" s="299">
        <v>901651.02</v>
      </c>
      <c r="N19" s="300">
        <v>32.630000000000003</v>
      </c>
      <c r="O19" s="301">
        <v>11.957740585774056</v>
      </c>
      <c r="P19" s="300">
        <v>35.89</v>
      </c>
      <c r="Q19" s="301">
        <v>10.477489539748952</v>
      </c>
      <c r="R19" s="302">
        <v>335.24</v>
      </c>
      <c r="S19" s="302">
        <v>22.39</v>
      </c>
      <c r="T19" s="302">
        <v>175.38</v>
      </c>
      <c r="U19" s="302">
        <v>785.44</v>
      </c>
      <c r="V19" s="302">
        <v>57.28</v>
      </c>
      <c r="W19" s="303"/>
      <c r="Y19" s="305"/>
      <c r="Z19" s="305"/>
      <c r="AA19" s="305"/>
      <c r="AB19" s="306"/>
      <c r="AC19" s="305"/>
      <c r="AD19" s="307"/>
    </row>
    <row r="20" spans="1:30" s="304" customFormat="1">
      <c r="A20" s="296">
        <v>1</v>
      </c>
      <c r="B20" s="297" t="s">
        <v>968</v>
      </c>
      <c r="C20" s="296" t="s">
        <v>60</v>
      </c>
      <c r="D20" s="297" t="s">
        <v>1992</v>
      </c>
      <c r="E20" s="297" t="s">
        <v>2865</v>
      </c>
      <c r="F20" s="296">
        <v>6</v>
      </c>
      <c r="G20" s="298">
        <v>4.47</v>
      </c>
      <c r="H20" s="298">
        <v>4.26</v>
      </c>
      <c r="I20" s="298">
        <v>4.01</v>
      </c>
      <c r="J20" s="299">
        <v>82922165.989999995</v>
      </c>
      <c r="K20" s="299">
        <v>10268946.32</v>
      </c>
      <c r="L20" s="299">
        <v>17962601.809999999</v>
      </c>
      <c r="M20" s="299">
        <v>71716148.180000007</v>
      </c>
      <c r="N20" s="300">
        <v>16.149999999999999</v>
      </c>
      <c r="O20" s="301">
        <v>12.960000000000003</v>
      </c>
      <c r="P20" s="300">
        <v>6.94</v>
      </c>
      <c r="Q20" s="301">
        <v>10.950165289256196</v>
      </c>
      <c r="R20" s="302">
        <v>179.98</v>
      </c>
      <c r="S20" s="302">
        <v>34.200000000000003</v>
      </c>
      <c r="T20" s="302">
        <v>55.17</v>
      </c>
      <c r="U20" s="302">
        <v>702.25</v>
      </c>
      <c r="V20" s="302">
        <v>78.569999999999993</v>
      </c>
      <c r="W20" s="303"/>
      <c r="Y20" s="305"/>
      <c r="Z20" s="305"/>
      <c r="AA20" s="305"/>
      <c r="AB20" s="306"/>
      <c r="AC20" s="305"/>
      <c r="AD20" s="307"/>
    </row>
    <row r="21" spans="1:30" s="304" customFormat="1">
      <c r="A21" s="296">
        <v>1</v>
      </c>
      <c r="B21" s="297" t="s">
        <v>968</v>
      </c>
      <c r="C21" s="296" t="s">
        <v>61</v>
      </c>
      <c r="D21" s="297" t="s">
        <v>1993</v>
      </c>
      <c r="E21" s="297" t="s">
        <v>2865</v>
      </c>
      <c r="F21" s="296">
        <v>6</v>
      </c>
      <c r="G21" s="298">
        <v>1.1399999999999999</v>
      </c>
      <c r="H21" s="298">
        <v>1.08</v>
      </c>
      <c r="I21" s="298">
        <v>0.69</v>
      </c>
      <c r="J21" s="299">
        <v>6284410.3300000001</v>
      </c>
      <c r="K21" s="299">
        <v>14809853.550000001</v>
      </c>
      <c r="L21" s="299">
        <v>16694663.210000001</v>
      </c>
      <c r="M21" s="299">
        <v>-13587030.18</v>
      </c>
      <c r="N21" s="300">
        <v>13.82</v>
      </c>
      <c r="O21" s="301">
        <v>12.960000000000003</v>
      </c>
      <c r="P21" s="300">
        <v>13.84</v>
      </c>
      <c r="Q21" s="301">
        <v>10.950165289256196</v>
      </c>
      <c r="R21" s="302">
        <v>491.25</v>
      </c>
      <c r="S21" s="302">
        <v>53.82</v>
      </c>
      <c r="T21" s="302">
        <v>64.59</v>
      </c>
      <c r="U21" s="302">
        <v>1100.25</v>
      </c>
      <c r="V21" s="302">
        <v>44.95</v>
      </c>
      <c r="W21" s="303"/>
      <c r="Y21" s="305"/>
      <c r="Z21" s="305"/>
      <c r="AA21" s="305"/>
      <c r="AB21" s="306"/>
      <c r="AC21" s="305"/>
      <c r="AD21" s="307"/>
    </row>
    <row r="22" spans="1:30" s="304" customFormat="1">
      <c r="A22" s="296">
        <v>1</v>
      </c>
      <c r="B22" s="297" t="s">
        <v>968</v>
      </c>
      <c r="C22" s="296" t="s">
        <v>62</v>
      </c>
      <c r="D22" s="297" t="s">
        <v>1994</v>
      </c>
      <c r="E22" s="297" t="s">
        <v>945</v>
      </c>
      <c r="F22" s="296">
        <v>5</v>
      </c>
      <c r="G22" s="298">
        <v>2.2000000000000002</v>
      </c>
      <c r="H22" s="298">
        <v>2.13</v>
      </c>
      <c r="I22" s="298">
        <v>2.0699999999999998</v>
      </c>
      <c r="J22" s="299">
        <v>62397361.229999997</v>
      </c>
      <c r="K22" s="299">
        <v>6438654.2199999997</v>
      </c>
      <c r="L22" s="299">
        <v>11018921.550000001</v>
      </c>
      <c r="M22" s="299">
        <v>55268240.200000003</v>
      </c>
      <c r="N22" s="300">
        <v>16.84</v>
      </c>
      <c r="O22" s="301">
        <v>11.957740585774056</v>
      </c>
      <c r="P22" s="300">
        <v>4.34</v>
      </c>
      <c r="Q22" s="301">
        <v>10.477489539748952</v>
      </c>
      <c r="R22" s="302">
        <v>63.57</v>
      </c>
      <c r="S22" s="302">
        <v>45.97</v>
      </c>
      <c r="T22" s="302">
        <v>53.46</v>
      </c>
      <c r="U22" s="302">
        <v>364.77</v>
      </c>
      <c r="V22" s="302">
        <v>82.62</v>
      </c>
      <c r="W22" s="303"/>
      <c r="Y22" s="305"/>
      <c r="Z22" s="305"/>
      <c r="AA22" s="305"/>
      <c r="AB22" s="306"/>
      <c r="AC22" s="305"/>
      <c r="AD22" s="307"/>
    </row>
    <row r="23" spans="1:30" s="304" customFormat="1">
      <c r="A23" s="296">
        <v>1</v>
      </c>
      <c r="B23" s="297" t="s">
        <v>968</v>
      </c>
      <c r="C23" s="296" t="s">
        <v>63</v>
      </c>
      <c r="D23" s="297" t="s">
        <v>1995</v>
      </c>
      <c r="E23" s="297" t="s">
        <v>2865</v>
      </c>
      <c r="F23" s="296">
        <v>6</v>
      </c>
      <c r="G23" s="298">
        <v>1.46</v>
      </c>
      <c r="H23" s="298">
        <v>1.21</v>
      </c>
      <c r="I23" s="298">
        <v>1.02</v>
      </c>
      <c r="J23" s="299">
        <v>11375829.41</v>
      </c>
      <c r="K23" s="299">
        <v>6267032.79</v>
      </c>
      <c r="L23" s="299">
        <v>7879223.71</v>
      </c>
      <c r="M23" s="299">
        <v>256551.92</v>
      </c>
      <c r="N23" s="300">
        <v>9.1999999999999993</v>
      </c>
      <c r="O23" s="301">
        <v>12.960000000000003</v>
      </c>
      <c r="P23" s="300">
        <v>10.98</v>
      </c>
      <c r="Q23" s="301">
        <v>10.950165289256196</v>
      </c>
      <c r="R23" s="302">
        <v>168.61</v>
      </c>
      <c r="S23" s="302">
        <v>16.75</v>
      </c>
      <c r="T23" s="302">
        <v>81.680000000000007</v>
      </c>
      <c r="U23" s="302">
        <v>220.55</v>
      </c>
      <c r="V23" s="302">
        <v>76.61</v>
      </c>
      <c r="W23" s="303"/>
      <c r="Y23" s="305"/>
      <c r="Z23" s="305"/>
      <c r="AA23" s="305"/>
      <c r="AB23" s="306"/>
      <c r="AC23" s="305"/>
      <c r="AD23" s="307"/>
    </row>
    <row r="24" spans="1:30" s="304" customFormat="1">
      <c r="A24" s="296">
        <v>1</v>
      </c>
      <c r="B24" s="297" t="s">
        <v>968</v>
      </c>
      <c r="C24" s="296" t="s">
        <v>64</v>
      </c>
      <c r="D24" s="297" t="s">
        <v>1996</v>
      </c>
      <c r="E24" s="297" t="s">
        <v>945</v>
      </c>
      <c r="F24" s="296">
        <v>5</v>
      </c>
      <c r="G24" s="298">
        <v>1.29</v>
      </c>
      <c r="H24" s="298">
        <v>1.23</v>
      </c>
      <c r="I24" s="298">
        <v>1.03</v>
      </c>
      <c r="J24" s="299">
        <v>5542876.9199999999</v>
      </c>
      <c r="K24" s="299">
        <v>4846095.13</v>
      </c>
      <c r="L24" s="299">
        <v>5453743.4900000002</v>
      </c>
      <c r="M24" s="299">
        <v>8395.7199999999993</v>
      </c>
      <c r="N24" s="300">
        <v>7.76</v>
      </c>
      <c r="O24" s="301">
        <v>11.957740585774056</v>
      </c>
      <c r="P24" s="300">
        <v>9</v>
      </c>
      <c r="Q24" s="301">
        <v>10.477489539748952</v>
      </c>
      <c r="R24" s="302">
        <v>242.88</v>
      </c>
      <c r="S24" s="302">
        <v>43.16</v>
      </c>
      <c r="T24" s="302">
        <v>61.94</v>
      </c>
      <c r="U24" s="302">
        <v>76.489999999999995</v>
      </c>
      <c r="V24" s="302">
        <v>24.95</v>
      </c>
      <c r="W24" s="303"/>
      <c r="Y24" s="305"/>
      <c r="Z24" s="305"/>
      <c r="AA24" s="305"/>
      <c r="AB24" s="306"/>
      <c r="AC24" s="305"/>
      <c r="AD24" s="307"/>
    </row>
    <row r="25" spans="1:30" s="304" customFormat="1">
      <c r="A25" s="296">
        <v>1</v>
      </c>
      <c r="B25" s="297" t="s">
        <v>968</v>
      </c>
      <c r="C25" s="296" t="s">
        <v>65</v>
      </c>
      <c r="D25" s="297" t="s">
        <v>1997</v>
      </c>
      <c r="E25" s="297" t="s">
        <v>945</v>
      </c>
      <c r="F25" s="296">
        <v>5</v>
      </c>
      <c r="G25" s="298">
        <v>1.32</v>
      </c>
      <c r="H25" s="298">
        <v>1.22</v>
      </c>
      <c r="I25" s="298">
        <v>0.92</v>
      </c>
      <c r="J25" s="299">
        <v>6288715.6399999997</v>
      </c>
      <c r="K25" s="299">
        <v>5729656.4100000001</v>
      </c>
      <c r="L25" s="299">
        <v>6695969.9900000002</v>
      </c>
      <c r="M25" s="299">
        <v>-2296251.63</v>
      </c>
      <c r="N25" s="300">
        <v>10.73</v>
      </c>
      <c r="O25" s="301">
        <v>11.957740585774056</v>
      </c>
      <c r="P25" s="300">
        <v>13.84</v>
      </c>
      <c r="Q25" s="301">
        <v>10.477489539748952</v>
      </c>
      <c r="R25" s="302">
        <v>310.05</v>
      </c>
      <c r="S25" s="302">
        <v>28.21</v>
      </c>
      <c r="T25" s="302">
        <v>55.73</v>
      </c>
      <c r="U25" s="302">
        <v>223.6</v>
      </c>
      <c r="V25" s="302">
        <v>51.5</v>
      </c>
      <c r="W25" s="303"/>
      <c r="Y25" s="305"/>
      <c r="Z25" s="305"/>
      <c r="AA25" s="305"/>
      <c r="AB25" s="306"/>
      <c r="AC25" s="305"/>
      <c r="AD25" s="307"/>
    </row>
    <row r="26" spans="1:30" s="304" customFormat="1">
      <c r="A26" s="296">
        <v>1</v>
      </c>
      <c r="B26" s="297" t="s">
        <v>968</v>
      </c>
      <c r="C26" s="296" t="s">
        <v>66</v>
      </c>
      <c r="D26" s="297" t="s">
        <v>1998</v>
      </c>
      <c r="E26" s="297" t="s">
        <v>945</v>
      </c>
      <c r="F26" s="296">
        <v>5</v>
      </c>
      <c r="G26" s="298">
        <v>1.04</v>
      </c>
      <c r="H26" s="298">
        <v>0.96</v>
      </c>
      <c r="I26" s="298">
        <v>0.8</v>
      </c>
      <c r="J26" s="299">
        <v>1138469.51</v>
      </c>
      <c r="K26" s="299">
        <v>7574423.3399999999</v>
      </c>
      <c r="L26" s="299">
        <v>9172925.7200000007</v>
      </c>
      <c r="M26" s="299">
        <v>-5815811.2000000002</v>
      </c>
      <c r="N26" s="300">
        <v>16.46</v>
      </c>
      <c r="O26" s="301">
        <v>11.957740585774056</v>
      </c>
      <c r="P26" s="300">
        <v>14.43</v>
      </c>
      <c r="Q26" s="301">
        <v>10.477489539748952</v>
      </c>
      <c r="R26" s="302">
        <v>526.83000000000004</v>
      </c>
      <c r="S26" s="302">
        <v>9.51</v>
      </c>
      <c r="T26" s="302">
        <v>36.97</v>
      </c>
      <c r="U26" s="302">
        <v>169.13</v>
      </c>
      <c r="V26" s="302">
        <v>82.41</v>
      </c>
      <c r="W26" s="303"/>
      <c r="Y26" s="305"/>
      <c r="Z26" s="305"/>
      <c r="AA26" s="305"/>
      <c r="AB26" s="306"/>
      <c r="AC26" s="305"/>
      <c r="AD26" s="307"/>
    </row>
    <row r="27" spans="1:30" s="304" customFormat="1" ht="48">
      <c r="A27" s="296">
        <v>1</v>
      </c>
      <c r="B27" s="297" t="s">
        <v>968</v>
      </c>
      <c r="C27" s="296" t="s">
        <v>67</v>
      </c>
      <c r="D27" s="297" t="s">
        <v>2880</v>
      </c>
      <c r="E27" s="297" t="s">
        <v>967</v>
      </c>
      <c r="F27" s="296">
        <v>2</v>
      </c>
      <c r="G27" s="298">
        <v>1.1499999999999999</v>
      </c>
      <c r="H27" s="298">
        <v>1.04</v>
      </c>
      <c r="I27" s="298">
        <v>0.56000000000000005</v>
      </c>
      <c r="J27" s="299">
        <v>2214194.7799999998</v>
      </c>
      <c r="K27" s="299">
        <v>4098633.01</v>
      </c>
      <c r="L27" s="299">
        <v>7522838.5899999999</v>
      </c>
      <c r="M27" s="299">
        <v>-6644161.8899999997</v>
      </c>
      <c r="N27" s="300">
        <v>19.7</v>
      </c>
      <c r="O27" s="301">
        <v>15.133488372093023</v>
      </c>
      <c r="P27" s="300">
        <v>5.57</v>
      </c>
      <c r="Q27" s="301">
        <v>8.0209302325581397</v>
      </c>
      <c r="R27" s="302">
        <v>642.62</v>
      </c>
      <c r="S27" s="302">
        <v>182.47</v>
      </c>
      <c r="T27" s="302">
        <v>180.17</v>
      </c>
      <c r="U27" s="302">
        <v>410.04</v>
      </c>
      <c r="V27" s="302">
        <v>100.84</v>
      </c>
      <c r="W27" s="303"/>
      <c r="Y27" s="305"/>
      <c r="Z27" s="305"/>
      <c r="AA27" s="305"/>
      <c r="AB27" s="306"/>
      <c r="AC27" s="305"/>
      <c r="AD27" s="307"/>
    </row>
    <row r="28" spans="1:30" s="304" customFormat="1">
      <c r="A28" s="296">
        <v>1</v>
      </c>
      <c r="B28" s="297" t="s">
        <v>933</v>
      </c>
      <c r="C28" s="296" t="s">
        <v>26</v>
      </c>
      <c r="D28" s="297" t="s">
        <v>1960</v>
      </c>
      <c r="E28" s="297" t="s">
        <v>1956</v>
      </c>
      <c r="F28" s="296">
        <v>19</v>
      </c>
      <c r="G28" s="298">
        <v>1.93</v>
      </c>
      <c r="H28" s="298">
        <v>1.62</v>
      </c>
      <c r="I28" s="298">
        <v>1.1000000000000001</v>
      </c>
      <c r="J28" s="299">
        <v>528136079.07999998</v>
      </c>
      <c r="K28" s="299">
        <v>10283196.84</v>
      </c>
      <c r="L28" s="299">
        <v>119947805.95999999</v>
      </c>
      <c r="M28" s="299">
        <v>410132157.83999997</v>
      </c>
      <c r="N28" s="300">
        <v>5.93</v>
      </c>
      <c r="O28" s="301">
        <v>9.5271428571428576</v>
      </c>
      <c r="P28" s="300">
        <v>0.41</v>
      </c>
      <c r="Q28" s="301">
        <v>5.5378571428571419</v>
      </c>
      <c r="R28" s="302">
        <v>22.94</v>
      </c>
      <c r="S28" s="302">
        <v>34.51</v>
      </c>
      <c r="T28" s="302">
        <v>57.45</v>
      </c>
      <c r="U28" s="302">
        <v>30.07</v>
      </c>
      <c r="V28" s="302">
        <v>49.74</v>
      </c>
      <c r="W28" s="303"/>
      <c r="Y28" s="305"/>
      <c r="Z28" s="305"/>
      <c r="AA28" s="305"/>
      <c r="AB28" s="306"/>
      <c r="AC28" s="305"/>
      <c r="AD28" s="307"/>
    </row>
    <row r="29" spans="1:30" s="304" customFormat="1">
      <c r="A29" s="296">
        <v>1</v>
      </c>
      <c r="B29" s="297" t="s">
        <v>933</v>
      </c>
      <c r="C29" s="296" t="s">
        <v>27</v>
      </c>
      <c r="D29" s="297" t="s">
        <v>1961</v>
      </c>
      <c r="E29" s="297" t="s">
        <v>941</v>
      </c>
      <c r="F29" s="296">
        <v>10</v>
      </c>
      <c r="G29" s="298">
        <v>1.4</v>
      </c>
      <c r="H29" s="298">
        <v>1.23</v>
      </c>
      <c r="I29" s="298">
        <v>0.91</v>
      </c>
      <c r="J29" s="299">
        <v>12874301.24</v>
      </c>
      <c r="K29" s="299">
        <v>7716790.1100000003</v>
      </c>
      <c r="L29" s="299">
        <v>14055203.17</v>
      </c>
      <c r="M29" s="299">
        <v>-2863119.65</v>
      </c>
      <c r="N29" s="300">
        <v>9.8699999999999992</v>
      </c>
      <c r="O29" s="301">
        <v>10.935862068965518</v>
      </c>
      <c r="P29" s="300">
        <v>6.87</v>
      </c>
      <c r="Q29" s="301">
        <v>9.086724137931034</v>
      </c>
      <c r="R29" s="302">
        <v>181.58</v>
      </c>
      <c r="S29" s="302">
        <v>21.48</v>
      </c>
      <c r="T29" s="302">
        <v>93</v>
      </c>
      <c r="U29" s="302">
        <v>87.59</v>
      </c>
      <c r="V29" s="302">
        <v>55.32</v>
      </c>
      <c r="W29" s="303"/>
      <c r="Y29" s="305"/>
      <c r="Z29" s="305"/>
      <c r="AA29" s="305"/>
      <c r="AB29" s="306"/>
      <c r="AC29" s="305"/>
      <c r="AD29" s="307"/>
    </row>
    <row r="30" spans="1:30" s="304" customFormat="1">
      <c r="A30" s="296">
        <v>1</v>
      </c>
      <c r="B30" s="297" t="s">
        <v>933</v>
      </c>
      <c r="C30" s="296" t="s">
        <v>28</v>
      </c>
      <c r="D30" s="297" t="s">
        <v>1962</v>
      </c>
      <c r="E30" s="297" t="s">
        <v>941</v>
      </c>
      <c r="F30" s="296">
        <v>10</v>
      </c>
      <c r="G30" s="298">
        <v>1.19</v>
      </c>
      <c r="H30" s="298">
        <v>1.0900000000000001</v>
      </c>
      <c r="I30" s="298">
        <v>0.86</v>
      </c>
      <c r="J30" s="299">
        <v>12098180.529999999</v>
      </c>
      <c r="K30" s="299">
        <v>34727189.530000001</v>
      </c>
      <c r="L30" s="299">
        <v>33394823.18</v>
      </c>
      <c r="M30" s="299">
        <v>-10202511.4</v>
      </c>
      <c r="N30" s="300">
        <v>13.61</v>
      </c>
      <c r="O30" s="301">
        <v>10.935862068965518</v>
      </c>
      <c r="P30" s="300">
        <v>26.75</v>
      </c>
      <c r="Q30" s="301">
        <v>9.086724137931034</v>
      </c>
      <c r="R30" s="302">
        <v>264.39999999999998</v>
      </c>
      <c r="S30" s="302">
        <v>19.29</v>
      </c>
      <c r="T30" s="302">
        <v>68.91</v>
      </c>
      <c r="U30" s="302">
        <v>69.510000000000005</v>
      </c>
      <c r="V30" s="302">
        <v>35.49</v>
      </c>
      <c r="W30" s="303"/>
      <c r="Y30" s="305"/>
      <c r="Z30" s="305"/>
      <c r="AA30" s="305"/>
      <c r="AB30" s="306"/>
      <c r="AC30" s="305"/>
      <c r="AD30" s="307"/>
    </row>
    <row r="31" spans="1:30" s="304" customFormat="1">
      <c r="A31" s="296">
        <v>1</v>
      </c>
      <c r="B31" s="297" t="s">
        <v>933</v>
      </c>
      <c r="C31" s="296" t="s">
        <v>29</v>
      </c>
      <c r="D31" s="297" t="s">
        <v>1963</v>
      </c>
      <c r="E31" s="297" t="s">
        <v>945</v>
      </c>
      <c r="F31" s="296">
        <v>5</v>
      </c>
      <c r="G31" s="298">
        <v>1.1599999999999999</v>
      </c>
      <c r="H31" s="298">
        <v>0.97</v>
      </c>
      <c r="I31" s="298">
        <v>0.81</v>
      </c>
      <c r="J31" s="299">
        <v>1505748.44</v>
      </c>
      <c r="K31" s="299">
        <v>-4415686.5999999996</v>
      </c>
      <c r="L31" s="299">
        <v>-1960126.59</v>
      </c>
      <c r="M31" s="299">
        <v>-1903892.69</v>
      </c>
      <c r="N31" s="300">
        <v>-3.12</v>
      </c>
      <c r="O31" s="301">
        <v>11.957740585774056</v>
      </c>
      <c r="P31" s="300">
        <v>-9.42</v>
      </c>
      <c r="Q31" s="301">
        <v>10.477489539748952</v>
      </c>
      <c r="R31" s="302">
        <v>85.4</v>
      </c>
      <c r="S31" s="302">
        <v>15.76</v>
      </c>
      <c r="T31" s="302">
        <v>47.24</v>
      </c>
      <c r="U31" s="302">
        <v>0</v>
      </c>
      <c r="V31" s="302">
        <v>52.4</v>
      </c>
      <c r="W31" s="303"/>
      <c r="Y31" s="305"/>
      <c r="Z31" s="305"/>
      <c r="AA31" s="305"/>
      <c r="AB31" s="306"/>
      <c r="AC31" s="305"/>
      <c r="AD31" s="307"/>
    </row>
    <row r="32" spans="1:30" s="304" customFormat="1">
      <c r="A32" s="296">
        <v>1</v>
      </c>
      <c r="B32" s="297" t="s">
        <v>933</v>
      </c>
      <c r="C32" s="296" t="s">
        <v>30</v>
      </c>
      <c r="D32" s="297" t="s">
        <v>1964</v>
      </c>
      <c r="E32" s="297" t="s">
        <v>2864</v>
      </c>
      <c r="F32" s="296">
        <v>13</v>
      </c>
      <c r="G32" s="298">
        <v>2</v>
      </c>
      <c r="H32" s="298">
        <v>1.67</v>
      </c>
      <c r="I32" s="298">
        <v>1.2</v>
      </c>
      <c r="J32" s="299">
        <v>44883983.350000001</v>
      </c>
      <c r="K32" s="299">
        <v>-21251711.620000001</v>
      </c>
      <c r="L32" s="299">
        <v>5858469.6600000001</v>
      </c>
      <c r="M32" s="299">
        <v>9081184.6899999995</v>
      </c>
      <c r="N32" s="300">
        <v>2.23</v>
      </c>
      <c r="O32" s="301">
        <v>11.051176470588238</v>
      </c>
      <c r="P32" s="300">
        <v>-4.83</v>
      </c>
      <c r="Q32" s="301">
        <v>5.5768627450980395</v>
      </c>
      <c r="R32" s="302">
        <v>87.07</v>
      </c>
      <c r="S32" s="302">
        <v>31.75</v>
      </c>
      <c r="T32" s="302">
        <v>45.31</v>
      </c>
      <c r="U32" s="302">
        <v>38.56</v>
      </c>
      <c r="V32" s="302">
        <v>59.64</v>
      </c>
      <c r="W32" s="303"/>
      <c r="Y32" s="305"/>
      <c r="Z32" s="305"/>
      <c r="AA32" s="305"/>
      <c r="AB32" s="306"/>
      <c r="AC32" s="305"/>
      <c r="AD32" s="307"/>
    </row>
    <row r="33" spans="1:30" s="304" customFormat="1">
      <c r="A33" s="296">
        <v>1</v>
      </c>
      <c r="B33" s="297" t="s">
        <v>933</v>
      </c>
      <c r="C33" s="296" t="s">
        <v>31</v>
      </c>
      <c r="D33" s="297" t="s">
        <v>1965</v>
      </c>
      <c r="E33" s="297" t="s">
        <v>2865</v>
      </c>
      <c r="F33" s="296">
        <v>6</v>
      </c>
      <c r="G33" s="298">
        <v>1.08</v>
      </c>
      <c r="H33" s="298">
        <v>0.95</v>
      </c>
      <c r="I33" s="298">
        <v>0.76</v>
      </c>
      <c r="J33" s="299">
        <v>2049362.86</v>
      </c>
      <c r="K33" s="299">
        <v>19377090.649999999</v>
      </c>
      <c r="L33" s="299">
        <v>25170659.670000002</v>
      </c>
      <c r="M33" s="299">
        <v>-6306277.4699999997</v>
      </c>
      <c r="N33" s="300">
        <v>22.95</v>
      </c>
      <c r="O33" s="301">
        <v>12.960000000000003</v>
      </c>
      <c r="P33" s="300">
        <v>18.100000000000001</v>
      </c>
      <c r="Q33" s="301">
        <v>10.950165289256196</v>
      </c>
      <c r="R33" s="302">
        <v>188.74</v>
      </c>
      <c r="S33" s="302">
        <v>33.85</v>
      </c>
      <c r="T33" s="302">
        <v>36.32</v>
      </c>
      <c r="U33" s="302">
        <v>100.86</v>
      </c>
      <c r="V33" s="302">
        <v>48.78</v>
      </c>
      <c r="W33" s="303"/>
      <c r="Y33" s="305"/>
      <c r="Z33" s="305"/>
      <c r="AA33" s="305"/>
      <c r="AB33" s="306"/>
      <c r="AC33" s="305"/>
      <c r="AD33" s="307"/>
    </row>
    <row r="34" spans="1:30" s="304" customFormat="1">
      <c r="A34" s="296">
        <v>1</v>
      </c>
      <c r="B34" s="297" t="s">
        <v>933</v>
      </c>
      <c r="C34" s="296" t="s">
        <v>32</v>
      </c>
      <c r="D34" s="297" t="s">
        <v>1966</v>
      </c>
      <c r="E34" s="297" t="s">
        <v>2864</v>
      </c>
      <c r="F34" s="296">
        <v>13</v>
      </c>
      <c r="G34" s="298">
        <v>5.07</v>
      </c>
      <c r="H34" s="298">
        <v>4.93</v>
      </c>
      <c r="I34" s="298">
        <v>4.75</v>
      </c>
      <c r="J34" s="299">
        <v>300871458.14999998</v>
      </c>
      <c r="K34" s="299">
        <v>994318.94</v>
      </c>
      <c r="L34" s="299">
        <v>15991772.689999999</v>
      </c>
      <c r="M34" s="299">
        <v>277191440.36000001</v>
      </c>
      <c r="N34" s="300">
        <v>6.6</v>
      </c>
      <c r="O34" s="301">
        <v>11.051176470588238</v>
      </c>
      <c r="P34" s="300">
        <v>0.2</v>
      </c>
      <c r="Q34" s="301">
        <v>5.5768627450980395</v>
      </c>
      <c r="R34" s="302">
        <v>69.83</v>
      </c>
      <c r="S34" s="302">
        <v>15.05</v>
      </c>
      <c r="T34" s="302">
        <v>52.51</v>
      </c>
      <c r="U34" s="302">
        <v>68.14</v>
      </c>
      <c r="V34" s="302">
        <v>29.78</v>
      </c>
      <c r="W34" s="303"/>
      <c r="Y34" s="305"/>
      <c r="Z34" s="305"/>
      <c r="AA34" s="305"/>
      <c r="AB34" s="306"/>
      <c r="AC34" s="305"/>
      <c r="AD34" s="307"/>
    </row>
    <row r="35" spans="1:30" s="304" customFormat="1">
      <c r="A35" s="296">
        <v>1</v>
      </c>
      <c r="B35" s="297" t="s">
        <v>933</v>
      </c>
      <c r="C35" s="296" t="s">
        <v>33</v>
      </c>
      <c r="D35" s="297" t="s">
        <v>1967</v>
      </c>
      <c r="E35" s="297" t="s">
        <v>954</v>
      </c>
      <c r="F35" s="296">
        <v>7</v>
      </c>
      <c r="G35" s="298">
        <v>9.25</v>
      </c>
      <c r="H35" s="298">
        <v>8.91</v>
      </c>
      <c r="I35" s="298">
        <v>8.5</v>
      </c>
      <c r="J35" s="299">
        <v>105798848.7</v>
      </c>
      <c r="K35" s="299">
        <v>24655590.260000002</v>
      </c>
      <c r="L35" s="299">
        <v>20214609.960000001</v>
      </c>
      <c r="M35" s="299">
        <v>96058533.129999995</v>
      </c>
      <c r="N35" s="300">
        <v>15.48</v>
      </c>
      <c r="O35" s="301">
        <v>11.74888888888889</v>
      </c>
      <c r="P35" s="300">
        <v>10.34</v>
      </c>
      <c r="Q35" s="301">
        <v>9.7611111111111093</v>
      </c>
      <c r="R35" s="302">
        <v>72.56</v>
      </c>
      <c r="S35" s="302">
        <v>10.49</v>
      </c>
      <c r="T35" s="302">
        <v>59.63</v>
      </c>
      <c r="U35" s="302">
        <v>73.430000000000007</v>
      </c>
      <c r="V35" s="302">
        <v>57.57</v>
      </c>
      <c r="W35" s="303"/>
      <c r="Y35" s="305"/>
      <c r="Z35" s="305"/>
      <c r="AA35" s="305"/>
      <c r="AB35" s="306"/>
      <c r="AC35" s="305"/>
      <c r="AD35" s="307"/>
    </row>
    <row r="36" spans="1:30" s="304" customFormat="1">
      <c r="A36" s="296">
        <v>1</v>
      </c>
      <c r="B36" s="297" t="s">
        <v>933</v>
      </c>
      <c r="C36" s="296" t="s">
        <v>34</v>
      </c>
      <c r="D36" s="297" t="s">
        <v>1968</v>
      </c>
      <c r="E36" s="297" t="s">
        <v>941</v>
      </c>
      <c r="F36" s="296">
        <v>10</v>
      </c>
      <c r="G36" s="298">
        <v>2.91</v>
      </c>
      <c r="H36" s="298">
        <v>2.57</v>
      </c>
      <c r="I36" s="298">
        <v>1.74</v>
      </c>
      <c r="J36" s="299">
        <v>24420849.260000002</v>
      </c>
      <c r="K36" s="299">
        <v>6917852.6600000001</v>
      </c>
      <c r="L36" s="299">
        <v>10775466.310000001</v>
      </c>
      <c r="M36" s="299">
        <v>9063142.0899999999</v>
      </c>
      <c r="N36" s="300">
        <v>8.23</v>
      </c>
      <c r="O36" s="301">
        <v>10.935862068965518</v>
      </c>
      <c r="P36" s="300">
        <v>5.76</v>
      </c>
      <c r="Q36" s="301">
        <v>9.086724137931034</v>
      </c>
      <c r="R36" s="302">
        <v>58.51</v>
      </c>
      <c r="S36" s="302">
        <v>14.64</v>
      </c>
      <c r="T36" s="302">
        <v>30.73</v>
      </c>
      <c r="U36" s="302">
        <v>153.54</v>
      </c>
      <c r="V36" s="302">
        <v>37.380000000000003</v>
      </c>
      <c r="W36" s="303"/>
      <c r="Y36" s="305"/>
      <c r="Z36" s="305"/>
      <c r="AA36" s="305"/>
      <c r="AB36" s="306"/>
      <c r="AC36" s="305"/>
      <c r="AD36" s="307"/>
    </row>
    <row r="37" spans="1:30" s="304" customFormat="1">
      <c r="A37" s="296">
        <v>1</v>
      </c>
      <c r="B37" s="297" t="s">
        <v>933</v>
      </c>
      <c r="C37" s="296" t="s">
        <v>35</v>
      </c>
      <c r="D37" s="297" t="s">
        <v>1969</v>
      </c>
      <c r="E37" s="297" t="s">
        <v>2865</v>
      </c>
      <c r="F37" s="296">
        <v>6</v>
      </c>
      <c r="G37" s="298">
        <v>2.16</v>
      </c>
      <c r="H37" s="298">
        <v>1.62</v>
      </c>
      <c r="I37" s="298">
        <v>1.07</v>
      </c>
      <c r="J37" s="299">
        <v>16116676.24</v>
      </c>
      <c r="K37" s="299">
        <v>6174246.3099999996</v>
      </c>
      <c r="L37" s="299">
        <v>11236431.050000001</v>
      </c>
      <c r="M37" s="299">
        <v>996562.53</v>
      </c>
      <c r="N37" s="300">
        <v>10.75</v>
      </c>
      <c r="O37" s="301">
        <v>12.960000000000003</v>
      </c>
      <c r="P37" s="300">
        <v>6.54</v>
      </c>
      <c r="Q37" s="301">
        <v>10.950165289256196</v>
      </c>
      <c r="R37" s="302">
        <v>158.69</v>
      </c>
      <c r="S37" s="302">
        <v>32.93</v>
      </c>
      <c r="T37" s="302">
        <v>45.24</v>
      </c>
      <c r="U37" s="302">
        <v>41.7</v>
      </c>
      <c r="V37" s="302">
        <v>70.37</v>
      </c>
      <c r="W37" s="303"/>
      <c r="Y37" s="305"/>
      <c r="Z37" s="305"/>
      <c r="AA37" s="305"/>
      <c r="AB37" s="306"/>
      <c r="AC37" s="305"/>
      <c r="AD37" s="307"/>
    </row>
    <row r="38" spans="1:30" s="304" customFormat="1">
      <c r="A38" s="296">
        <v>1</v>
      </c>
      <c r="B38" s="297" t="s">
        <v>933</v>
      </c>
      <c r="C38" s="296" t="s">
        <v>36</v>
      </c>
      <c r="D38" s="297" t="s">
        <v>1970</v>
      </c>
      <c r="E38" s="297" t="s">
        <v>945</v>
      </c>
      <c r="F38" s="296">
        <v>5</v>
      </c>
      <c r="G38" s="298">
        <v>1.1599999999999999</v>
      </c>
      <c r="H38" s="298">
        <v>0.97</v>
      </c>
      <c r="I38" s="298">
        <v>0.72</v>
      </c>
      <c r="J38" s="299">
        <v>2703115.13</v>
      </c>
      <c r="K38" s="299">
        <v>4052103.63</v>
      </c>
      <c r="L38" s="299">
        <v>473156.23</v>
      </c>
      <c r="M38" s="299">
        <v>-4866690.9400000004</v>
      </c>
      <c r="N38" s="300">
        <v>0.67</v>
      </c>
      <c r="O38" s="301">
        <v>11.957740585774056</v>
      </c>
      <c r="P38" s="300">
        <v>6.71</v>
      </c>
      <c r="Q38" s="301">
        <v>10.477489539748952</v>
      </c>
      <c r="R38" s="302">
        <v>298.39</v>
      </c>
      <c r="S38" s="302">
        <v>12.54</v>
      </c>
      <c r="T38" s="302">
        <v>116.04</v>
      </c>
      <c r="U38" s="302">
        <v>134.09</v>
      </c>
      <c r="V38" s="302">
        <v>82</v>
      </c>
      <c r="W38" s="303"/>
      <c r="Y38" s="305"/>
      <c r="Z38" s="305"/>
      <c r="AA38" s="305"/>
      <c r="AB38" s="306"/>
      <c r="AC38" s="305"/>
      <c r="AD38" s="307"/>
    </row>
    <row r="39" spans="1:30" s="304" customFormat="1">
      <c r="A39" s="296">
        <v>1</v>
      </c>
      <c r="B39" s="297" t="s">
        <v>933</v>
      </c>
      <c r="C39" s="296" t="s">
        <v>37</v>
      </c>
      <c r="D39" s="297" t="s">
        <v>1971</v>
      </c>
      <c r="E39" s="297" t="s">
        <v>945</v>
      </c>
      <c r="F39" s="296">
        <v>5</v>
      </c>
      <c r="G39" s="298">
        <v>1.59</v>
      </c>
      <c r="H39" s="298">
        <v>1.25</v>
      </c>
      <c r="I39" s="298">
        <v>0.94</v>
      </c>
      <c r="J39" s="299">
        <v>8698149.8900000006</v>
      </c>
      <c r="K39" s="299">
        <v>8442146.8800000008</v>
      </c>
      <c r="L39" s="299">
        <v>10854938.73</v>
      </c>
      <c r="M39" s="299">
        <v>-876472.01</v>
      </c>
      <c r="N39" s="300">
        <v>12.65</v>
      </c>
      <c r="O39" s="301">
        <v>11.957740585774056</v>
      </c>
      <c r="P39" s="300">
        <v>17.84</v>
      </c>
      <c r="Q39" s="301">
        <v>10.477489539748952</v>
      </c>
      <c r="R39" s="302">
        <v>255.26</v>
      </c>
      <c r="S39" s="302">
        <v>49.84</v>
      </c>
      <c r="T39" s="302">
        <v>92.2</v>
      </c>
      <c r="U39" s="302">
        <v>53.76</v>
      </c>
      <c r="V39" s="302">
        <v>54.09</v>
      </c>
      <c r="W39" s="303"/>
      <c r="Y39" s="305"/>
      <c r="Z39" s="305"/>
      <c r="AA39" s="305"/>
      <c r="AB39" s="306"/>
      <c r="AC39" s="305"/>
      <c r="AD39" s="307"/>
    </row>
    <row r="40" spans="1:30" s="304" customFormat="1">
      <c r="A40" s="296">
        <v>1</v>
      </c>
      <c r="B40" s="297" t="s">
        <v>933</v>
      </c>
      <c r="C40" s="296" t="s">
        <v>38</v>
      </c>
      <c r="D40" s="297" t="s">
        <v>1972</v>
      </c>
      <c r="E40" s="297" t="s">
        <v>2865</v>
      </c>
      <c r="F40" s="296">
        <v>6</v>
      </c>
      <c r="G40" s="298">
        <v>3.69</v>
      </c>
      <c r="H40" s="298">
        <v>3.41</v>
      </c>
      <c r="I40" s="298">
        <v>3.02</v>
      </c>
      <c r="J40" s="299">
        <v>112781220.59</v>
      </c>
      <c r="K40" s="299">
        <v>47338453.609999999</v>
      </c>
      <c r="L40" s="299">
        <v>45091033.640000001</v>
      </c>
      <c r="M40" s="299">
        <v>84621134.069999993</v>
      </c>
      <c r="N40" s="300">
        <v>30.08</v>
      </c>
      <c r="O40" s="301">
        <v>12.960000000000003</v>
      </c>
      <c r="P40" s="300">
        <v>22.12</v>
      </c>
      <c r="Q40" s="301">
        <v>10.950165289256196</v>
      </c>
      <c r="R40" s="302">
        <v>187.04</v>
      </c>
      <c r="S40" s="302">
        <v>4.8499999999999996</v>
      </c>
      <c r="T40" s="302">
        <v>238.27</v>
      </c>
      <c r="U40" s="302">
        <v>326.5</v>
      </c>
      <c r="V40" s="302">
        <v>116.26</v>
      </c>
      <c r="W40" s="303"/>
      <c r="Y40" s="305"/>
      <c r="Z40" s="305"/>
      <c r="AA40" s="305"/>
      <c r="AB40" s="306"/>
      <c r="AC40" s="305"/>
      <c r="AD40" s="307"/>
    </row>
    <row r="41" spans="1:30" s="304" customFormat="1">
      <c r="A41" s="296">
        <v>1</v>
      </c>
      <c r="B41" s="297" t="s">
        <v>933</v>
      </c>
      <c r="C41" s="296" t="s">
        <v>39</v>
      </c>
      <c r="D41" s="297" t="s">
        <v>1973</v>
      </c>
      <c r="E41" s="297" t="s">
        <v>945</v>
      </c>
      <c r="F41" s="296">
        <v>5</v>
      </c>
      <c r="G41" s="298">
        <v>2.52</v>
      </c>
      <c r="H41" s="298">
        <v>2.3199999999999998</v>
      </c>
      <c r="I41" s="298">
        <v>1.86</v>
      </c>
      <c r="J41" s="299">
        <v>15343430.73</v>
      </c>
      <c r="K41" s="299">
        <v>-1158415.1399999999</v>
      </c>
      <c r="L41" s="299">
        <v>2729732.99</v>
      </c>
      <c r="M41" s="299">
        <v>8616933.6300000008</v>
      </c>
      <c r="N41" s="300">
        <v>3.72</v>
      </c>
      <c r="O41" s="301">
        <v>11.957740585774056</v>
      </c>
      <c r="P41" s="300">
        <v>-1.9</v>
      </c>
      <c r="Q41" s="301">
        <v>10.477489539748952</v>
      </c>
      <c r="R41" s="302">
        <v>121.02</v>
      </c>
      <c r="S41" s="302">
        <v>33.270000000000003</v>
      </c>
      <c r="T41" s="302">
        <v>119.53</v>
      </c>
      <c r="U41" s="302">
        <v>425.48</v>
      </c>
      <c r="V41" s="302">
        <v>63.98</v>
      </c>
      <c r="W41" s="303"/>
      <c r="Y41" s="305"/>
      <c r="Z41" s="305"/>
      <c r="AA41" s="305"/>
      <c r="AB41" s="306"/>
      <c r="AC41" s="305"/>
      <c r="AD41" s="307"/>
    </row>
    <row r="42" spans="1:30" s="304" customFormat="1">
      <c r="A42" s="296">
        <v>1</v>
      </c>
      <c r="B42" s="297" t="s">
        <v>933</v>
      </c>
      <c r="C42" s="296" t="s">
        <v>40</v>
      </c>
      <c r="D42" s="297" t="s">
        <v>1974</v>
      </c>
      <c r="E42" s="297" t="s">
        <v>945</v>
      </c>
      <c r="F42" s="296">
        <v>5</v>
      </c>
      <c r="G42" s="298">
        <v>1.5</v>
      </c>
      <c r="H42" s="298">
        <v>1.33</v>
      </c>
      <c r="I42" s="298">
        <v>1.07</v>
      </c>
      <c r="J42" s="299">
        <v>3802421.29</v>
      </c>
      <c r="K42" s="299">
        <v>50895.66</v>
      </c>
      <c r="L42" s="299">
        <v>2445491.46</v>
      </c>
      <c r="M42" s="299">
        <v>507951.64</v>
      </c>
      <c r="N42" s="300">
        <v>3.86</v>
      </c>
      <c r="O42" s="301">
        <v>11.957740585774056</v>
      </c>
      <c r="P42" s="300">
        <v>0.11</v>
      </c>
      <c r="Q42" s="301">
        <v>10.477489539748952</v>
      </c>
      <c r="R42" s="302">
        <v>134.99</v>
      </c>
      <c r="S42" s="302">
        <v>23.7</v>
      </c>
      <c r="T42" s="302">
        <v>40.11</v>
      </c>
      <c r="U42" s="302">
        <v>26.34</v>
      </c>
      <c r="V42" s="302">
        <v>48.41</v>
      </c>
      <c r="W42" s="303"/>
      <c r="Y42" s="305"/>
      <c r="Z42" s="305"/>
      <c r="AA42" s="305"/>
      <c r="AB42" s="306"/>
      <c r="AC42" s="305"/>
      <c r="AD42" s="307"/>
    </row>
    <row r="43" spans="1:30" s="304" customFormat="1">
      <c r="A43" s="296">
        <v>1</v>
      </c>
      <c r="B43" s="297" t="s">
        <v>933</v>
      </c>
      <c r="C43" s="296" t="s">
        <v>41</v>
      </c>
      <c r="D43" s="297" t="s">
        <v>2881</v>
      </c>
      <c r="E43" s="297" t="s">
        <v>963</v>
      </c>
      <c r="F43" s="296">
        <v>9</v>
      </c>
      <c r="G43" s="298">
        <v>1.43</v>
      </c>
      <c r="H43" s="298">
        <v>1.23</v>
      </c>
      <c r="I43" s="298">
        <v>0.99</v>
      </c>
      <c r="J43" s="299">
        <v>13087349.039999999</v>
      </c>
      <c r="K43" s="299">
        <v>15976121.91</v>
      </c>
      <c r="L43" s="299">
        <v>8870834.3000000007</v>
      </c>
      <c r="M43" s="299">
        <v>-412171.09</v>
      </c>
      <c r="N43" s="300">
        <v>5.65</v>
      </c>
      <c r="O43" s="301">
        <v>10.682500000000001</v>
      </c>
      <c r="P43" s="300">
        <v>10.63</v>
      </c>
      <c r="Q43" s="301">
        <v>7.8810714285714285</v>
      </c>
      <c r="R43" s="302">
        <v>186.78</v>
      </c>
      <c r="S43" s="302">
        <v>17.13</v>
      </c>
      <c r="T43" s="302">
        <v>42.01</v>
      </c>
      <c r="U43" s="302">
        <v>232.6</v>
      </c>
      <c r="V43" s="302">
        <v>59.69</v>
      </c>
      <c r="W43" s="303"/>
      <c r="Y43" s="305"/>
      <c r="Z43" s="305"/>
      <c r="AA43" s="305"/>
      <c r="AB43" s="306"/>
      <c r="AC43" s="305"/>
      <c r="AD43" s="307"/>
    </row>
    <row r="44" spans="1:30" s="304" customFormat="1">
      <c r="A44" s="296">
        <v>1</v>
      </c>
      <c r="B44" s="297" t="s">
        <v>933</v>
      </c>
      <c r="C44" s="296" t="s">
        <v>42</v>
      </c>
      <c r="D44" s="297" t="s">
        <v>1975</v>
      </c>
      <c r="E44" s="297" t="s">
        <v>2865</v>
      </c>
      <c r="F44" s="296">
        <v>6</v>
      </c>
      <c r="G44" s="298">
        <v>2.0699999999999998</v>
      </c>
      <c r="H44" s="298">
        <v>1.95</v>
      </c>
      <c r="I44" s="298">
        <v>1.05</v>
      </c>
      <c r="J44" s="299">
        <v>32875580.719999999</v>
      </c>
      <c r="K44" s="299">
        <v>8582677.4700000007</v>
      </c>
      <c r="L44" s="299">
        <v>12682763.630000001</v>
      </c>
      <c r="M44" s="299">
        <v>1587717.32</v>
      </c>
      <c r="N44" s="300">
        <v>7.09</v>
      </c>
      <c r="O44" s="301">
        <v>12.960000000000003</v>
      </c>
      <c r="P44" s="300">
        <v>8.42</v>
      </c>
      <c r="Q44" s="301">
        <v>10.950165289256196</v>
      </c>
      <c r="R44" s="302">
        <v>147.28</v>
      </c>
      <c r="S44" s="302">
        <v>53.31</v>
      </c>
      <c r="T44" s="302">
        <v>110.81</v>
      </c>
      <c r="U44" s="302">
        <v>114.1</v>
      </c>
      <c r="V44" s="302">
        <v>33.69</v>
      </c>
      <c r="W44" s="303"/>
      <c r="Y44" s="305"/>
      <c r="Z44" s="305"/>
      <c r="AA44" s="305"/>
      <c r="AB44" s="306"/>
      <c r="AC44" s="305"/>
      <c r="AD44" s="307"/>
    </row>
    <row r="45" spans="1:30" s="304" customFormat="1">
      <c r="A45" s="296">
        <v>1</v>
      </c>
      <c r="B45" s="297" t="s">
        <v>933</v>
      </c>
      <c r="C45" s="296" t="s">
        <v>43</v>
      </c>
      <c r="D45" s="297" t="s">
        <v>1976</v>
      </c>
      <c r="E45" s="297" t="s">
        <v>967</v>
      </c>
      <c r="F45" s="296">
        <v>2</v>
      </c>
      <c r="G45" s="298">
        <v>2.08</v>
      </c>
      <c r="H45" s="298">
        <v>1.84</v>
      </c>
      <c r="I45" s="298">
        <v>1.32</v>
      </c>
      <c r="J45" s="299">
        <v>6078904.1799999997</v>
      </c>
      <c r="K45" s="299">
        <v>3575978.24</v>
      </c>
      <c r="L45" s="299">
        <v>6529270.79</v>
      </c>
      <c r="M45" s="299">
        <v>1544638.79</v>
      </c>
      <c r="N45" s="300">
        <v>18.440000000000001</v>
      </c>
      <c r="O45" s="301">
        <v>15.133488372093023</v>
      </c>
      <c r="P45" s="300">
        <v>7.58</v>
      </c>
      <c r="Q45" s="301">
        <v>8.0209302325581397</v>
      </c>
      <c r="R45" s="302">
        <v>172.68</v>
      </c>
      <c r="S45" s="302">
        <v>16.13</v>
      </c>
      <c r="T45" s="302">
        <v>150.49</v>
      </c>
      <c r="U45" s="302">
        <v>133.04</v>
      </c>
      <c r="V45" s="302">
        <v>96.02</v>
      </c>
      <c r="W45" s="303"/>
      <c r="Y45" s="305"/>
      <c r="Z45" s="305"/>
      <c r="AA45" s="305"/>
      <c r="AB45" s="306"/>
      <c r="AC45" s="305"/>
      <c r="AD45" s="307"/>
    </row>
    <row r="46" spans="1:30" s="304" customFormat="1">
      <c r="A46" s="296">
        <v>1</v>
      </c>
      <c r="B46" s="297" t="s">
        <v>1027</v>
      </c>
      <c r="C46" s="296" t="s">
        <v>92</v>
      </c>
      <c r="D46" s="297" t="s">
        <v>2022</v>
      </c>
      <c r="E46" s="297" t="s">
        <v>1000</v>
      </c>
      <c r="F46" s="296">
        <v>17</v>
      </c>
      <c r="G46" s="298">
        <v>2.82</v>
      </c>
      <c r="H46" s="298">
        <v>2.4500000000000002</v>
      </c>
      <c r="I46" s="298">
        <v>1.38</v>
      </c>
      <c r="J46" s="299">
        <v>226366988.68000001</v>
      </c>
      <c r="K46" s="299">
        <v>-5656614.5300000003</v>
      </c>
      <c r="L46" s="299">
        <v>69753627.120000005</v>
      </c>
      <c r="M46" s="299">
        <v>47669581.57</v>
      </c>
      <c r="N46" s="300">
        <v>7.84</v>
      </c>
      <c r="O46" s="301">
        <v>7.9657894736842101</v>
      </c>
      <c r="P46" s="300">
        <v>-0.47</v>
      </c>
      <c r="Q46" s="301">
        <v>3.4205263157894743</v>
      </c>
      <c r="R46" s="302">
        <v>52.63</v>
      </c>
      <c r="S46" s="302">
        <v>47.12</v>
      </c>
      <c r="T46" s="302">
        <v>40.35</v>
      </c>
      <c r="U46" s="302">
        <v>76.52</v>
      </c>
      <c r="V46" s="302">
        <v>53.27</v>
      </c>
      <c r="W46" s="303"/>
      <c r="Y46" s="305"/>
      <c r="Z46" s="305"/>
      <c r="AA46" s="305"/>
      <c r="AB46" s="306"/>
      <c r="AC46" s="305"/>
      <c r="AD46" s="307"/>
    </row>
    <row r="47" spans="1:30" s="304" customFormat="1">
      <c r="A47" s="296">
        <v>1</v>
      </c>
      <c r="B47" s="297" t="s">
        <v>1027</v>
      </c>
      <c r="C47" s="296" t="s">
        <v>93</v>
      </c>
      <c r="D47" s="297" t="s">
        <v>2023</v>
      </c>
      <c r="E47" s="297" t="s">
        <v>2865</v>
      </c>
      <c r="F47" s="296">
        <v>6</v>
      </c>
      <c r="G47" s="298">
        <v>2.81</v>
      </c>
      <c r="H47" s="298">
        <v>2.4500000000000002</v>
      </c>
      <c r="I47" s="298">
        <v>2.1800000000000002</v>
      </c>
      <c r="J47" s="299">
        <v>16308822.859999999</v>
      </c>
      <c r="K47" s="299">
        <v>1101970.3799999999</v>
      </c>
      <c r="L47" s="299">
        <v>5292149.2</v>
      </c>
      <c r="M47" s="299">
        <v>10609861.560000001</v>
      </c>
      <c r="N47" s="300">
        <v>5.31</v>
      </c>
      <c r="O47" s="301">
        <v>12.960000000000003</v>
      </c>
      <c r="P47" s="300">
        <v>1.1299999999999999</v>
      </c>
      <c r="Q47" s="301">
        <v>10.950165289256196</v>
      </c>
      <c r="R47" s="302">
        <v>48.59</v>
      </c>
      <c r="S47" s="302">
        <v>7.9</v>
      </c>
      <c r="T47" s="302">
        <v>35.22</v>
      </c>
      <c r="U47" s="302">
        <v>61.64</v>
      </c>
      <c r="V47" s="302">
        <v>61.53</v>
      </c>
      <c r="W47" s="303"/>
      <c r="Y47" s="305"/>
      <c r="Z47" s="305"/>
      <c r="AA47" s="305"/>
      <c r="AB47" s="306"/>
      <c r="AC47" s="305"/>
      <c r="AD47" s="307"/>
    </row>
    <row r="48" spans="1:30" s="304" customFormat="1">
      <c r="A48" s="296">
        <v>1</v>
      </c>
      <c r="B48" s="297" t="s">
        <v>1027</v>
      </c>
      <c r="C48" s="296" t="s">
        <v>94</v>
      </c>
      <c r="D48" s="297" t="s">
        <v>2024</v>
      </c>
      <c r="E48" s="297" t="s">
        <v>2865</v>
      </c>
      <c r="F48" s="296">
        <v>6</v>
      </c>
      <c r="G48" s="298">
        <v>2.5299999999999998</v>
      </c>
      <c r="H48" s="298">
        <v>2.06</v>
      </c>
      <c r="I48" s="298">
        <v>1.81</v>
      </c>
      <c r="J48" s="299">
        <v>14837624.800000001</v>
      </c>
      <c r="K48" s="299">
        <v>5150852.2699999996</v>
      </c>
      <c r="L48" s="299">
        <v>7053877.0099999998</v>
      </c>
      <c r="M48" s="299">
        <v>7829799.4000000004</v>
      </c>
      <c r="N48" s="300">
        <v>7.5</v>
      </c>
      <c r="O48" s="301">
        <v>12.960000000000003</v>
      </c>
      <c r="P48" s="300">
        <v>7.01</v>
      </c>
      <c r="Q48" s="301">
        <v>10.950165289256196</v>
      </c>
      <c r="R48" s="302">
        <v>70.81</v>
      </c>
      <c r="S48" s="302">
        <v>9.89</v>
      </c>
      <c r="T48" s="302">
        <v>50.08</v>
      </c>
      <c r="U48" s="302">
        <v>72.16</v>
      </c>
      <c r="V48" s="302">
        <v>73.099999999999994</v>
      </c>
      <c r="W48" s="303"/>
      <c r="Y48" s="305"/>
      <c r="Z48" s="305"/>
      <c r="AA48" s="305"/>
      <c r="AB48" s="306"/>
      <c r="AC48" s="305"/>
      <c r="AD48" s="307"/>
    </row>
    <row r="49" spans="1:30" s="304" customFormat="1">
      <c r="A49" s="296">
        <v>1</v>
      </c>
      <c r="B49" s="297" t="s">
        <v>1027</v>
      </c>
      <c r="C49" s="296" t="s">
        <v>95</v>
      </c>
      <c r="D49" s="297" t="s">
        <v>2025</v>
      </c>
      <c r="E49" s="297" t="s">
        <v>2865</v>
      </c>
      <c r="F49" s="296">
        <v>6</v>
      </c>
      <c r="G49" s="298">
        <v>1.44</v>
      </c>
      <c r="H49" s="298">
        <v>1.18</v>
      </c>
      <c r="I49" s="298">
        <v>0.97</v>
      </c>
      <c r="J49" s="299">
        <v>6991211.9500000002</v>
      </c>
      <c r="K49" s="299">
        <v>-1880372.84</v>
      </c>
      <c r="L49" s="299">
        <v>877293.32</v>
      </c>
      <c r="M49" s="299">
        <v>-451000.17</v>
      </c>
      <c r="N49" s="300">
        <v>0.8</v>
      </c>
      <c r="O49" s="301">
        <v>12.960000000000003</v>
      </c>
      <c r="P49" s="300">
        <v>-2.42</v>
      </c>
      <c r="Q49" s="301">
        <v>10.950165289256196</v>
      </c>
      <c r="R49" s="302">
        <v>153.66</v>
      </c>
      <c r="S49" s="302">
        <v>5.01</v>
      </c>
      <c r="T49" s="302">
        <v>33.53</v>
      </c>
      <c r="U49" s="302">
        <v>57.81</v>
      </c>
      <c r="V49" s="302">
        <v>80.77</v>
      </c>
      <c r="W49" s="303"/>
      <c r="Y49" s="305"/>
      <c r="Z49" s="305"/>
      <c r="AA49" s="305"/>
      <c r="AB49" s="306"/>
      <c r="AC49" s="305"/>
      <c r="AD49" s="307"/>
    </row>
    <row r="50" spans="1:30" s="304" customFormat="1">
      <c r="A50" s="296">
        <v>1</v>
      </c>
      <c r="B50" s="297" t="s">
        <v>1027</v>
      </c>
      <c r="C50" s="296" t="s">
        <v>96</v>
      </c>
      <c r="D50" s="297" t="s">
        <v>2026</v>
      </c>
      <c r="E50" s="297" t="s">
        <v>2865</v>
      </c>
      <c r="F50" s="296">
        <v>6</v>
      </c>
      <c r="G50" s="298">
        <v>2.31</v>
      </c>
      <c r="H50" s="298">
        <v>1.91</v>
      </c>
      <c r="I50" s="298">
        <v>1.66</v>
      </c>
      <c r="J50" s="299">
        <v>12499659.210000001</v>
      </c>
      <c r="K50" s="299">
        <v>6802332.4699999997</v>
      </c>
      <c r="L50" s="299">
        <v>9360272.8800000008</v>
      </c>
      <c r="M50" s="299">
        <v>6246535.9299999997</v>
      </c>
      <c r="N50" s="300">
        <v>10.130000000000001</v>
      </c>
      <c r="O50" s="301">
        <v>12.960000000000003</v>
      </c>
      <c r="P50" s="300">
        <v>12.66</v>
      </c>
      <c r="Q50" s="301">
        <v>10.950165289256196</v>
      </c>
      <c r="R50" s="302">
        <v>134.04</v>
      </c>
      <c r="S50" s="302">
        <v>11.68</v>
      </c>
      <c r="T50" s="302">
        <v>41.76</v>
      </c>
      <c r="U50" s="302">
        <v>63.61</v>
      </c>
      <c r="V50" s="302">
        <v>72.89</v>
      </c>
      <c r="W50" s="303"/>
      <c r="Y50" s="305"/>
      <c r="Z50" s="305"/>
      <c r="AA50" s="305"/>
      <c r="AB50" s="306"/>
      <c r="AC50" s="305"/>
      <c r="AD50" s="307"/>
    </row>
    <row r="51" spans="1:30" s="304" customFormat="1">
      <c r="A51" s="296">
        <v>1</v>
      </c>
      <c r="B51" s="297" t="s">
        <v>1027</v>
      </c>
      <c r="C51" s="296" t="s">
        <v>97</v>
      </c>
      <c r="D51" s="297" t="s">
        <v>2027</v>
      </c>
      <c r="E51" s="297" t="s">
        <v>2865</v>
      </c>
      <c r="F51" s="296">
        <v>6</v>
      </c>
      <c r="G51" s="298">
        <v>2.04</v>
      </c>
      <c r="H51" s="298">
        <v>1.67</v>
      </c>
      <c r="I51" s="298">
        <v>1.53</v>
      </c>
      <c r="J51" s="299">
        <v>8398294.4900000002</v>
      </c>
      <c r="K51" s="299">
        <v>2494119.7999999998</v>
      </c>
      <c r="L51" s="299">
        <v>3908566.33</v>
      </c>
      <c r="M51" s="299">
        <v>4282466.7</v>
      </c>
      <c r="N51" s="300">
        <v>4.76</v>
      </c>
      <c r="O51" s="301">
        <v>12.960000000000003</v>
      </c>
      <c r="P51" s="300">
        <v>6.06</v>
      </c>
      <c r="Q51" s="301">
        <v>10.950165289256196</v>
      </c>
      <c r="R51" s="302">
        <v>95.93</v>
      </c>
      <c r="S51" s="302">
        <v>7.66</v>
      </c>
      <c r="T51" s="302">
        <v>50.48</v>
      </c>
      <c r="U51" s="302">
        <v>63.11</v>
      </c>
      <c r="V51" s="302">
        <v>49.17</v>
      </c>
      <c r="W51" s="303"/>
      <c r="Y51" s="305"/>
      <c r="Z51" s="305"/>
      <c r="AA51" s="305"/>
      <c r="AB51" s="306"/>
      <c r="AC51" s="305"/>
      <c r="AD51" s="307"/>
    </row>
    <row r="52" spans="1:30" s="304" customFormat="1">
      <c r="A52" s="296">
        <v>1</v>
      </c>
      <c r="B52" s="297" t="s">
        <v>1027</v>
      </c>
      <c r="C52" s="296" t="s">
        <v>98</v>
      </c>
      <c r="D52" s="297" t="s">
        <v>2028</v>
      </c>
      <c r="E52" s="297" t="s">
        <v>945</v>
      </c>
      <c r="F52" s="296">
        <v>5</v>
      </c>
      <c r="G52" s="298">
        <v>2.8</v>
      </c>
      <c r="H52" s="298">
        <v>2.5499999999999998</v>
      </c>
      <c r="I52" s="298">
        <v>2.08</v>
      </c>
      <c r="J52" s="299">
        <v>8942974.1400000006</v>
      </c>
      <c r="K52" s="299">
        <v>-3504894.21</v>
      </c>
      <c r="L52" s="299">
        <v>-1866534.19</v>
      </c>
      <c r="M52" s="299">
        <v>5349176.0199999996</v>
      </c>
      <c r="N52" s="300">
        <v>-3.69</v>
      </c>
      <c r="O52" s="301">
        <v>11.957740585774056</v>
      </c>
      <c r="P52" s="300">
        <v>-12.91</v>
      </c>
      <c r="Q52" s="301">
        <v>10.477489539748952</v>
      </c>
      <c r="R52" s="302">
        <v>55.94</v>
      </c>
      <c r="S52" s="302">
        <v>39.590000000000003</v>
      </c>
      <c r="T52" s="302">
        <v>42.38</v>
      </c>
      <c r="U52" s="302">
        <v>45.18</v>
      </c>
      <c r="V52" s="302">
        <v>54.38</v>
      </c>
      <c r="W52" s="303"/>
      <c r="Y52" s="305"/>
      <c r="Z52" s="305"/>
      <c r="AA52" s="305"/>
      <c r="AB52" s="306"/>
      <c r="AC52" s="305"/>
      <c r="AD52" s="307"/>
    </row>
    <row r="53" spans="1:30" s="304" customFormat="1">
      <c r="A53" s="296">
        <v>1</v>
      </c>
      <c r="B53" s="297" t="s">
        <v>1027</v>
      </c>
      <c r="C53" s="296" t="s">
        <v>99</v>
      </c>
      <c r="D53" s="297" t="s">
        <v>2882</v>
      </c>
      <c r="E53" s="297" t="s">
        <v>963</v>
      </c>
      <c r="F53" s="296">
        <v>9</v>
      </c>
      <c r="G53" s="298">
        <v>3.75</v>
      </c>
      <c r="H53" s="298">
        <v>3.06</v>
      </c>
      <c r="I53" s="298">
        <v>2.2400000000000002</v>
      </c>
      <c r="J53" s="299">
        <v>15054413.300000001</v>
      </c>
      <c r="K53" s="299">
        <v>-589951.01</v>
      </c>
      <c r="L53" s="299">
        <v>3586608.51</v>
      </c>
      <c r="M53" s="299">
        <v>6792901.5300000003</v>
      </c>
      <c r="N53" s="300">
        <v>4.34</v>
      </c>
      <c r="O53" s="301">
        <v>10.682500000000001</v>
      </c>
      <c r="P53" s="300">
        <v>-0.63</v>
      </c>
      <c r="Q53" s="301">
        <v>7.8810714285714285</v>
      </c>
      <c r="R53" s="302">
        <v>52.45</v>
      </c>
      <c r="S53" s="302">
        <v>21.67</v>
      </c>
      <c r="T53" s="302">
        <v>93.8</v>
      </c>
      <c r="U53" s="302">
        <v>91.65</v>
      </c>
      <c r="V53" s="302">
        <v>59.9</v>
      </c>
      <c r="W53" s="303"/>
      <c r="Y53" s="305"/>
      <c r="Z53" s="305"/>
      <c r="AA53" s="305"/>
      <c r="AB53" s="306"/>
      <c r="AC53" s="305"/>
      <c r="AD53" s="307"/>
    </row>
    <row r="54" spans="1:30" s="304" customFormat="1">
      <c r="A54" s="296">
        <v>1</v>
      </c>
      <c r="B54" s="297" t="s">
        <v>1036</v>
      </c>
      <c r="C54" s="296" t="s">
        <v>100</v>
      </c>
      <c r="D54" s="297" t="s">
        <v>2029</v>
      </c>
      <c r="E54" s="297" t="s">
        <v>1038</v>
      </c>
      <c r="F54" s="296">
        <v>16</v>
      </c>
      <c r="G54" s="298">
        <v>2.2400000000000002</v>
      </c>
      <c r="H54" s="298">
        <v>1.99</v>
      </c>
      <c r="I54" s="298">
        <v>1.49</v>
      </c>
      <c r="J54" s="299">
        <v>90544485.950000003</v>
      </c>
      <c r="K54" s="299">
        <v>-4400298.0599999996</v>
      </c>
      <c r="L54" s="299">
        <v>18968873.75</v>
      </c>
      <c r="M54" s="299">
        <v>37106796.93</v>
      </c>
      <c r="N54" s="300">
        <v>6.57</v>
      </c>
      <c r="O54" s="301">
        <v>7.936451612903225</v>
      </c>
      <c r="P54" s="300">
        <v>-1.1000000000000001</v>
      </c>
      <c r="Q54" s="301">
        <v>4.3241935483870959</v>
      </c>
      <c r="R54" s="302">
        <v>115.16</v>
      </c>
      <c r="S54" s="302">
        <v>81.11</v>
      </c>
      <c r="T54" s="302">
        <v>68.599999999999994</v>
      </c>
      <c r="U54" s="302">
        <v>927.48</v>
      </c>
      <c r="V54" s="302">
        <v>55.66</v>
      </c>
      <c r="W54" s="303"/>
      <c r="Y54" s="305"/>
      <c r="Z54" s="305"/>
      <c r="AA54" s="305"/>
      <c r="AB54" s="306"/>
      <c r="AC54" s="305"/>
      <c r="AD54" s="307"/>
    </row>
    <row r="55" spans="1:30" s="304" customFormat="1">
      <c r="A55" s="296">
        <v>1</v>
      </c>
      <c r="B55" s="297" t="s">
        <v>1036</v>
      </c>
      <c r="C55" s="296" t="s">
        <v>101</v>
      </c>
      <c r="D55" s="297" t="s">
        <v>2030</v>
      </c>
      <c r="E55" s="297" t="s">
        <v>945</v>
      </c>
      <c r="F55" s="296">
        <v>5</v>
      </c>
      <c r="G55" s="298">
        <v>1.46</v>
      </c>
      <c r="H55" s="298">
        <v>1.25</v>
      </c>
      <c r="I55" s="298">
        <v>0.74</v>
      </c>
      <c r="J55" s="299">
        <v>6044871.4699999997</v>
      </c>
      <c r="K55" s="299">
        <v>4465587.5599999996</v>
      </c>
      <c r="L55" s="299">
        <v>7912376.4000000004</v>
      </c>
      <c r="M55" s="299">
        <v>-3471989.39</v>
      </c>
      <c r="N55" s="300">
        <v>13.47</v>
      </c>
      <c r="O55" s="301">
        <v>11.957740585774056</v>
      </c>
      <c r="P55" s="300">
        <v>7.94</v>
      </c>
      <c r="Q55" s="301">
        <v>10.477489539748952</v>
      </c>
      <c r="R55" s="302">
        <v>213.32</v>
      </c>
      <c r="S55" s="302">
        <v>103.64</v>
      </c>
      <c r="T55" s="302">
        <v>49.37</v>
      </c>
      <c r="U55" s="302">
        <v>239.81</v>
      </c>
      <c r="V55" s="302">
        <v>80.989999999999995</v>
      </c>
      <c r="W55" s="303"/>
      <c r="Y55" s="305"/>
      <c r="Z55" s="305"/>
      <c r="AA55" s="305"/>
      <c r="AB55" s="306"/>
      <c r="AC55" s="305"/>
      <c r="AD55" s="307"/>
    </row>
    <row r="56" spans="1:30" s="304" customFormat="1">
      <c r="A56" s="296">
        <v>1</v>
      </c>
      <c r="B56" s="297" t="s">
        <v>1036</v>
      </c>
      <c r="C56" s="296" t="s">
        <v>102</v>
      </c>
      <c r="D56" s="297" t="s">
        <v>2031</v>
      </c>
      <c r="E56" s="297" t="s">
        <v>963</v>
      </c>
      <c r="F56" s="296">
        <v>9</v>
      </c>
      <c r="G56" s="298">
        <v>1.17</v>
      </c>
      <c r="H56" s="298">
        <v>0.94</v>
      </c>
      <c r="I56" s="298">
        <v>0.5</v>
      </c>
      <c r="J56" s="299">
        <v>4473371.84</v>
      </c>
      <c r="K56" s="299">
        <v>25735826.84</v>
      </c>
      <c r="L56" s="299">
        <v>9819339.7599999998</v>
      </c>
      <c r="M56" s="299">
        <v>-12705605.34</v>
      </c>
      <c r="N56" s="300">
        <v>10.8</v>
      </c>
      <c r="O56" s="301">
        <v>10.682500000000001</v>
      </c>
      <c r="P56" s="300">
        <v>19.170000000000002</v>
      </c>
      <c r="Q56" s="301">
        <v>7.8810714285714285</v>
      </c>
      <c r="R56" s="302">
        <v>203.59</v>
      </c>
      <c r="S56" s="302">
        <v>57.99</v>
      </c>
      <c r="T56" s="302">
        <v>73.510000000000005</v>
      </c>
      <c r="U56" s="302">
        <v>339.43</v>
      </c>
      <c r="V56" s="302">
        <v>77.989999999999995</v>
      </c>
      <c r="W56" s="303"/>
      <c r="Y56" s="305"/>
      <c r="Z56" s="305"/>
      <c r="AA56" s="305"/>
      <c r="AB56" s="306"/>
      <c r="AC56" s="305"/>
      <c r="AD56" s="307"/>
    </row>
    <row r="57" spans="1:30" s="304" customFormat="1">
      <c r="A57" s="296">
        <v>1</v>
      </c>
      <c r="B57" s="297" t="s">
        <v>1036</v>
      </c>
      <c r="C57" s="296" t="s">
        <v>103</v>
      </c>
      <c r="D57" s="297" t="s">
        <v>2032</v>
      </c>
      <c r="E57" s="297" t="s">
        <v>2864</v>
      </c>
      <c r="F57" s="296">
        <v>13</v>
      </c>
      <c r="G57" s="298">
        <v>1.24</v>
      </c>
      <c r="H57" s="298">
        <v>1.04</v>
      </c>
      <c r="I57" s="298">
        <v>0.59</v>
      </c>
      <c r="J57" s="299">
        <v>9280477.8900000006</v>
      </c>
      <c r="K57" s="299">
        <v>-11580874.73</v>
      </c>
      <c r="L57" s="299">
        <v>1313283.95</v>
      </c>
      <c r="M57" s="299">
        <v>-15798912.92</v>
      </c>
      <c r="N57" s="300">
        <v>0.83</v>
      </c>
      <c r="O57" s="301">
        <v>11.051176470588238</v>
      </c>
      <c r="P57" s="300">
        <v>-4.55</v>
      </c>
      <c r="Q57" s="301">
        <v>5.5768627450980395</v>
      </c>
      <c r="R57" s="302">
        <v>195.42</v>
      </c>
      <c r="S57" s="302">
        <v>48.88</v>
      </c>
      <c r="T57" s="302">
        <v>58.47</v>
      </c>
      <c r="U57" s="302">
        <v>223.32</v>
      </c>
      <c r="V57" s="302">
        <v>57.12</v>
      </c>
      <c r="W57" s="303"/>
      <c r="Y57" s="305"/>
      <c r="Z57" s="305"/>
      <c r="AA57" s="305"/>
      <c r="AB57" s="306"/>
      <c r="AC57" s="305"/>
      <c r="AD57" s="307"/>
    </row>
    <row r="58" spans="1:30" s="304" customFormat="1">
      <c r="A58" s="296">
        <v>1</v>
      </c>
      <c r="B58" s="297" t="s">
        <v>1036</v>
      </c>
      <c r="C58" s="296" t="s">
        <v>104</v>
      </c>
      <c r="D58" s="297" t="s">
        <v>2033</v>
      </c>
      <c r="E58" s="297" t="s">
        <v>945</v>
      </c>
      <c r="F58" s="296">
        <v>5</v>
      </c>
      <c r="G58" s="298">
        <v>1.58</v>
      </c>
      <c r="H58" s="298">
        <v>1.38</v>
      </c>
      <c r="I58" s="298">
        <v>0.76</v>
      </c>
      <c r="J58" s="299">
        <v>7720448.1200000001</v>
      </c>
      <c r="K58" s="299">
        <v>3645697.2</v>
      </c>
      <c r="L58" s="299">
        <v>6037316.5700000003</v>
      </c>
      <c r="M58" s="299">
        <v>-3143338.55</v>
      </c>
      <c r="N58" s="300">
        <v>10.02</v>
      </c>
      <c r="O58" s="301">
        <v>11.957740585774056</v>
      </c>
      <c r="P58" s="300">
        <v>8.15</v>
      </c>
      <c r="Q58" s="301">
        <v>10.477489539748952</v>
      </c>
      <c r="R58" s="302">
        <v>152.80000000000001</v>
      </c>
      <c r="S58" s="302">
        <v>69.12</v>
      </c>
      <c r="T58" s="302">
        <v>71.12</v>
      </c>
      <c r="U58" s="302">
        <v>217.39</v>
      </c>
      <c r="V58" s="302">
        <v>74.13</v>
      </c>
      <c r="W58" s="303"/>
      <c r="Y58" s="305"/>
      <c r="Z58" s="305"/>
      <c r="AA58" s="305"/>
      <c r="AB58" s="306"/>
      <c r="AC58" s="305"/>
      <c r="AD58" s="307"/>
    </row>
    <row r="59" spans="1:30" s="304" customFormat="1">
      <c r="A59" s="296">
        <v>1</v>
      </c>
      <c r="B59" s="297" t="s">
        <v>1036</v>
      </c>
      <c r="C59" s="296" t="s">
        <v>105</v>
      </c>
      <c r="D59" s="297" t="s">
        <v>2034</v>
      </c>
      <c r="E59" s="297" t="s">
        <v>2865</v>
      </c>
      <c r="F59" s="296">
        <v>6</v>
      </c>
      <c r="G59" s="298">
        <v>2.38</v>
      </c>
      <c r="H59" s="298">
        <v>2.21</v>
      </c>
      <c r="I59" s="298">
        <v>1.86</v>
      </c>
      <c r="J59" s="299">
        <v>15966707.699999999</v>
      </c>
      <c r="K59" s="299">
        <v>6804282.25</v>
      </c>
      <c r="L59" s="299">
        <v>9161728.6500000004</v>
      </c>
      <c r="M59" s="299">
        <v>9921454.7799999993</v>
      </c>
      <c r="N59" s="300">
        <v>14.18</v>
      </c>
      <c r="O59" s="301">
        <v>12.960000000000003</v>
      </c>
      <c r="P59" s="300">
        <v>12.63</v>
      </c>
      <c r="Q59" s="301">
        <v>10.950165289256196</v>
      </c>
      <c r="R59" s="302">
        <v>159.13999999999999</v>
      </c>
      <c r="S59" s="302">
        <v>66.260000000000005</v>
      </c>
      <c r="T59" s="302">
        <v>45.06</v>
      </c>
      <c r="U59" s="302">
        <v>100.91</v>
      </c>
      <c r="V59" s="302">
        <v>57.31</v>
      </c>
      <c r="W59" s="303"/>
      <c r="Y59" s="305"/>
      <c r="Z59" s="305"/>
      <c r="AA59" s="305"/>
      <c r="AB59" s="306"/>
      <c r="AC59" s="305"/>
      <c r="AD59" s="307"/>
    </row>
    <row r="60" spans="1:30" s="304" customFormat="1">
      <c r="A60" s="296">
        <v>1</v>
      </c>
      <c r="B60" s="297" t="s">
        <v>1036</v>
      </c>
      <c r="C60" s="296" t="s">
        <v>106</v>
      </c>
      <c r="D60" s="297" t="s">
        <v>2035</v>
      </c>
      <c r="E60" s="297" t="s">
        <v>945</v>
      </c>
      <c r="F60" s="296">
        <v>5</v>
      </c>
      <c r="G60" s="298">
        <v>1.1399999999999999</v>
      </c>
      <c r="H60" s="298">
        <v>0.96</v>
      </c>
      <c r="I60" s="298">
        <v>0.64</v>
      </c>
      <c r="J60" s="299">
        <v>1594631.04</v>
      </c>
      <c r="K60" s="299">
        <v>-2591046.96</v>
      </c>
      <c r="L60" s="299">
        <v>1462739.95</v>
      </c>
      <c r="M60" s="299">
        <v>-4216344.92</v>
      </c>
      <c r="N60" s="300">
        <v>2.84</v>
      </c>
      <c r="O60" s="301">
        <v>11.957740585774056</v>
      </c>
      <c r="P60" s="300">
        <v>-3.79</v>
      </c>
      <c r="Q60" s="301">
        <v>10.477489539748952</v>
      </c>
      <c r="R60" s="302">
        <v>145.44</v>
      </c>
      <c r="S60" s="302">
        <v>49.21</v>
      </c>
      <c r="T60" s="302">
        <v>43.81</v>
      </c>
      <c r="U60" s="302">
        <v>117.68</v>
      </c>
      <c r="V60" s="302">
        <v>59.66</v>
      </c>
      <c r="W60" s="303"/>
      <c r="Y60" s="305"/>
      <c r="Z60" s="305"/>
      <c r="AA60" s="305"/>
      <c r="AB60" s="306"/>
      <c r="AC60" s="305"/>
      <c r="AD60" s="307"/>
    </row>
    <row r="61" spans="1:30" s="304" customFormat="1">
      <c r="A61" s="296">
        <v>1</v>
      </c>
      <c r="B61" s="297" t="s">
        <v>997</v>
      </c>
      <c r="C61" s="296" t="s">
        <v>68</v>
      </c>
      <c r="D61" s="297" t="s">
        <v>1999</v>
      </c>
      <c r="E61" s="297" t="s">
        <v>1000</v>
      </c>
      <c r="F61" s="296">
        <v>17</v>
      </c>
      <c r="G61" s="298">
        <v>1.76</v>
      </c>
      <c r="H61" s="298">
        <v>1.47</v>
      </c>
      <c r="I61" s="298">
        <v>0.51</v>
      </c>
      <c r="J61" s="299">
        <v>128475431.06</v>
      </c>
      <c r="K61" s="299">
        <v>-26894469.309999999</v>
      </c>
      <c r="L61" s="299">
        <v>23147233.34</v>
      </c>
      <c r="M61" s="299">
        <v>-81129066.109999999</v>
      </c>
      <c r="N61" s="300">
        <v>2.95</v>
      </c>
      <c r="O61" s="301">
        <v>7.9657894736842101</v>
      </c>
      <c r="P61" s="300">
        <v>-2.78</v>
      </c>
      <c r="Q61" s="301">
        <v>3.4205263157894743</v>
      </c>
      <c r="R61" s="302">
        <v>85.19</v>
      </c>
      <c r="S61" s="302">
        <v>40</v>
      </c>
      <c r="T61" s="302">
        <v>50.18</v>
      </c>
      <c r="U61" s="302">
        <v>45.48</v>
      </c>
      <c r="V61" s="302">
        <v>44.63</v>
      </c>
      <c r="W61" s="303"/>
      <c r="Y61" s="305"/>
      <c r="Z61" s="305"/>
      <c r="AA61" s="305"/>
      <c r="AB61" s="306"/>
      <c r="AC61" s="305"/>
      <c r="AD61" s="307"/>
    </row>
    <row r="62" spans="1:30" s="304" customFormat="1">
      <c r="A62" s="296">
        <v>1</v>
      </c>
      <c r="B62" s="297" t="s">
        <v>997</v>
      </c>
      <c r="C62" s="296" t="s">
        <v>69</v>
      </c>
      <c r="D62" s="297" t="s">
        <v>2000</v>
      </c>
      <c r="E62" s="297" t="s">
        <v>945</v>
      </c>
      <c r="F62" s="296">
        <v>5</v>
      </c>
      <c r="G62" s="298">
        <v>3.59</v>
      </c>
      <c r="H62" s="298">
        <v>3.43</v>
      </c>
      <c r="I62" s="298">
        <v>2.9</v>
      </c>
      <c r="J62" s="299">
        <v>12891349.5</v>
      </c>
      <c r="K62" s="299">
        <v>9729395.1099999994</v>
      </c>
      <c r="L62" s="299">
        <v>10335733.4</v>
      </c>
      <c r="M62" s="299">
        <v>9454449.0800000001</v>
      </c>
      <c r="N62" s="300">
        <v>24.94</v>
      </c>
      <c r="O62" s="301">
        <v>11.957740585774056</v>
      </c>
      <c r="P62" s="300">
        <v>30.72</v>
      </c>
      <c r="Q62" s="301">
        <v>10.477489539748952</v>
      </c>
      <c r="R62" s="302">
        <v>33.090000000000003</v>
      </c>
      <c r="S62" s="302">
        <v>41.57</v>
      </c>
      <c r="T62" s="302">
        <v>57.63</v>
      </c>
      <c r="U62" s="302">
        <v>37.6</v>
      </c>
      <c r="V62" s="302">
        <v>37.1</v>
      </c>
      <c r="W62" s="303"/>
      <c r="Y62" s="305"/>
      <c r="Z62" s="305"/>
      <c r="AA62" s="305"/>
      <c r="AB62" s="306"/>
      <c r="AC62" s="305"/>
      <c r="AD62" s="307"/>
    </row>
    <row r="63" spans="1:30" s="304" customFormat="1">
      <c r="A63" s="296">
        <v>1</v>
      </c>
      <c r="B63" s="297" t="s">
        <v>997</v>
      </c>
      <c r="C63" s="296" t="s">
        <v>70</v>
      </c>
      <c r="D63" s="297" t="s">
        <v>2001</v>
      </c>
      <c r="E63" s="297" t="s">
        <v>945</v>
      </c>
      <c r="F63" s="296">
        <v>5</v>
      </c>
      <c r="G63" s="298">
        <v>3.38</v>
      </c>
      <c r="H63" s="298">
        <v>3.2</v>
      </c>
      <c r="I63" s="298">
        <v>2.94</v>
      </c>
      <c r="J63" s="299">
        <v>12545282.59</v>
      </c>
      <c r="K63" s="299">
        <v>5494163.75</v>
      </c>
      <c r="L63" s="299">
        <v>6961053.5</v>
      </c>
      <c r="M63" s="299">
        <v>10245610.289999999</v>
      </c>
      <c r="N63" s="300">
        <v>19.21</v>
      </c>
      <c r="O63" s="301">
        <v>11.957740585774056</v>
      </c>
      <c r="P63" s="300">
        <v>18.420000000000002</v>
      </c>
      <c r="Q63" s="301">
        <v>10.477489539748952</v>
      </c>
      <c r="R63" s="302">
        <v>93.44</v>
      </c>
      <c r="S63" s="302">
        <v>13.54</v>
      </c>
      <c r="T63" s="302">
        <v>41.11</v>
      </c>
      <c r="U63" s="302">
        <v>16.96</v>
      </c>
      <c r="V63" s="302">
        <v>50.45</v>
      </c>
      <c r="W63" s="303"/>
      <c r="Y63" s="305"/>
      <c r="Z63" s="305"/>
      <c r="AA63" s="305"/>
      <c r="AB63" s="306"/>
      <c r="AC63" s="305"/>
      <c r="AD63" s="307"/>
    </row>
    <row r="64" spans="1:30" s="304" customFormat="1">
      <c r="A64" s="296">
        <v>1</v>
      </c>
      <c r="B64" s="297" t="s">
        <v>997</v>
      </c>
      <c r="C64" s="296" t="s">
        <v>71</v>
      </c>
      <c r="D64" s="297" t="s">
        <v>2002</v>
      </c>
      <c r="E64" s="297" t="s">
        <v>945</v>
      </c>
      <c r="F64" s="296">
        <v>5</v>
      </c>
      <c r="G64" s="298">
        <v>3.17</v>
      </c>
      <c r="H64" s="298">
        <v>3.06</v>
      </c>
      <c r="I64" s="298">
        <v>2.66</v>
      </c>
      <c r="J64" s="299">
        <v>15924767.48</v>
      </c>
      <c r="K64" s="299">
        <v>14805236.17</v>
      </c>
      <c r="L64" s="299">
        <v>13555858.25</v>
      </c>
      <c r="M64" s="299">
        <v>12174258.43</v>
      </c>
      <c r="N64" s="300">
        <v>20.5</v>
      </c>
      <c r="O64" s="301">
        <v>11.957740585774056</v>
      </c>
      <c r="P64" s="300">
        <v>24.83</v>
      </c>
      <c r="Q64" s="301">
        <v>10.477489539748952</v>
      </c>
      <c r="R64" s="302">
        <v>71.66</v>
      </c>
      <c r="S64" s="302">
        <v>19.600000000000001</v>
      </c>
      <c r="T64" s="302">
        <v>49.9</v>
      </c>
      <c r="U64" s="302">
        <v>47.75</v>
      </c>
      <c r="V64" s="302">
        <v>25.86</v>
      </c>
      <c r="W64" s="303"/>
      <c r="Y64" s="305"/>
      <c r="Z64" s="305"/>
      <c r="AA64" s="305"/>
      <c r="AB64" s="306"/>
      <c r="AC64" s="305"/>
      <c r="AD64" s="307"/>
    </row>
    <row r="65" spans="1:30" s="304" customFormat="1">
      <c r="A65" s="296">
        <v>1</v>
      </c>
      <c r="B65" s="297" t="s">
        <v>997</v>
      </c>
      <c r="C65" s="296" t="s">
        <v>72</v>
      </c>
      <c r="D65" s="297" t="s">
        <v>2003</v>
      </c>
      <c r="E65" s="297" t="s">
        <v>2865</v>
      </c>
      <c r="F65" s="296">
        <v>6</v>
      </c>
      <c r="G65" s="298">
        <v>1.37</v>
      </c>
      <c r="H65" s="298">
        <v>1.19</v>
      </c>
      <c r="I65" s="298">
        <v>0.88</v>
      </c>
      <c r="J65" s="299">
        <v>5862838.6399999997</v>
      </c>
      <c r="K65" s="299">
        <v>1353108.23</v>
      </c>
      <c r="L65" s="299">
        <v>4986417.82</v>
      </c>
      <c r="M65" s="299">
        <v>-1932890.01</v>
      </c>
      <c r="N65" s="300">
        <v>5.1100000000000003</v>
      </c>
      <c r="O65" s="301">
        <v>12.960000000000003</v>
      </c>
      <c r="P65" s="300">
        <v>2.13</v>
      </c>
      <c r="Q65" s="301">
        <v>10.950165289256196</v>
      </c>
      <c r="R65" s="302">
        <v>114.23</v>
      </c>
      <c r="S65" s="302">
        <v>5.32</v>
      </c>
      <c r="T65" s="302">
        <v>32.81</v>
      </c>
      <c r="U65" s="302">
        <v>24.51</v>
      </c>
      <c r="V65" s="302">
        <v>46.26</v>
      </c>
      <c r="W65" s="303"/>
      <c r="Y65" s="305"/>
      <c r="Z65" s="305"/>
      <c r="AA65" s="305"/>
      <c r="AB65" s="306"/>
      <c r="AC65" s="305"/>
      <c r="AD65" s="307"/>
    </row>
    <row r="66" spans="1:30" s="304" customFormat="1">
      <c r="A66" s="296">
        <v>1</v>
      </c>
      <c r="B66" s="297" t="s">
        <v>997</v>
      </c>
      <c r="C66" s="296" t="s">
        <v>73</v>
      </c>
      <c r="D66" s="297" t="s">
        <v>2004</v>
      </c>
      <c r="E66" s="297" t="s">
        <v>2865</v>
      </c>
      <c r="F66" s="296">
        <v>6</v>
      </c>
      <c r="G66" s="298">
        <v>1.08</v>
      </c>
      <c r="H66" s="298">
        <v>0.88</v>
      </c>
      <c r="I66" s="298">
        <v>0.68</v>
      </c>
      <c r="J66" s="299">
        <v>1797464.48</v>
      </c>
      <c r="K66" s="299">
        <v>-5082995.3499999996</v>
      </c>
      <c r="L66" s="299">
        <v>-4134972.65</v>
      </c>
      <c r="M66" s="299">
        <v>-7907918.0599999996</v>
      </c>
      <c r="N66" s="300">
        <v>-3.37</v>
      </c>
      <c r="O66" s="301">
        <v>12.960000000000003</v>
      </c>
      <c r="P66" s="300">
        <v>-6.94</v>
      </c>
      <c r="Q66" s="301">
        <v>10.950165289256196</v>
      </c>
      <c r="R66" s="302">
        <v>121.28</v>
      </c>
      <c r="S66" s="302">
        <v>7.02</v>
      </c>
      <c r="T66" s="302">
        <v>35.97</v>
      </c>
      <c r="U66" s="302">
        <v>16.13</v>
      </c>
      <c r="V66" s="302">
        <v>58.25</v>
      </c>
      <c r="W66" s="303"/>
      <c r="Y66" s="305"/>
      <c r="Z66" s="305"/>
      <c r="AA66" s="305"/>
      <c r="AB66" s="306"/>
      <c r="AC66" s="305"/>
      <c r="AD66" s="307"/>
    </row>
    <row r="67" spans="1:30" s="304" customFormat="1">
      <c r="A67" s="296">
        <v>1</v>
      </c>
      <c r="B67" s="297" t="s">
        <v>997</v>
      </c>
      <c r="C67" s="296" t="s">
        <v>74</v>
      </c>
      <c r="D67" s="297" t="s">
        <v>2005</v>
      </c>
      <c r="E67" s="297" t="s">
        <v>945</v>
      </c>
      <c r="F67" s="296">
        <v>5</v>
      </c>
      <c r="G67" s="298">
        <v>4.21</v>
      </c>
      <c r="H67" s="298">
        <v>3.99</v>
      </c>
      <c r="I67" s="298">
        <v>3.7</v>
      </c>
      <c r="J67" s="299">
        <v>23494005.43</v>
      </c>
      <c r="K67" s="299">
        <v>6217871.3700000001</v>
      </c>
      <c r="L67" s="299">
        <v>6453784.9000000004</v>
      </c>
      <c r="M67" s="299">
        <v>19876546.420000002</v>
      </c>
      <c r="N67" s="300">
        <v>13.2</v>
      </c>
      <c r="O67" s="301">
        <v>11.957740585774056</v>
      </c>
      <c r="P67" s="300">
        <v>13.1</v>
      </c>
      <c r="Q67" s="301">
        <v>10.477489539748952</v>
      </c>
      <c r="R67" s="302">
        <v>66.89</v>
      </c>
      <c r="S67" s="302">
        <v>11.89</v>
      </c>
      <c r="T67" s="302">
        <v>29.14</v>
      </c>
      <c r="U67" s="302">
        <v>32.76</v>
      </c>
      <c r="V67" s="302">
        <v>54.04</v>
      </c>
      <c r="W67" s="303"/>
      <c r="Y67" s="305"/>
      <c r="Z67" s="305"/>
      <c r="AA67" s="305"/>
      <c r="AB67" s="306"/>
      <c r="AC67" s="305"/>
      <c r="AD67" s="307"/>
    </row>
    <row r="68" spans="1:30" s="304" customFormat="1">
      <c r="A68" s="296">
        <v>1</v>
      </c>
      <c r="B68" s="297" t="s">
        <v>997</v>
      </c>
      <c r="C68" s="296" t="s">
        <v>75</v>
      </c>
      <c r="D68" s="297" t="s">
        <v>2006</v>
      </c>
      <c r="E68" s="297" t="s">
        <v>945</v>
      </c>
      <c r="F68" s="296">
        <v>5</v>
      </c>
      <c r="G68" s="298">
        <v>2.81</v>
      </c>
      <c r="H68" s="298">
        <v>2.5099999999999998</v>
      </c>
      <c r="I68" s="298">
        <v>2.12</v>
      </c>
      <c r="J68" s="299">
        <v>11335480.35</v>
      </c>
      <c r="K68" s="299">
        <v>1466585.99</v>
      </c>
      <c r="L68" s="299">
        <v>2946459.8</v>
      </c>
      <c r="M68" s="299">
        <v>7046937.3899999997</v>
      </c>
      <c r="N68" s="300">
        <v>5.05</v>
      </c>
      <c r="O68" s="301">
        <v>11.957740585774056</v>
      </c>
      <c r="P68" s="300">
        <v>3.74</v>
      </c>
      <c r="Q68" s="301">
        <v>10.477489539748952</v>
      </c>
      <c r="R68" s="302">
        <v>76.739999999999995</v>
      </c>
      <c r="S68" s="302">
        <v>12.12</v>
      </c>
      <c r="T68" s="302">
        <v>49.92</v>
      </c>
      <c r="U68" s="302">
        <v>66.83</v>
      </c>
      <c r="V68" s="302">
        <v>46.55</v>
      </c>
      <c r="W68" s="303"/>
      <c r="Y68" s="305"/>
      <c r="Z68" s="305"/>
      <c r="AA68" s="305"/>
      <c r="AB68" s="306"/>
      <c r="AC68" s="305"/>
      <c r="AD68" s="307"/>
    </row>
    <row r="69" spans="1:30" s="304" customFormat="1">
      <c r="A69" s="296">
        <v>1</v>
      </c>
      <c r="B69" s="297" t="s">
        <v>997</v>
      </c>
      <c r="C69" s="296" t="s">
        <v>76</v>
      </c>
      <c r="D69" s="297" t="s">
        <v>2007</v>
      </c>
      <c r="E69" s="297" t="s">
        <v>945</v>
      </c>
      <c r="F69" s="296">
        <v>5</v>
      </c>
      <c r="G69" s="298">
        <v>3.12</v>
      </c>
      <c r="H69" s="298">
        <v>2.95</v>
      </c>
      <c r="I69" s="298">
        <v>2.73</v>
      </c>
      <c r="J69" s="299">
        <v>11006959.51</v>
      </c>
      <c r="K69" s="299">
        <v>607709.78</v>
      </c>
      <c r="L69" s="299">
        <v>2284353.91</v>
      </c>
      <c r="M69" s="299">
        <v>8938298.1500000004</v>
      </c>
      <c r="N69" s="300">
        <v>5.59</v>
      </c>
      <c r="O69" s="301">
        <v>11.957740585774056</v>
      </c>
      <c r="P69" s="300">
        <v>2.29</v>
      </c>
      <c r="Q69" s="301">
        <v>10.477489539748952</v>
      </c>
      <c r="R69" s="302">
        <v>26.92</v>
      </c>
      <c r="S69" s="302">
        <v>5.21</v>
      </c>
      <c r="T69" s="302">
        <v>43.55</v>
      </c>
      <c r="U69" s="302">
        <v>20.11</v>
      </c>
      <c r="V69" s="302">
        <v>41.62</v>
      </c>
      <c r="W69" s="303"/>
      <c r="Y69" s="305"/>
      <c r="Z69" s="305"/>
      <c r="AA69" s="305"/>
      <c r="AB69" s="306"/>
      <c r="AC69" s="305"/>
      <c r="AD69" s="307"/>
    </row>
    <row r="70" spans="1:30" s="304" customFormat="1">
      <c r="A70" s="296">
        <v>1</v>
      </c>
      <c r="B70" s="297" t="s">
        <v>997</v>
      </c>
      <c r="C70" s="296" t="s">
        <v>77</v>
      </c>
      <c r="D70" s="297" t="s">
        <v>2008</v>
      </c>
      <c r="E70" s="297" t="s">
        <v>945</v>
      </c>
      <c r="F70" s="296">
        <v>5</v>
      </c>
      <c r="G70" s="298">
        <v>3.34</v>
      </c>
      <c r="H70" s="298">
        <v>3.21</v>
      </c>
      <c r="I70" s="298">
        <v>2.67</v>
      </c>
      <c r="J70" s="299">
        <v>12188846.859999999</v>
      </c>
      <c r="K70" s="299">
        <v>5340469.71</v>
      </c>
      <c r="L70" s="299">
        <v>5980419.1600000001</v>
      </c>
      <c r="M70" s="299">
        <v>8847289.7300000004</v>
      </c>
      <c r="N70" s="300">
        <v>13.63</v>
      </c>
      <c r="O70" s="301">
        <v>11.957740585774056</v>
      </c>
      <c r="P70" s="300">
        <v>14.99</v>
      </c>
      <c r="Q70" s="301">
        <v>10.477489539748952</v>
      </c>
      <c r="R70" s="302">
        <v>64.62</v>
      </c>
      <c r="S70" s="302">
        <v>30.95</v>
      </c>
      <c r="T70" s="302">
        <v>55.3</v>
      </c>
      <c r="U70" s="302">
        <v>40.119999999999997</v>
      </c>
      <c r="V70" s="302">
        <v>32.35</v>
      </c>
      <c r="W70" s="303"/>
      <c r="Y70" s="305"/>
      <c r="Z70" s="305"/>
      <c r="AA70" s="305"/>
      <c r="AB70" s="306"/>
      <c r="AC70" s="305"/>
      <c r="AD70" s="307"/>
    </row>
    <row r="71" spans="1:30" s="304" customFormat="1">
      <c r="A71" s="296">
        <v>1</v>
      </c>
      <c r="B71" s="297" t="s">
        <v>997</v>
      </c>
      <c r="C71" s="296" t="s">
        <v>78</v>
      </c>
      <c r="D71" s="297" t="s">
        <v>2009</v>
      </c>
      <c r="E71" s="297" t="s">
        <v>945</v>
      </c>
      <c r="F71" s="296">
        <v>5</v>
      </c>
      <c r="G71" s="298">
        <v>4.45</v>
      </c>
      <c r="H71" s="298">
        <v>4.2</v>
      </c>
      <c r="I71" s="298">
        <v>3.71</v>
      </c>
      <c r="J71" s="299">
        <v>11977898.789999999</v>
      </c>
      <c r="K71" s="299">
        <v>6235677.1299999999</v>
      </c>
      <c r="L71" s="299">
        <v>8107715.5899999999</v>
      </c>
      <c r="M71" s="299">
        <v>9544594.8599999994</v>
      </c>
      <c r="N71" s="300">
        <v>25</v>
      </c>
      <c r="O71" s="301">
        <v>11.957740585774056</v>
      </c>
      <c r="P71" s="300">
        <v>17.68</v>
      </c>
      <c r="Q71" s="301">
        <v>10.477489539748952</v>
      </c>
      <c r="R71" s="302">
        <v>65.75</v>
      </c>
      <c r="S71" s="302">
        <v>57.93</v>
      </c>
      <c r="T71" s="302">
        <v>25.33</v>
      </c>
      <c r="U71" s="302">
        <v>33.54</v>
      </c>
      <c r="V71" s="302">
        <v>55.69</v>
      </c>
      <c r="W71" s="303"/>
      <c r="Y71" s="305"/>
      <c r="Z71" s="305"/>
      <c r="AA71" s="305"/>
      <c r="AB71" s="306"/>
      <c r="AC71" s="305"/>
      <c r="AD71" s="307"/>
    </row>
    <row r="72" spans="1:30" s="304" customFormat="1">
      <c r="A72" s="296">
        <v>1</v>
      </c>
      <c r="B72" s="297" t="s">
        <v>997</v>
      </c>
      <c r="C72" s="296" t="s">
        <v>79</v>
      </c>
      <c r="D72" s="297" t="s">
        <v>2010</v>
      </c>
      <c r="E72" s="297" t="s">
        <v>945</v>
      </c>
      <c r="F72" s="296">
        <v>5</v>
      </c>
      <c r="G72" s="298">
        <v>1.3</v>
      </c>
      <c r="H72" s="298">
        <v>1.19</v>
      </c>
      <c r="I72" s="298">
        <v>1.05</v>
      </c>
      <c r="J72" s="299">
        <v>2132677.63</v>
      </c>
      <c r="K72" s="299">
        <v>-672044.67</v>
      </c>
      <c r="L72" s="299">
        <v>770751.62</v>
      </c>
      <c r="M72" s="299">
        <v>385393.93</v>
      </c>
      <c r="N72" s="300">
        <v>2.5299999999999998</v>
      </c>
      <c r="O72" s="301">
        <v>11.957740585774056</v>
      </c>
      <c r="P72" s="300">
        <v>-2.9</v>
      </c>
      <c r="Q72" s="301">
        <v>10.477489539748952</v>
      </c>
      <c r="R72" s="302">
        <v>86.36</v>
      </c>
      <c r="S72" s="302">
        <v>10.94</v>
      </c>
      <c r="T72" s="302">
        <v>28.87</v>
      </c>
      <c r="U72" s="302">
        <v>37.26</v>
      </c>
      <c r="V72" s="302">
        <v>53.62</v>
      </c>
      <c r="W72" s="303"/>
      <c r="Y72" s="305"/>
      <c r="Z72" s="305"/>
      <c r="AA72" s="305"/>
      <c r="AB72" s="306"/>
      <c r="AC72" s="305"/>
      <c r="AD72" s="307"/>
    </row>
    <row r="73" spans="1:30" s="304" customFormat="1">
      <c r="A73" s="296">
        <v>1</v>
      </c>
      <c r="B73" s="297" t="s">
        <v>997</v>
      </c>
      <c r="C73" s="296" t="s">
        <v>80</v>
      </c>
      <c r="D73" s="297" t="s">
        <v>2883</v>
      </c>
      <c r="E73" s="297" t="s">
        <v>2864</v>
      </c>
      <c r="F73" s="296">
        <v>13</v>
      </c>
      <c r="G73" s="298">
        <v>1.36</v>
      </c>
      <c r="H73" s="298">
        <v>1.01</v>
      </c>
      <c r="I73" s="298">
        <v>0.6</v>
      </c>
      <c r="J73" s="299">
        <v>13402030.75</v>
      </c>
      <c r="K73" s="299">
        <v>9873247.75</v>
      </c>
      <c r="L73" s="299">
        <v>9205413.8599999994</v>
      </c>
      <c r="M73" s="299">
        <v>-14994952.17</v>
      </c>
      <c r="N73" s="300">
        <v>4.3600000000000003</v>
      </c>
      <c r="O73" s="301">
        <v>11.051176470588238</v>
      </c>
      <c r="P73" s="300">
        <v>4.57</v>
      </c>
      <c r="Q73" s="301">
        <v>5.5768627450980395</v>
      </c>
      <c r="R73" s="302">
        <v>91.12</v>
      </c>
      <c r="S73" s="302">
        <v>7.69</v>
      </c>
      <c r="T73" s="302">
        <v>24.7</v>
      </c>
      <c r="U73" s="302">
        <v>15.6</v>
      </c>
      <c r="V73" s="302">
        <v>53.68</v>
      </c>
      <c r="W73" s="303"/>
      <c r="Y73" s="305"/>
      <c r="Z73" s="305"/>
      <c r="AA73" s="305"/>
      <c r="AB73" s="306"/>
      <c r="AC73" s="305"/>
      <c r="AD73" s="307"/>
    </row>
    <row r="74" spans="1:30" s="304" customFormat="1">
      <c r="A74" s="296">
        <v>1</v>
      </c>
      <c r="B74" s="297" t="s">
        <v>997</v>
      </c>
      <c r="C74" s="296" t="s">
        <v>81</v>
      </c>
      <c r="D74" s="297" t="s">
        <v>2011</v>
      </c>
      <c r="E74" s="297" t="s">
        <v>945</v>
      </c>
      <c r="F74" s="296">
        <v>5</v>
      </c>
      <c r="G74" s="298">
        <v>4</v>
      </c>
      <c r="H74" s="298">
        <v>3.86</v>
      </c>
      <c r="I74" s="298">
        <v>3.58</v>
      </c>
      <c r="J74" s="299">
        <v>9718668.4900000002</v>
      </c>
      <c r="K74" s="299">
        <v>-126081.22</v>
      </c>
      <c r="L74" s="299">
        <v>2019096.55</v>
      </c>
      <c r="M74" s="299">
        <v>8366771.7999999998</v>
      </c>
      <c r="N74" s="300">
        <v>6.82</v>
      </c>
      <c r="O74" s="301">
        <v>11.957740585774056</v>
      </c>
      <c r="P74" s="300">
        <v>-0.37</v>
      </c>
      <c r="Q74" s="301">
        <v>10.477489539748952</v>
      </c>
      <c r="R74" s="308">
        <v>18.96</v>
      </c>
      <c r="S74" s="302">
        <v>5.96</v>
      </c>
      <c r="T74" s="302">
        <v>31.28</v>
      </c>
      <c r="U74" s="302">
        <v>44</v>
      </c>
      <c r="V74" s="302">
        <v>46.37</v>
      </c>
      <c r="W74" s="303"/>
      <c r="Y74" s="305"/>
      <c r="Z74" s="305"/>
      <c r="AA74" s="305"/>
      <c r="AB74" s="306"/>
      <c r="AC74" s="305"/>
      <c r="AD74" s="307"/>
    </row>
    <row r="75" spans="1:30" s="304" customFormat="1">
      <c r="A75" s="296">
        <v>1</v>
      </c>
      <c r="B75" s="297" t="s">
        <v>997</v>
      </c>
      <c r="C75" s="296" t="s">
        <v>82</v>
      </c>
      <c r="D75" s="297" t="s">
        <v>2012</v>
      </c>
      <c r="E75" s="297" t="s">
        <v>1015</v>
      </c>
      <c r="F75" s="296">
        <v>3</v>
      </c>
      <c r="G75" s="298">
        <v>4.5599999999999996</v>
      </c>
      <c r="H75" s="298">
        <v>4.42</v>
      </c>
      <c r="I75" s="298">
        <v>4.1500000000000004</v>
      </c>
      <c r="J75" s="299">
        <v>30089389.91</v>
      </c>
      <c r="K75" s="299">
        <v>17461869.109999999</v>
      </c>
      <c r="L75" s="299">
        <v>18115757.539999999</v>
      </c>
      <c r="M75" s="299">
        <v>26516224.940000001</v>
      </c>
      <c r="N75" s="300">
        <v>36.659999999999997</v>
      </c>
      <c r="O75" s="301">
        <v>21.826829268292677</v>
      </c>
      <c r="P75" s="300">
        <v>22.51</v>
      </c>
      <c r="Q75" s="301">
        <v>10.564878048780489</v>
      </c>
      <c r="R75" s="302">
        <v>83.71</v>
      </c>
      <c r="S75" s="302">
        <v>6.64</v>
      </c>
      <c r="T75" s="302">
        <v>34.78</v>
      </c>
      <c r="U75" s="302">
        <v>50.13</v>
      </c>
      <c r="V75" s="302">
        <v>54.97</v>
      </c>
      <c r="W75" s="303"/>
      <c r="Y75" s="305"/>
      <c r="Z75" s="305"/>
      <c r="AA75" s="305"/>
      <c r="AB75" s="306"/>
      <c r="AC75" s="305"/>
      <c r="AD75" s="307"/>
    </row>
    <row r="76" spans="1:30" s="304" customFormat="1">
      <c r="A76" s="296">
        <v>1</v>
      </c>
      <c r="B76" s="297" t="s">
        <v>1016</v>
      </c>
      <c r="C76" s="296" t="s">
        <v>83</v>
      </c>
      <c r="D76" s="297" t="s">
        <v>2013</v>
      </c>
      <c r="E76" s="297" t="s">
        <v>1038</v>
      </c>
      <c r="F76" s="296">
        <v>16</v>
      </c>
      <c r="G76" s="298">
        <v>1.1399999999999999</v>
      </c>
      <c r="H76" s="298">
        <v>0.91</v>
      </c>
      <c r="I76" s="298">
        <v>0.52</v>
      </c>
      <c r="J76" s="299">
        <v>30508258.670000002</v>
      </c>
      <c r="K76" s="299">
        <v>15408875.960000001</v>
      </c>
      <c r="L76" s="299">
        <v>28727108.16</v>
      </c>
      <c r="M76" s="299">
        <v>-101963052.08</v>
      </c>
      <c r="N76" s="300">
        <v>4.32</v>
      </c>
      <c r="O76" s="301">
        <v>7.936451612903225</v>
      </c>
      <c r="P76" s="300">
        <v>1.69</v>
      </c>
      <c r="Q76" s="301">
        <v>4.3241935483870959</v>
      </c>
      <c r="R76" s="302">
        <v>166.93</v>
      </c>
      <c r="S76" s="302">
        <v>42.36</v>
      </c>
      <c r="T76" s="302">
        <v>24.94</v>
      </c>
      <c r="U76" s="302">
        <v>99.1</v>
      </c>
      <c r="V76" s="302">
        <v>53.26</v>
      </c>
      <c r="W76" s="303"/>
      <c r="Y76" s="305"/>
      <c r="Z76" s="305"/>
      <c r="AA76" s="305"/>
      <c r="AB76" s="306"/>
      <c r="AC76" s="305"/>
      <c r="AD76" s="307"/>
    </row>
    <row r="77" spans="1:30" s="304" customFormat="1">
      <c r="A77" s="296">
        <v>1</v>
      </c>
      <c r="B77" s="297" t="s">
        <v>1016</v>
      </c>
      <c r="C77" s="296" t="s">
        <v>84</v>
      </c>
      <c r="D77" s="297" t="s">
        <v>2014</v>
      </c>
      <c r="E77" s="297" t="s">
        <v>2867</v>
      </c>
      <c r="F77" s="296">
        <v>15</v>
      </c>
      <c r="G77" s="298">
        <v>2.1800000000000002</v>
      </c>
      <c r="H77" s="298">
        <v>1.66</v>
      </c>
      <c r="I77" s="298">
        <v>1.21</v>
      </c>
      <c r="J77" s="299">
        <v>72660799.200000003</v>
      </c>
      <c r="K77" s="299">
        <v>56214408.670000002</v>
      </c>
      <c r="L77" s="299">
        <v>15496623.33</v>
      </c>
      <c r="M77" s="299">
        <v>13003718.65</v>
      </c>
      <c r="N77" s="300">
        <v>4.13</v>
      </c>
      <c r="O77" s="301">
        <v>9.7924999999999986</v>
      </c>
      <c r="P77" s="300">
        <v>13.36</v>
      </c>
      <c r="Q77" s="301">
        <v>4.3149999999999995</v>
      </c>
      <c r="R77" s="302">
        <v>73.430000000000007</v>
      </c>
      <c r="S77" s="302">
        <v>19.02</v>
      </c>
      <c r="T77" s="302">
        <v>32.979999999999997</v>
      </c>
      <c r="U77" s="302">
        <v>77.819999999999993</v>
      </c>
      <c r="V77" s="302">
        <v>61.93</v>
      </c>
      <c r="W77" s="303"/>
      <c r="Y77" s="305"/>
      <c r="Z77" s="305"/>
      <c r="AA77" s="305"/>
      <c r="AB77" s="306"/>
      <c r="AC77" s="305"/>
      <c r="AD77" s="307"/>
    </row>
    <row r="78" spans="1:30" s="304" customFormat="1">
      <c r="A78" s="296">
        <v>1</v>
      </c>
      <c r="B78" s="297" t="s">
        <v>1016</v>
      </c>
      <c r="C78" s="296" t="s">
        <v>85</v>
      </c>
      <c r="D78" s="297" t="s">
        <v>2015</v>
      </c>
      <c r="E78" s="297" t="s">
        <v>2865</v>
      </c>
      <c r="F78" s="296">
        <v>6</v>
      </c>
      <c r="G78" s="298">
        <v>1.54</v>
      </c>
      <c r="H78" s="298">
        <v>1.32</v>
      </c>
      <c r="I78" s="298">
        <v>1.08</v>
      </c>
      <c r="J78" s="299">
        <v>9381318.6699999999</v>
      </c>
      <c r="K78" s="299">
        <v>6594050.6100000003</v>
      </c>
      <c r="L78" s="299">
        <v>7394483.7199999997</v>
      </c>
      <c r="M78" s="299">
        <v>1141475.6599999999</v>
      </c>
      <c r="N78" s="300">
        <v>7.31</v>
      </c>
      <c r="O78" s="301">
        <v>12.960000000000003</v>
      </c>
      <c r="P78" s="300">
        <v>8.4700000000000006</v>
      </c>
      <c r="Q78" s="301">
        <v>10.950165289256196</v>
      </c>
      <c r="R78" s="302">
        <v>177.91</v>
      </c>
      <c r="S78" s="302">
        <v>22</v>
      </c>
      <c r="T78" s="302">
        <v>61.95</v>
      </c>
      <c r="U78" s="302">
        <v>36.630000000000003</v>
      </c>
      <c r="V78" s="302">
        <v>49.04</v>
      </c>
      <c r="W78" s="303"/>
      <c r="Y78" s="305"/>
      <c r="Z78" s="305"/>
      <c r="AA78" s="305"/>
      <c r="AB78" s="306"/>
      <c r="AC78" s="305"/>
      <c r="AD78" s="307"/>
    </row>
    <row r="79" spans="1:30" s="304" customFormat="1">
      <c r="A79" s="296">
        <v>1</v>
      </c>
      <c r="B79" s="297" t="s">
        <v>1016</v>
      </c>
      <c r="C79" s="296" t="s">
        <v>86</v>
      </c>
      <c r="D79" s="297" t="s">
        <v>2016</v>
      </c>
      <c r="E79" s="297" t="s">
        <v>945</v>
      </c>
      <c r="F79" s="296">
        <v>5</v>
      </c>
      <c r="G79" s="298">
        <v>1.34</v>
      </c>
      <c r="H79" s="298">
        <v>1.1399999999999999</v>
      </c>
      <c r="I79" s="298">
        <v>0.84</v>
      </c>
      <c r="J79" s="299">
        <v>2637043.94</v>
      </c>
      <c r="K79" s="299">
        <v>-262400.28999999998</v>
      </c>
      <c r="L79" s="299">
        <v>1268217.1100000001</v>
      </c>
      <c r="M79" s="299">
        <v>-1274142.54</v>
      </c>
      <c r="N79" s="300">
        <v>2.29</v>
      </c>
      <c r="O79" s="301">
        <v>11.957740585774056</v>
      </c>
      <c r="P79" s="300">
        <v>-0.73</v>
      </c>
      <c r="Q79" s="301">
        <v>10.477489539748952</v>
      </c>
      <c r="R79" s="302">
        <v>147.97</v>
      </c>
      <c r="S79" s="302">
        <v>10.66</v>
      </c>
      <c r="T79" s="302">
        <v>34.590000000000003</v>
      </c>
      <c r="U79" s="302">
        <v>74.41</v>
      </c>
      <c r="V79" s="302">
        <v>58.6</v>
      </c>
      <c r="W79" s="303"/>
      <c r="Y79" s="305"/>
      <c r="Z79" s="305"/>
      <c r="AA79" s="305"/>
      <c r="AB79" s="306"/>
      <c r="AC79" s="305"/>
      <c r="AD79" s="307"/>
    </row>
    <row r="80" spans="1:30" s="304" customFormat="1">
      <c r="A80" s="296">
        <v>1</v>
      </c>
      <c r="B80" s="297" t="s">
        <v>1016</v>
      </c>
      <c r="C80" s="296" t="s">
        <v>87</v>
      </c>
      <c r="D80" s="297" t="s">
        <v>2017</v>
      </c>
      <c r="E80" s="297" t="s">
        <v>2865</v>
      </c>
      <c r="F80" s="296">
        <v>6</v>
      </c>
      <c r="G80" s="298">
        <v>1.01</v>
      </c>
      <c r="H80" s="298">
        <v>0.79</v>
      </c>
      <c r="I80" s="298">
        <v>0.63</v>
      </c>
      <c r="J80" s="299">
        <v>303593.46000000002</v>
      </c>
      <c r="K80" s="299">
        <v>9680198.6099999994</v>
      </c>
      <c r="L80" s="299">
        <v>13142651.890000001</v>
      </c>
      <c r="M80" s="299">
        <v>-8551233.8900000006</v>
      </c>
      <c r="N80" s="300">
        <v>11</v>
      </c>
      <c r="O80" s="301">
        <v>12.960000000000003</v>
      </c>
      <c r="P80" s="300">
        <v>9.85</v>
      </c>
      <c r="Q80" s="301">
        <v>10.950165289256196</v>
      </c>
      <c r="R80" s="302">
        <v>274.31</v>
      </c>
      <c r="S80" s="302">
        <v>17.39</v>
      </c>
      <c r="T80" s="302">
        <v>52.63</v>
      </c>
      <c r="U80" s="302">
        <v>48.23</v>
      </c>
      <c r="V80" s="302">
        <v>72.03</v>
      </c>
      <c r="W80" s="303"/>
      <c r="Y80" s="305"/>
      <c r="Z80" s="305"/>
      <c r="AA80" s="305"/>
      <c r="AB80" s="306"/>
      <c r="AC80" s="305"/>
      <c r="AD80" s="307"/>
    </row>
    <row r="81" spans="1:30" s="304" customFormat="1">
      <c r="A81" s="296">
        <v>1</v>
      </c>
      <c r="B81" s="297" t="s">
        <v>1016</v>
      </c>
      <c r="C81" s="296" t="s">
        <v>88</v>
      </c>
      <c r="D81" s="297" t="s">
        <v>2018</v>
      </c>
      <c r="E81" s="297" t="s">
        <v>2865</v>
      </c>
      <c r="F81" s="296">
        <v>6</v>
      </c>
      <c r="G81" s="298">
        <v>1.53</v>
      </c>
      <c r="H81" s="298">
        <v>1.23</v>
      </c>
      <c r="I81" s="298">
        <v>1</v>
      </c>
      <c r="J81" s="299">
        <v>8790636.2899999991</v>
      </c>
      <c r="K81" s="299">
        <v>2932.63</v>
      </c>
      <c r="L81" s="299">
        <v>2510584.2599999998</v>
      </c>
      <c r="M81" s="299">
        <v>-178286.66</v>
      </c>
      <c r="N81" s="300">
        <v>2.64</v>
      </c>
      <c r="O81" s="301">
        <v>12.960000000000003</v>
      </c>
      <c r="P81" s="300">
        <v>0</v>
      </c>
      <c r="Q81" s="301">
        <v>10.950165289256196</v>
      </c>
      <c r="R81" s="302">
        <v>91.11</v>
      </c>
      <c r="S81" s="302">
        <v>27.69</v>
      </c>
      <c r="T81" s="302">
        <v>55.5</v>
      </c>
      <c r="U81" s="302">
        <v>46.27</v>
      </c>
      <c r="V81" s="302">
        <v>67.319999999999993</v>
      </c>
      <c r="W81" s="303"/>
      <c r="Y81" s="305"/>
      <c r="Z81" s="305"/>
      <c r="AA81" s="305"/>
      <c r="AB81" s="306"/>
      <c r="AC81" s="305"/>
      <c r="AD81" s="307"/>
    </row>
    <row r="82" spans="1:30" s="304" customFormat="1">
      <c r="A82" s="296">
        <v>1</v>
      </c>
      <c r="B82" s="297" t="s">
        <v>1016</v>
      </c>
      <c r="C82" s="296" t="s">
        <v>89</v>
      </c>
      <c r="D82" s="297" t="s">
        <v>2019</v>
      </c>
      <c r="E82" s="297" t="s">
        <v>945</v>
      </c>
      <c r="F82" s="296">
        <v>5</v>
      </c>
      <c r="G82" s="298">
        <v>1.2</v>
      </c>
      <c r="H82" s="298">
        <v>1.02</v>
      </c>
      <c r="I82" s="298">
        <v>0.81</v>
      </c>
      <c r="J82" s="299">
        <v>3347168.72</v>
      </c>
      <c r="K82" s="299">
        <v>14332611.439999999</v>
      </c>
      <c r="L82" s="299">
        <v>16827675.100000001</v>
      </c>
      <c r="M82" s="299">
        <v>-3616098.55</v>
      </c>
      <c r="N82" s="300">
        <v>22.82</v>
      </c>
      <c r="O82" s="301">
        <v>11.957740585774056</v>
      </c>
      <c r="P82" s="300">
        <v>21.08</v>
      </c>
      <c r="Q82" s="301">
        <v>10.477489539748952</v>
      </c>
      <c r="R82" s="302">
        <v>278.02</v>
      </c>
      <c r="S82" s="302">
        <v>17.84</v>
      </c>
      <c r="T82" s="302">
        <v>71.64</v>
      </c>
      <c r="U82" s="302">
        <v>88.26</v>
      </c>
      <c r="V82" s="302">
        <v>67.58</v>
      </c>
      <c r="W82" s="303"/>
      <c r="Y82" s="305"/>
      <c r="Z82" s="305"/>
      <c r="AA82" s="305"/>
      <c r="AB82" s="306"/>
      <c r="AC82" s="305"/>
      <c r="AD82" s="307"/>
    </row>
    <row r="83" spans="1:30" s="304" customFormat="1">
      <c r="A83" s="296">
        <v>1</v>
      </c>
      <c r="B83" s="297" t="s">
        <v>1016</v>
      </c>
      <c r="C83" s="296" t="s">
        <v>90</v>
      </c>
      <c r="D83" s="297" t="s">
        <v>2020</v>
      </c>
      <c r="E83" s="297" t="s">
        <v>1958</v>
      </c>
      <c r="F83" s="296">
        <v>1</v>
      </c>
      <c r="G83" s="298">
        <v>4.25</v>
      </c>
      <c r="H83" s="298">
        <v>3.99</v>
      </c>
      <c r="I83" s="298">
        <v>3.86</v>
      </c>
      <c r="J83" s="299">
        <v>1825319.19</v>
      </c>
      <c r="K83" s="299">
        <v>9492494.0500000007</v>
      </c>
      <c r="L83" s="299">
        <v>11227515.869999999</v>
      </c>
      <c r="M83" s="299">
        <v>1610949.03</v>
      </c>
      <c r="N83" s="300">
        <v>129.16</v>
      </c>
      <c r="O83" s="301">
        <v>121.08</v>
      </c>
      <c r="P83" s="300">
        <v>29.08</v>
      </c>
      <c r="Q83" s="301">
        <v>29.81</v>
      </c>
      <c r="R83" s="308">
        <v>0</v>
      </c>
      <c r="S83" s="302">
        <v>0</v>
      </c>
      <c r="T83" s="302">
        <v>190.61</v>
      </c>
      <c r="U83" s="302">
        <v>234.32</v>
      </c>
      <c r="V83" s="302">
        <v>49.81</v>
      </c>
      <c r="W83" s="303"/>
      <c r="Y83" s="305"/>
      <c r="Z83" s="305"/>
      <c r="AA83" s="305"/>
      <c r="AB83" s="306"/>
      <c r="AC83" s="305"/>
      <c r="AD83" s="307"/>
    </row>
    <row r="84" spans="1:30" s="304" customFormat="1">
      <c r="A84" s="296">
        <v>1</v>
      </c>
      <c r="B84" s="297" t="s">
        <v>1016</v>
      </c>
      <c r="C84" s="296" t="s">
        <v>91</v>
      </c>
      <c r="D84" s="297" t="s">
        <v>2021</v>
      </c>
      <c r="E84" s="297" t="s">
        <v>1958</v>
      </c>
      <c r="F84" s="296">
        <v>1</v>
      </c>
      <c r="G84" s="298">
        <v>3.3</v>
      </c>
      <c r="H84" s="298">
        <v>3.11</v>
      </c>
      <c r="I84" s="298">
        <v>3.08</v>
      </c>
      <c r="J84" s="299">
        <v>1099086.8899999999</v>
      </c>
      <c r="K84" s="299">
        <v>9628052.9000000004</v>
      </c>
      <c r="L84" s="299">
        <v>9474284.5899999999</v>
      </c>
      <c r="M84" s="299">
        <v>995075.48</v>
      </c>
      <c r="N84" s="300">
        <v>113</v>
      </c>
      <c r="O84" s="301">
        <v>121.08</v>
      </c>
      <c r="P84" s="300">
        <v>30.54</v>
      </c>
      <c r="Q84" s="301">
        <v>29.81</v>
      </c>
      <c r="R84" s="308">
        <v>0</v>
      </c>
      <c r="S84" s="302">
        <v>0</v>
      </c>
      <c r="T84" s="302">
        <v>0</v>
      </c>
      <c r="U84" s="302">
        <v>0</v>
      </c>
      <c r="V84" s="302">
        <v>23.56</v>
      </c>
      <c r="W84" s="303"/>
      <c r="Y84" s="305"/>
      <c r="Z84" s="305"/>
      <c r="AA84" s="305"/>
      <c r="AB84" s="306"/>
      <c r="AC84" s="305"/>
      <c r="AD84" s="307"/>
    </row>
    <row r="85" spans="1:30" s="304" customFormat="1">
      <c r="A85" s="296">
        <v>1</v>
      </c>
      <c r="B85" s="297" t="s">
        <v>1045</v>
      </c>
      <c r="C85" s="296" t="s">
        <v>107</v>
      </c>
      <c r="D85" s="297" t="s">
        <v>2036</v>
      </c>
      <c r="E85" s="297" t="s">
        <v>1956</v>
      </c>
      <c r="F85" s="296">
        <v>19</v>
      </c>
      <c r="G85" s="298">
        <v>12.69</v>
      </c>
      <c r="H85" s="298">
        <v>11.5</v>
      </c>
      <c r="I85" s="298">
        <v>9.14</v>
      </c>
      <c r="J85" s="299">
        <v>1692063032.7</v>
      </c>
      <c r="K85" s="299">
        <v>45743224.859999999</v>
      </c>
      <c r="L85" s="299">
        <v>168702540.87</v>
      </c>
      <c r="M85" s="299">
        <v>1177992249.49</v>
      </c>
      <c r="N85" s="300">
        <v>8.91</v>
      </c>
      <c r="O85" s="301">
        <v>9.5271428571428576</v>
      </c>
      <c r="P85" s="300">
        <v>1.49</v>
      </c>
      <c r="Q85" s="301">
        <v>5.5378571428571419</v>
      </c>
      <c r="R85" s="308">
        <v>7.44</v>
      </c>
      <c r="S85" s="302">
        <v>53.12</v>
      </c>
      <c r="T85" s="302">
        <v>46.59</v>
      </c>
      <c r="U85" s="302">
        <v>158</v>
      </c>
      <c r="V85" s="302">
        <v>57.02</v>
      </c>
      <c r="W85" s="303"/>
      <c r="Y85" s="305"/>
      <c r="Z85" s="305"/>
      <c r="AA85" s="305"/>
      <c r="AB85" s="306"/>
      <c r="AC85" s="305"/>
      <c r="AD85" s="307"/>
    </row>
    <row r="86" spans="1:30" s="304" customFormat="1">
      <c r="A86" s="296">
        <v>1</v>
      </c>
      <c r="B86" s="297" t="s">
        <v>1045</v>
      </c>
      <c r="C86" s="296" t="s">
        <v>108</v>
      </c>
      <c r="D86" s="297" t="s">
        <v>2037</v>
      </c>
      <c r="E86" s="297" t="s">
        <v>945</v>
      </c>
      <c r="F86" s="296">
        <v>5</v>
      </c>
      <c r="G86" s="298">
        <v>3.12</v>
      </c>
      <c r="H86" s="298">
        <v>2.87</v>
      </c>
      <c r="I86" s="298">
        <v>2.66</v>
      </c>
      <c r="J86" s="299">
        <v>37573844.909999996</v>
      </c>
      <c r="K86" s="299">
        <v>16335995.98</v>
      </c>
      <c r="L86" s="299">
        <v>18003130.800000001</v>
      </c>
      <c r="M86" s="299">
        <v>29535089.469999999</v>
      </c>
      <c r="N86" s="300">
        <v>20.16</v>
      </c>
      <c r="O86" s="301">
        <v>11.957740585774056</v>
      </c>
      <c r="P86" s="300">
        <v>15.89</v>
      </c>
      <c r="Q86" s="301">
        <v>10.477489539748952</v>
      </c>
      <c r="R86" s="302">
        <v>111.11</v>
      </c>
      <c r="S86" s="302">
        <v>9.2799999999999994</v>
      </c>
      <c r="T86" s="302">
        <v>49.64</v>
      </c>
      <c r="U86" s="302">
        <v>234.47</v>
      </c>
      <c r="V86" s="302">
        <v>62.08</v>
      </c>
      <c r="W86" s="303"/>
      <c r="Y86" s="305"/>
      <c r="Z86" s="305"/>
      <c r="AA86" s="305"/>
      <c r="AB86" s="306"/>
      <c r="AC86" s="305"/>
      <c r="AD86" s="307"/>
    </row>
    <row r="87" spans="1:30" s="304" customFormat="1">
      <c r="A87" s="296">
        <v>1</v>
      </c>
      <c r="B87" s="297" t="s">
        <v>1045</v>
      </c>
      <c r="C87" s="296" t="s">
        <v>109</v>
      </c>
      <c r="D87" s="297" t="s">
        <v>2038</v>
      </c>
      <c r="E87" s="297" t="s">
        <v>2864</v>
      </c>
      <c r="F87" s="296">
        <v>13</v>
      </c>
      <c r="G87" s="298">
        <v>1.38</v>
      </c>
      <c r="H87" s="298">
        <v>1.2</v>
      </c>
      <c r="I87" s="298">
        <v>0.92</v>
      </c>
      <c r="J87" s="299">
        <v>20315848.920000002</v>
      </c>
      <c r="K87" s="299">
        <v>9756841.4800000004</v>
      </c>
      <c r="L87" s="299">
        <v>8963785.9199999999</v>
      </c>
      <c r="M87" s="299">
        <v>-4248533.0999999996</v>
      </c>
      <c r="N87" s="300">
        <v>4.37</v>
      </c>
      <c r="O87" s="301">
        <v>11.051176470588238</v>
      </c>
      <c r="P87" s="300">
        <v>3.39</v>
      </c>
      <c r="Q87" s="301">
        <v>5.5768627450980395</v>
      </c>
      <c r="R87" s="302">
        <v>187.81</v>
      </c>
      <c r="S87" s="302">
        <v>14.19</v>
      </c>
      <c r="T87" s="302">
        <v>44.27</v>
      </c>
      <c r="U87" s="302">
        <v>160.13</v>
      </c>
      <c r="V87" s="302">
        <v>45.94</v>
      </c>
      <c r="W87" s="303"/>
      <c r="Y87" s="305"/>
      <c r="Z87" s="305"/>
      <c r="AA87" s="305"/>
      <c r="AB87" s="306"/>
      <c r="AC87" s="305"/>
      <c r="AD87" s="307"/>
    </row>
    <row r="88" spans="1:30" s="304" customFormat="1">
      <c r="A88" s="296">
        <v>1</v>
      </c>
      <c r="B88" s="297" t="s">
        <v>1045</v>
      </c>
      <c r="C88" s="296" t="s">
        <v>110</v>
      </c>
      <c r="D88" s="297" t="s">
        <v>2039</v>
      </c>
      <c r="E88" s="297" t="s">
        <v>945</v>
      </c>
      <c r="F88" s="296">
        <v>5</v>
      </c>
      <c r="G88" s="298">
        <v>3.04</v>
      </c>
      <c r="H88" s="298">
        <v>2.77</v>
      </c>
      <c r="I88" s="298">
        <v>2.41</v>
      </c>
      <c r="J88" s="299">
        <v>16217773.810000001</v>
      </c>
      <c r="K88" s="299">
        <v>5593935.7599999998</v>
      </c>
      <c r="L88" s="299">
        <v>5739257.5800000001</v>
      </c>
      <c r="M88" s="299">
        <v>11195474.57</v>
      </c>
      <c r="N88" s="300">
        <v>8.01</v>
      </c>
      <c r="O88" s="301">
        <v>11.957740585774056</v>
      </c>
      <c r="P88" s="300">
        <v>13.37</v>
      </c>
      <c r="Q88" s="301">
        <v>10.477489539748952</v>
      </c>
      <c r="R88" s="302">
        <v>84.44</v>
      </c>
      <c r="S88" s="302">
        <v>15.25</v>
      </c>
      <c r="T88" s="302">
        <v>92.66</v>
      </c>
      <c r="U88" s="302">
        <v>220.4</v>
      </c>
      <c r="V88" s="302">
        <v>60.24</v>
      </c>
      <c r="W88" s="303"/>
      <c r="Y88" s="305"/>
      <c r="Z88" s="305"/>
      <c r="AA88" s="305"/>
      <c r="AB88" s="306"/>
      <c r="AC88" s="305"/>
      <c r="AD88" s="307"/>
    </row>
    <row r="89" spans="1:30" s="304" customFormat="1">
      <c r="A89" s="296">
        <v>1</v>
      </c>
      <c r="B89" s="297" t="s">
        <v>1045</v>
      </c>
      <c r="C89" s="296" t="s">
        <v>111</v>
      </c>
      <c r="D89" s="297" t="s">
        <v>2040</v>
      </c>
      <c r="E89" s="297" t="s">
        <v>2865</v>
      </c>
      <c r="F89" s="296">
        <v>6</v>
      </c>
      <c r="G89" s="298">
        <v>4.01</v>
      </c>
      <c r="H89" s="298">
        <v>3.78</v>
      </c>
      <c r="I89" s="298">
        <v>3.55</v>
      </c>
      <c r="J89" s="299">
        <v>42629530.880000003</v>
      </c>
      <c r="K89" s="299">
        <v>12232507.98</v>
      </c>
      <c r="L89" s="299">
        <v>12895493.119999999</v>
      </c>
      <c r="M89" s="299">
        <v>36040425.619999997</v>
      </c>
      <c r="N89" s="300">
        <v>13.67</v>
      </c>
      <c r="O89" s="301">
        <v>12.960000000000003</v>
      </c>
      <c r="P89" s="300">
        <v>13.04</v>
      </c>
      <c r="Q89" s="301">
        <v>10.950165289256196</v>
      </c>
      <c r="R89" s="302">
        <v>105.81</v>
      </c>
      <c r="S89" s="302">
        <v>10.17</v>
      </c>
      <c r="T89" s="302">
        <v>34.43</v>
      </c>
      <c r="U89" s="302">
        <v>171.68</v>
      </c>
      <c r="V89" s="302">
        <v>54.89</v>
      </c>
      <c r="W89" s="303"/>
      <c r="Y89" s="305"/>
      <c r="Z89" s="305"/>
      <c r="AA89" s="305"/>
      <c r="AB89" s="306"/>
      <c r="AC89" s="305"/>
      <c r="AD89" s="307"/>
    </row>
    <row r="90" spans="1:30" s="304" customFormat="1">
      <c r="A90" s="296">
        <v>1</v>
      </c>
      <c r="B90" s="297" t="s">
        <v>1045</v>
      </c>
      <c r="C90" s="296" t="s">
        <v>112</v>
      </c>
      <c r="D90" s="297" t="s">
        <v>2041</v>
      </c>
      <c r="E90" s="297" t="s">
        <v>945</v>
      </c>
      <c r="F90" s="296">
        <v>5</v>
      </c>
      <c r="G90" s="298">
        <v>2.2000000000000002</v>
      </c>
      <c r="H90" s="298">
        <v>2.0699999999999998</v>
      </c>
      <c r="I90" s="298">
        <v>1.8</v>
      </c>
      <c r="J90" s="299">
        <v>17011550.940000001</v>
      </c>
      <c r="K90" s="299">
        <v>-230208.04</v>
      </c>
      <c r="L90" s="299">
        <v>1165380.3899999999</v>
      </c>
      <c r="M90" s="299">
        <v>11312627.93</v>
      </c>
      <c r="N90" s="300">
        <v>1.42</v>
      </c>
      <c r="O90" s="301">
        <v>11.957740585774056</v>
      </c>
      <c r="P90" s="300">
        <v>-0.55000000000000004</v>
      </c>
      <c r="Q90" s="301">
        <v>10.477489539748952</v>
      </c>
      <c r="R90" s="302">
        <v>153.4</v>
      </c>
      <c r="S90" s="302">
        <v>21.2</v>
      </c>
      <c r="T90" s="302">
        <v>38.950000000000003</v>
      </c>
      <c r="U90" s="302">
        <v>411.77</v>
      </c>
      <c r="V90" s="302">
        <v>38.479999999999997</v>
      </c>
      <c r="W90" s="303"/>
      <c r="Y90" s="305"/>
      <c r="Z90" s="305"/>
      <c r="AA90" s="305"/>
      <c r="AB90" s="306"/>
      <c r="AC90" s="305"/>
      <c r="AD90" s="307"/>
    </row>
    <row r="91" spans="1:30" s="304" customFormat="1">
      <c r="A91" s="296">
        <v>1</v>
      </c>
      <c r="B91" s="297" t="s">
        <v>1045</v>
      </c>
      <c r="C91" s="296" t="s">
        <v>113</v>
      </c>
      <c r="D91" s="297" t="s">
        <v>2042</v>
      </c>
      <c r="E91" s="297" t="s">
        <v>2865</v>
      </c>
      <c r="F91" s="296">
        <v>6</v>
      </c>
      <c r="G91" s="298">
        <v>2.81</v>
      </c>
      <c r="H91" s="298">
        <v>2.5299999999999998</v>
      </c>
      <c r="I91" s="298">
        <v>2.34</v>
      </c>
      <c r="J91" s="299">
        <v>22716450.289999999</v>
      </c>
      <c r="K91" s="299">
        <v>3640272.46</v>
      </c>
      <c r="L91" s="299">
        <v>8363582.1200000001</v>
      </c>
      <c r="M91" s="299">
        <v>16882520.359999999</v>
      </c>
      <c r="N91" s="300">
        <v>9.6199999999999992</v>
      </c>
      <c r="O91" s="301">
        <v>12.960000000000003</v>
      </c>
      <c r="P91" s="300">
        <v>5.68</v>
      </c>
      <c r="Q91" s="301">
        <v>10.950165289256196</v>
      </c>
      <c r="R91" s="302">
        <v>100.78</v>
      </c>
      <c r="S91" s="302">
        <v>10.77</v>
      </c>
      <c r="T91" s="302">
        <v>55.48</v>
      </c>
      <c r="U91" s="302">
        <v>210.83</v>
      </c>
      <c r="V91" s="302">
        <v>52.94</v>
      </c>
      <c r="W91" s="303"/>
      <c r="Y91" s="305"/>
      <c r="Z91" s="305"/>
      <c r="AA91" s="305"/>
      <c r="AB91" s="306"/>
      <c r="AC91" s="305"/>
      <c r="AD91" s="307"/>
    </row>
    <row r="92" spans="1:30" s="304" customFormat="1">
      <c r="A92" s="296">
        <v>1</v>
      </c>
      <c r="B92" s="297" t="s">
        <v>1045</v>
      </c>
      <c r="C92" s="296" t="s">
        <v>114</v>
      </c>
      <c r="D92" s="297" t="s">
        <v>2043</v>
      </c>
      <c r="E92" s="297" t="s">
        <v>2866</v>
      </c>
      <c r="F92" s="296">
        <v>12</v>
      </c>
      <c r="G92" s="298">
        <v>1.77</v>
      </c>
      <c r="H92" s="298">
        <v>1.58</v>
      </c>
      <c r="I92" s="298">
        <v>1.32</v>
      </c>
      <c r="J92" s="299">
        <v>19424303.34</v>
      </c>
      <c r="K92" s="299">
        <v>-1209016.22</v>
      </c>
      <c r="L92" s="299">
        <v>11741497.18</v>
      </c>
      <c r="M92" s="299">
        <v>7953894.0700000003</v>
      </c>
      <c r="N92" s="300">
        <v>8.4</v>
      </c>
      <c r="O92" s="301">
        <v>11.824857142857141</v>
      </c>
      <c r="P92" s="300">
        <v>-0.45</v>
      </c>
      <c r="Q92" s="301">
        <v>6.0414285714285709</v>
      </c>
      <c r="R92" s="302">
        <v>168.19</v>
      </c>
      <c r="S92" s="302">
        <v>11.54</v>
      </c>
      <c r="T92" s="302">
        <v>42.93</v>
      </c>
      <c r="U92" s="302">
        <v>221.67</v>
      </c>
      <c r="V92" s="302">
        <v>53.07</v>
      </c>
      <c r="W92" s="303"/>
      <c r="Y92" s="305"/>
      <c r="Z92" s="305"/>
      <c r="AA92" s="305"/>
      <c r="AB92" s="306"/>
      <c r="AC92" s="305"/>
      <c r="AD92" s="307"/>
    </row>
    <row r="93" spans="1:30" s="304" customFormat="1">
      <c r="A93" s="296">
        <v>1</v>
      </c>
      <c r="B93" s="297" t="s">
        <v>1045</v>
      </c>
      <c r="C93" s="296" t="s">
        <v>115</v>
      </c>
      <c r="D93" s="297" t="s">
        <v>2044</v>
      </c>
      <c r="E93" s="297" t="s">
        <v>945</v>
      </c>
      <c r="F93" s="296">
        <v>5</v>
      </c>
      <c r="G93" s="298">
        <v>4.62</v>
      </c>
      <c r="H93" s="298">
        <v>4.42</v>
      </c>
      <c r="I93" s="298">
        <v>4.09</v>
      </c>
      <c r="J93" s="299">
        <v>14522857.050000001</v>
      </c>
      <c r="K93" s="299">
        <v>4391769.4400000004</v>
      </c>
      <c r="L93" s="299">
        <v>4524964.47</v>
      </c>
      <c r="M93" s="299">
        <v>12361918.710000001</v>
      </c>
      <c r="N93" s="300">
        <v>10.71</v>
      </c>
      <c r="O93" s="301">
        <v>11.957740585774056</v>
      </c>
      <c r="P93" s="300">
        <v>15.78</v>
      </c>
      <c r="Q93" s="301">
        <v>10.477489539748952</v>
      </c>
      <c r="R93" s="302">
        <v>67.62</v>
      </c>
      <c r="S93" s="302">
        <v>5.84</v>
      </c>
      <c r="T93" s="302">
        <v>49</v>
      </c>
      <c r="U93" s="302">
        <v>177.65</v>
      </c>
      <c r="V93" s="302">
        <v>45.09</v>
      </c>
      <c r="W93" s="303"/>
      <c r="Y93" s="305"/>
      <c r="Z93" s="305"/>
      <c r="AA93" s="305"/>
      <c r="AB93" s="306"/>
      <c r="AC93" s="305"/>
      <c r="AD93" s="307"/>
    </row>
    <row r="94" spans="1:30" s="304" customFormat="1">
      <c r="A94" s="296">
        <v>1</v>
      </c>
      <c r="B94" s="297" t="s">
        <v>1045</v>
      </c>
      <c r="C94" s="296" t="s">
        <v>116</v>
      </c>
      <c r="D94" s="297" t="s">
        <v>2045</v>
      </c>
      <c r="E94" s="297" t="s">
        <v>2865</v>
      </c>
      <c r="F94" s="296">
        <v>6</v>
      </c>
      <c r="G94" s="298">
        <v>1.47</v>
      </c>
      <c r="H94" s="298">
        <v>1.25</v>
      </c>
      <c r="I94" s="298">
        <v>1.06</v>
      </c>
      <c r="J94" s="299">
        <v>5847878.9299999997</v>
      </c>
      <c r="K94" s="299">
        <v>-8119144.2300000004</v>
      </c>
      <c r="L94" s="299">
        <v>-7704187.9500000002</v>
      </c>
      <c r="M94" s="299">
        <v>744895.91</v>
      </c>
      <c r="N94" s="300">
        <v>-8.9</v>
      </c>
      <c r="O94" s="301">
        <v>12.960000000000003</v>
      </c>
      <c r="P94" s="300">
        <v>-22.9</v>
      </c>
      <c r="Q94" s="301">
        <v>10.950165289256196</v>
      </c>
      <c r="R94" s="302">
        <v>105.28</v>
      </c>
      <c r="S94" s="302">
        <v>6.82</v>
      </c>
      <c r="T94" s="302">
        <v>49.65</v>
      </c>
      <c r="U94" s="302">
        <v>305.48</v>
      </c>
      <c r="V94" s="302">
        <v>71.52</v>
      </c>
      <c r="W94" s="303"/>
      <c r="Y94" s="305"/>
      <c r="Z94" s="305"/>
      <c r="AA94" s="305"/>
      <c r="AB94" s="306"/>
      <c r="AC94" s="305"/>
      <c r="AD94" s="307"/>
    </row>
    <row r="95" spans="1:30" s="304" customFormat="1">
      <c r="A95" s="296">
        <v>1</v>
      </c>
      <c r="B95" s="297" t="s">
        <v>1045</v>
      </c>
      <c r="C95" s="296" t="s">
        <v>117</v>
      </c>
      <c r="D95" s="297" t="s">
        <v>2046</v>
      </c>
      <c r="E95" s="297" t="s">
        <v>945</v>
      </c>
      <c r="F95" s="296">
        <v>5</v>
      </c>
      <c r="G95" s="298">
        <v>2.14</v>
      </c>
      <c r="H95" s="298">
        <v>1.9</v>
      </c>
      <c r="I95" s="298">
        <v>1.76</v>
      </c>
      <c r="J95" s="299">
        <v>13473903.76</v>
      </c>
      <c r="K95" s="299">
        <v>164965.85</v>
      </c>
      <c r="L95" s="299">
        <v>1126163.53</v>
      </c>
      <c r="M95" s="299">
        <v>8961691.0500000007</v>
      </c>
      <c r="N95" s="300">
        <v>1.83</v>
      </c>
      <c r="O95" s="301">
        <v>11.957740585774056</v>
      </c>
      <c r="P95" s="300">
        <v>0.33</v>
      </c>
      <c r="Q95" s="301">
        <v>10.477489539748952</v>
      </c>
      <c r="R95" s="302">
        <v>125.16</v>
      </c>
      <c r="S95" s="302">
        <v>13.59</v>
      </c>
      <c r="T95" s="302">
        <v>52.36</v>
      </c>
      <c r="U95" s="302">
        <v>217.51</v>
      </c>
      <c r="V95" s="302">
        <v>62.78</v>
      </c>
      <c r="W95" s="303"/>
      <c r="Y95" s="305"/>
      <c r="Z95" s="305"/>
      <c r="AA95" s="305"/>
      <c r="AB95" s="306"/>
      <c r="AC95" s="305"/>
      <c r="AD95" s="307"/>
    </row>
    <row r="96" spans="1:30" s="304" customFormat="1">
      <c r="A96" s="296">
        <v>1</v>
      </c>
      <c r="B96" s="297" t="s">
        <v>1045</v>
      </c>
      <c r="C96" s="296" t="s">
        <v>118</v>
      </c>
      <c r="D96" s="297" t="s">
        <v>2047</v>
      </c>
      <c r="E96" s="297" t="s">
        <v>2865</v>
      </c>
      <c r="F96" s="296">
        <v>6</v>
      </c>
      <c r="G96" s="298">
        <v>2.83</v>
      </c>
      <c r="H96" s="298">
        <v>2.4300000000000002</v>
      </c>
      <c r="I96" s="298">
        <v>2.02</v>
      </c>
      <c r="J96" s="299">
        <v>17639003.120000001</v>
      </c>
      <c r="K96" s="299">
        <v>3169624.32</v>
      </c>
      <c r="L96" s="299">
        <v>2052553.2</v>
      </c>
      <c r="M96" s="299">
        <v>9852696.7400000002</v>
      </c>
      <c r="N96" s="300">
        <v>2.09</v>
      </c>
      <c r="O96" s="301">
        <v>12.960000000000003</v>
      </c>
      <c r="P96" s="300">
        <v>6.72</v>
      </c>
      <c r="Q96" s="301">
        <v>10.950165289256196</v>
      </c>
      <c r="R96" s="302">
        <v>78.11</v>
      </c>
      <c r="S96" s="302">
        <v>11.35</v>
      </c>
      <c r="T96" s="302">
        <v>28.64</v>
      </c>
      <c r="U96" s="302">
        <v>213.14</v>
      </c>
      <c r="V96" s="302">
        <v>71.709999999999994</v>
      </c>
      <c r="W96" s="303"/>
      <c r="Y96" s="305"/>
      <c r="Z96" s="305"/>
      <c r="AA96" s="305"/>
      <c r="AB96" s="306"/>
      <c r="AC96" s="305"/>
      <c r="AD96" s="307"/>
    </row>
    <row r="97" spans="1:30" s="304" customFormat="1">
      <c r="A97" s="296">
        <v>1</v>
      </c>
      <c r="B97" s="297" t="s">
        <v>1045</v>
      </c>
      <c r="C97" s="296" t="s">
        <v>119</v>
      </c>
      <c r="D97" s="297" t="s">
        <v>2048</v>
      </c>
      <c r="E97" s="297" t="s">
        <v>945</v>
      </c>
      <c r="F97" s="296">
        <v>5</v>
      </c>
      <c r="G97" s="298">
        <v>3.33</v>
      </c>
      <c r="H97" s="298">
        <v>3.03</v>
      </c>
      <c r="I97" s="298">
        <v>2.81</v>
      </c>
      <c r="J97" s="299">
        <v>20345699.800000001</v>
      </c>
      <c r="K97" s="299">
        <v>681401.81</v>
      </c>
      <c r="L97" s="299">
        <v>2433520.4500000002</v>
      </c>
      <c r="M97" s="299">
        <v>15833151.49</v>
      </c>
      <c r="N97" s="300">
        <v>3.74</v>
      </c>
      <c r="O97" s="301">
        <v>11.957740585774056</v>
      </c>
      <c r="P97" s="300">
        <v>1.36</v>
      </c>
      <c r="Q97" s="301">
        <v>10.477489539748952</v>
      </c>
      <c r="R97" s="302">
        <v>98.03</v>
      </c>
      <c r="S97" s="302">
        <v>12.26</v>
      </c>
      <c r="T97" s="302">
        <v>51.25</v>
      </c>
      <c r="U97" s="302">
        <v>286.33999999999997</v>
      </c>
      <c r="V97" s="302">
        <v>78.59</v>
      </c>
      <c r="W97" s="303"/>
      <c r="Y97" s="305"/>
      <c r="Z97" s="305"/>
      <c r="AA97" s="305"/>
      <c r="AB97" s="306"/>
      <c r="AC97" s="305"/>
      <c r="AD97" s="307"/>
    </row>
    <row r="98" spans="1:30" s="304" customFormat="1">
      <c r="A98" s="296">
        <v>1</v>
      </c>
      <c r="B98" s="297" t="s">
        <v>1059</v>
      </c>
      <c r="C98" s="296" t="s">
        <v>120</v>
      </c>
      <c r="D98" s="297" t="s">
        <v>2049</v>
      </c>
      <c r="E98" s="297" t="s">
        <v>1000</v>
      </c>
      <c r="F98" s="296">
        <v>17</v>
      </c>
      <c r="G98" s="298">
        <v>2.08</v>
      </c>
      <c r="H98" s="298">
        <v>1.65</v>
      </c>
      <c r="I98" s="298">
        <v>0.87</v>
      </c>
      <c r="J98" s="299">
        <v>163551233.56</v>
      </c>
      <c r="K98" s="299">
        <v>36680925.289999999</v>
      </c>
      <c r="L98" s="299">
        <v>63213338.619999997</v>
      </c>
      <c r="M98" s="299">
        <v>-13629638.119999999</v>
      </c>
      <c r="N98" s="300">
        <v>8.3699999999999992</v>
      </c>
      <c r="O98" s="301">
        <v>7.9657894736842101</v>
      </c>
      <c r="P98" s="300">
        <v>4.7</v>
      </c>
      <c r="Q98" s="301">
        <v>3.4205263157894743</v>
      </c>
      <c r="R98" s="302">
        <v>100.43</v>
      </c>
      <c r="S98" s="302">
        <v>57.42</v>
      </c>
      <c r="T98" s="302">
        <v>45.56</v>
      </c>
      <c r="U98" s="302">
        <v>69.06</v>
      </c>
      <c r="V98" s="302">
        <v>66.59</v>
      </c>
      <c r="W98" s="303"/>
      <c r="Y98" s="305"/>
      <c r="Z98" s="305"/>
      <c r="AA98" s="305"/>
      <c r="AB98" s="306"/>
      <c r="AC98" s="305"/>
      <c r="AD98" s="307"/>
    </row>
    <row r="99" spans="1:30" s="304" customFormat="1">
      <c r="A99" s="296">
        <v>1</v>
      </c>
      <c r="B99" s="297" t="s">
        <v>1059</v>
      </c>
      <c r="C99" s="296" t="s">
        <v>121</v>
      </c>
      <c r="D99" s="297" t="s">
        <v>2050</v>
      </c>
      <c r="E99" s="297" t="s">
        <v>945</v>
      </c>
      <c r="F99" s="296">
        <v>5</v>
      </c>
      <c r="G99" s="298">
        <v>3.34</v>
      </c>
      <c r="H99" s="298">
        <v>3.13</v>
      </c>
      <c r="I99" s="298">
        <v>2.76</v>
      </c>
      <c r="J99" s="299">
        <v>20184073.859999999</v>
      </c>
      <c r="K99" s="299">
        <v>8611892.9100000001</v>
      </c>
      <c r="L99" s="299">
        <v>10025881.640000001</v>
      </c>
      <c r="M99" s="299">
        <v>15205234.91</v>
      </c>
      <c r="N99" s="300">
        <v>13.64</v>
      </c>
      <c r="O99" s="301">
        <v>11.957740585774056</v>
      </c>
      <c r="P99" s="300">
        <v>19.059999999999999</v>
      </c>
      <c r="Q99" s="301">
        <v>10.477489539748952</v>
      </c>
      <c r="R99" s="302">
        <v>111.89</v>
      </c>
      <c r="S99" s="302">
        <v>31.72</v>
      </c>
      <c r="T99" s="302">
        <v>35.369999999999997</v>
      </c>
      <c r="U99" s="302">
        <v>74.319999999999993</v>
      </c>
      <c r="V99" s="302">
        <v>48.75</v>
      </c>
      <c r="W99" s="303"/>
      <c r="Y99" s="305"/>
      <c r="Z99" s="305"/>
      <c r="AA99" s="305"/>
      <c r="AB99" s="306"/>
      <c r="AC99" s="305"/>
      <c r="AD99" s="307"/>
    </row>
    <row r="100" spans="1:30" s="304" customFormat="1">
      <c r="A100" s="296">
        <v>1</v>
      </c>
      <c r="B100" s="297" t="s">
        <v>1059</v>
      </c>
      <c r="C100" s="296" t="s">
        <v>122</v>
      </c>
      <c r="D100" s="297" t="s">
        <v>2051</v>
      </c>
      <c r="E100" s="297" t="s">
        <v>945</v>
      </c>
      <c r="F100" s="296">
        <v>5</v>
      </c>
      <c r="G100" s="298">
        <v>2.58</v>
      </c>
      <c r="H100" s="298">
        <v>2.2400000000000002</v>
      </c>
      <c r="I100" s="298">
        <v>1.84</v>
      </c>
      <c r="J100" s="299">
        <v>18697498.16</v>
      </c>
      <c r="K100" s="299">
        <v>8116711.6100000003</v>
      </c>
      <c r="L100" s="299">
        <v>8663466.7599999998</v>
      </c>
      <c r="M100" s="299">
        <v>9991835.5800000001</v>
      </c>
      <c r="N100" s="300">
        <v>10.119999999999999</v>
      </c>
      <c r="O100" s="301">
        <v>11.957740585774056</v>
      </c>
      <c r="P100" s="300">
        <v>15.82</v>
      </c>
      <c r="Q100" s="301">
        <v>10.477489539748952</v>
      </c>
      <c r="R100" s="302">
        <v>106.09</v>
      </c>
      <c r="S100" s="302">
        <v>27.65</v>
      </c>
      <c r="T100" s="302">
        <v>52.48</v>
      </c>
      <c r="U100" s="302">
        <v>42.12</v>
      </c>
      <c r="V100" s="302">
        <v>63.19</v>
      </c>
      <c r="W100" s="303"/>
      <c r="Y100" s="305"/>
      <c r="Z100" s="305"/>
      <c r="AA100" s="305"/>
      <c r="AB100" s="306"/>
      <c r="AC100" s="305"/>
      <c r="AD100" s="307"/>
    </row>
    <row r="101" spans="1:30" s="304" customFormat="1">
      <c r="A101" s="296">
        <v>1</v>
      </c>
      <c r="B101" s="297" t="s">
        <v>1059</v>
      </c>
      <c r="C101" s="296" t="s">
        <v>123</v>
      </c>
      <c r="D101" s="297" t="s">
        <v>2052</v>
      </c>
      <c r="E101" s="297" t="s">
        <v>941</v>
      </c>
      <c r="F101" s="296">
        <v>10</v>
      </c>
      <c r="G101" s="298">
        <v>1.29</v>
      </c>
      <c r="H101" s="298">
        <v>1.1299999999999999</v>
      </c>
      <c r="I101" s="298">
        <v>0.86</v>
      </c>
      <c r="J101" s="299">
        <v>10481784.43</v>
      </c>
      <c r="K101" s="299">
        <v>5099032.47</v>
      </c>
      <c r="L101" s="299">
        <v>7646813.3300000001</v>
      </c>
      <c r="M101" s="299">
        <v>-5182906.5</v>
      </c>
      <c r="N101" s="300">
        <v>5.57</v>
      </c>
      <c r="O101" s="301">
        <v>10.935862068965518</v>
      </c>
      <c r="P101" s="300">
        <v>4.13</v>
      </c>
      <c r="Q101" s="301">
        <v>9.086724137931034</v>
      </c>
      <c r="R101" s="302">
        <v>203.83</v>
      </c>
      <c r="S101" s="302">
        <v>40.630000000000003</v>
      </c>
      <c r="T101" s="302">
        <v>65.099999999999994</v>
      </c>
      <c r="U101" s="302">
        <v>62.27</v>
      </c>
      <c r="V101" s="302">
        <v>49.43</v>
      </c>
      <c r="W101" s="303"/>
      <c r="Y101" s="305"/>
      <c r="Z101" s="305"/>
      <c r="AA101" s="305"/>
      <c r="AB101" s="306"/>
      <c r="AC101" s="305"/>
      <c r="AD101" s="307"/>
    </row>
    <row r="102" spans="1:30" s="304" customFormat="1">
      <c r="A102" s="296">
        <v>1</v>
      </c>
      <c r="B102" s="297" t="s">
        <v>1059</v>
      </c>
      <c r="C102" s="296" t="s">
        <v>124</v>
      </c>
      <c r="D102" s="297" t="s">
        <v>2053</v>
      </c>
      <c r="E102" s="297" t="s">
        <v>945</v>
      </c>
      <c r="F102" s="296">
        <v>5</v>
      </c>
      <c r="G102" s="298">
        <v>2.17</v>
      </c>
      <c r="H102" s="298">
        <v>1.96</v>
      </c>
      <c r="I102" s="298">
        <v>1.78</v>
      </c>
      <c r="J102" s="299">
        <v>14510140.789999999</v>
      </c>
      <c r="K102" s="299">
        <v>-558687.36</v>
      </c>
      <c r="L102" s="299">
        <v>448727.15</v>
      </c>
      <c r="M102" s="299">
        <v>9691654.6099999994</v>
      </c>
      <c r="N102" s="300">
        <v>0.82</v>
      </c>
      <c r="O102" s="301">
        <v>11.957740585774056</v>
      </c>
      <c r="P102" s="300">
        <v>-1.1399999999999999</v>
      </c>
      <c r="Q102" s="301">
        <v>10.477489539748952</v>
      </c>
      <c r="R102" s="302">
        <v>66.81</v>
      </c>
      <c r="S102" s="302">
        <v>18.96</v>
      </c>
      <c r="T102" s="302">
        <v>43.91</v>
      </c>
      <c r="U102" s="302">
        <v>44.44</v>
      </c>
      <c r="V102" s="302">
        <v>52.09</v>
      </c>
      <c r="W102" s="303"/>
      <c r="Y102" s="305"/>
      <c r="Z102" s="305"/>
      <c r="AA102" s="305"/>
      <c r="AB102" s="306"/>
      <c r="AC102" s="305"/>
      <c r="AD102" s="307"/>
    </row>
    <row r="103" spans="1:30" s="304" customFormat="1">
      <c r="A103" s="296">
        <v>1</v>
      </c>
      <c r="B103" s="297" t="s">
        <v>1059</v>
      </c>
      <c r="C103" s="296" t="s">
        <v>125</v>
      </c>
      <c r="D103" s="297" t="s">
        <v>2054</v>
      </c>
      <c r="E103" s="297" t="s">
        <v>963</v>
      </c>
      <c r="F103" s="296">
        <v>9</v>
      </c>
      <c r="G103" s="298">
        <v>1.59</v>
      </c>
      <c r="H103" s="298">
        <v>1.37</v>
      </c>
      <c r="I103" s="298">
        <v>1.02</v>
      </c>
      <c r="J103" s="299">
        <v>11252385.310000001</v>
      </c>
      <c r="K103" s="299">
        <v>13245687.140000001</v>
      </c>
      <c r="L103" s="299">
        <v>18767609.219999999</v>
      </c>
      <c r="M103" s="299">
        <v>396445.44</v>
      </c>
      <c r="N103" s="300">
        <v>13.67</v>
      </c>
      <c r="O103" s="301">
        <v>10.682500000000001</v>
      </c>
      <c r="P103" s="300">
        <v>10.71</v>
      </c>
      <c r="Q103" s="301">
        <v>7.8810714285714285</v>
      </c>
      <c r="R103" s="302">
        <v>164.32</v>
      </c>
      <c r="S103" s="302">
        <v>20.45</v>
      </c>
      <c r="T103" s="302">
        <v>35.630000000000003</v>
      </c>
      <c r="U103" s="302">
        <v>78.25</v>
      </c>
      <c r="V103" s="302">
        <v>39.159999999999997</v>
      </c>
      <c r="W103" s="303"/>
      <c r="Y103" s="305"/>
      <c r="Z103" s="305"/>
      <c r="AA103" s="305"/>
      <c r="AB103" s="306"/>
      <c r="AC103" s="305"/>
      <c r="AD103" s="307"/>
    </row>
    <row r="104" spans="1:30" s="304" customFormat="1">
      <c r="A104" s="296">
        <v>1</v>
      </c>
      <c r="B104" s="297" t="s">
        <v>1059</v>
      </c>
      <c r="C104" s="296" t="s">
        <v>126</v>
      </c>
      <c r="D104" s="297" t="s">
        <v>2055</v>
      </c>
      <c r="E104" s="297" t="s">
        <v>945</v>
      </c>
      <c r="F104" s="296">
        <v>5</v>
      </c>
      <c r="G104" s="298">
        <v>1.91</v>
      </c>
      <c r="H104" s="298">
        <v>1.67</v>
      </c>
      <c r="I104" s="298">
        <v>1.3</v>
      </c>
      <c r="J104" s="299">
        <v>8725521.8300000001</v>
      </c>
      <c r="K104" s="299">
        <v>4087545.84</v>
      </c>
      <c r="L104" s="299">
        <v>3358925.97</v>
      </c>
      <c r="M104" s="299">
        <v>2857125.37</v>
      </c>
      <c r="N104" s="300">
        <v>5.84</v>
      </c>
      <c r="O104" s="301">
        <v>11.957740585774056</v>
      </c>
      <c r="P104" s="300">
        <v>10.74</v>
      </c>
      <c r="Q104" s="301">
        <v>10.477489539748952</v>
      </c>
      <c r="R104" s="302">
        <v>292.66000000000003</v>
      </c>
      <c r="S104" s="302">
        <v>53.15</v>
      </c>
      <c r="T104" s="302">
        <v>55.22</v>
      </c>
      <c r="U104" s="302">
        <v>51.16</v>
      </c>
      <c r="V104" s="302">
        <v>76.069999999999993</v>
      </c>
      <c r="W104" s="303"/>
      <c r="Y104" s="305"/>
      <c r="Z104" s="305"/>
      <c r="AA104" s="305"/>
      <c r="AB104" s="306"/>
      <c r="AC104" s="305"/>
      <c r="AD104" s="307"/>
    </row>
    <row r="105" spans="1:30" s="304" customFormat="1">
      <c r="A105" s="296">
        <v>1</v>
      </c>
      <c r="B105" s="297" t="s">
        <v>1059</v>
      </c>
      <c r="C105" s="296" t="s">
        <v>127</v>
      </c>
      <c r="D105" s="297" t="s">
        <v>2056</v>
      </c>
      <c r="E105" s="297" t="s">
        <v>967</v>
      </c>
      <c r="F105" s="296">
        <v>2</v>
      </c>
      <c r="G105" s="298">
        <v>2.5499999999999998</v>
      </c>
      <c r="H105" s="298">
        <v>2.37</v>
      </c>
      <c r="I105" s="298">
        <v>2.17</v>
      </c>
      <c r="J105" s="299">
        <v>14004752.42</v>
      </c>
      <c r="K105" s="299">
        <v>1670193.25</v>
      </c>
      <c r="L105" s="299">
        <v>4804078.8899999997</v>
      </c>
      <c r="M105" s="299">
        <v>10554479.49</v>
      </c>
      <c r="N105" s="300">
        <v>11.59</v>
      </c>
      <c r="O105" s="301">
        <v>15.133488372093023</v>
      </c>
      <c r="P105" s="300">
        <v>2.77</v>
      </c>
      <c r="Q105" s="301">
        <v>8.0209302325581397</v>
      </c>
      <c r="R105" s="302">
        <v>257.82</v>
      </c>
      <c r="S105" s="302">
        <v>24.6</v>
      </c>
      <c r="T105" s="302">
        <v>51.68</v>
      </c>
      <c r="U105" s="302">
        <v>94.06</v>
      </c>
      <c r="V105" s="302">
        <v>62.75</v>
      </c>
      <c r="W105" s="303"/>
      <c r="Y105" s="305"/>
      <c r="Z105" s="305"/>
      <c r="AA105" s="305"/>
      <c r="AB105" s="306"/>
      <c r="AC105" s="305"/>
      <c r="AD105" s="307"/>
    </row>
    <row r="106" spans="1:30" s="304" customFormat="1">
      <c r="A106" s="296">
        <v>2</v>
      </c>
      <c r="B106" s="297" t="s">
        <v>1090</v>
      </c>
      <c r="C106" s="296" t="s">
        <v>146</v>
      </c>
      <c r="D106" s="297" t="s">
        <v>2074</v>
      </c>
      <c r="E106" s="297" t="s">
        <v>1000</v>
      </c>
      <c r="F106" s="296">
        <v>17</v>
      </c>
      <c r="G106" s="298">
        <v>1.82</v>
      </c>
      <c r="H106" s="298">
        <v>1.58</v>
      </c>
      <c r="I106" s="298">
        <v>1.08</v>
      </c>
      <c r="J106" s="299">
        <v>194385350.13999999</v>
      </c>
      <c r="K106" s="299">
        <v>36443330.509999998</v>
      </c>
      <c r="L106" s="299">
        <v>66119791.659999996</v>
      </c>
      <c r="M106" s="299">
        <v>18516100.120000001</v>
      </c>
      <c r="N106" s="300">
        <v>7.78</v>
      </c>
      <c r="O106" s="301">
        <v>7.9657894736842101</v>
      </c>
      <c r="P106" s="300">
        <v>3.83</v>
      </c>
      <c r="Q106" s="301">
        <v>3.4205263157894743</v>
      </c>
      <c r="R106" s="302">
        <v>151.94</v>
      </c>
      <c r="S106" s="302">
        <v>31.82</v>
      </c>
      <c r="T106" s="302">
        <v>49.85</v>
      </c>
      <c r="U106" s="302">
        <v>172.03</v>
      </c>
      <c r="V106" s="302">
        <v>49.86</v>
      </c>
      <c r="W106" s="303"/>
      <c r="Y106" s="305"/>
      <c r="Z106" s="305"/>
      <c r="AA106" s="305"/>
      <c r="AB106" s="306"/>
      <c r="AC106" s="305"/>
      <c r="AD106" s="307"/>
    </row>
    <row r="107" spans="1:30" s="304" customFormat="1">
      <c r="A107" s="296">
        <v>2</v>
      </c>
      <c r="B107" s="297" t="s">
        <v>1090</v>
      </c>
      <c r="C107" s="296" t="s">
        <v>147</v>
      </c>
      <c r="D107" s="297" t="s">
        <v>2075</v>
      </c>
      <c r="E107" s="297" t="s">
        <v>954</v>
      </c>
      <c r="F107" s="296">
        <v>7</v>
      </c>
      <c r="G107" s="298">
        <v>0.92</v>
      </c>
      <c r="H107" s="298">
        <v>0.8</v>
      </c>
      <c r="I107" s="298">
        <v>0.64</v>
      </c>
      <c r="J107" s="299">
        <v>-3095810.43</v>
      </c>
      <c r="K107" s="299">
        <v>15532737.91</v>
      </c>
      <c r="L107" s="299">
        <v>22263341.899999999</v>
      </c>
      <c r="M107" s="299">
        <v>-14851482.77</v>
      </c>
      <c r="N107" s="300">
        <v>17.55</v>
      </c>
      <c r="O107" s="301">
        <v>11.74888888888889</v>
      </c>
      <c r="P107" s="300">
        <v>16.04</v>
      </c>
      <c r="Q107" s="301">
        <v>9.7611111111111093</v>
      </c>
      <c r="R107" s="302">
        <v>290.95999999999998</v>
      </c>
      <c r="S107" s="302">
        <v>36.14</v>
      </c>
      <c r="T107" s="302">
        <v>45.03</v>
      </c>
      <c r="U107" s="302">
        <v>272.64999999999998</v>
      </c>
      <c r="V107" s="302">
        <v>48.57</v>
      </c>
      <c r="W107" s="303"/>
      <c r="Y107" s="305"/>
      <c r="Z107" s="305"/>
      <c r="AA107" s="305"/>
      <c r="AB107" s="306"/>
      <c r="AC107" s="305"/>
      <c r="AD107" s="307"/>
    </row>
    <row r="108" spans="1:30" s="304" customFormat="1">
      <c r="A108" s="296">
        <v>2</v>
      </c>
      <c r="B108" s="297" t="s">
        <v>1090</v>
      </c>
      <c r="C108" s="296" t="s">
        <v>148</v>
      </c>
      <c r="D108" s="297" t="s">
        <v>2076</v>
      </c>
      <c r="E108" s="297" t="s">
        <v>2864</v>
      </c>
      <c r="F108" s="296">
        <v>13</v>
      </c>
      <c r="G108" s="298">
        <v>1.52</v>
      </c>
      <c r="H108" s="298">
        <v>1.29</v>
      </c>
      <c r="I108" s="298">
        <v>0.62</v>
      </c>
      <c r="J108" s="299">
        <v>32796350.199999999</v>
      </c>
      <c r="K108" s="299">
        <v>12064177.48</v>
      </c>
      <c r="L108" s="299">
        <v>21064581.210000001</v>
      </c>
      <c r="M108" s="299">
        <v>-24611943.719999999</v>
      </c>
      <c r="N108" s="300">
        <v>7.53</v>
      </c>
      <c r="O108" s="301">
        <v>11.051176470588238</v>
      </c>
      <c r="P108" s="300">
        <v>3.87</v>
      </c>
      <c r="Q108" s="301">
        <v>5.5768627450980395</v>
      </c>
      <c r="R108" s="302">
        <v>133.34</v>
      </c>
      <c r="S108" s="302">
        <v>59.71</v>
      </c>
      <c r="T108" s="302">
        <v>103.99</v>
      </c>
      <c r="U108" s="302">
        <v>211.87</v>
      </c>
      <c r="V108" s="302">
        <v>49.83</v>
      </c>
      <c r="W108" s="303"/>
      <c r="Y108" s="305"/>
      <c r="Z108" s="305"/>
      <c r="AA108" s="305"/>
      <c r="AB108" s="306"/>
      <c r="AC108" s="305"/>
      <c r="AD108" s="307"/>
    </row>
    <row r="109" spans="1:30" s="304" customFormat="1">
      <c r="A109" s="296">
        <v>2</v>
      </c>
      <c r="B109" s="297" t="s">
        <v>1090</v>
      </c>
      <c r="C109" s="296" t="s">
        <v>149</v>
      </c>
      <c r="D109" s="297" t="s">
        <v>2077</v>
      </c>
      <c r="E109" s="297" t="s">
        <v>2867</v>
      </c>
      <c r="F109" s="296">
        <v>15</v>
      </c>
      <c r="G109" s="298">
        <v>1.04</v>
      </c>
      <c r="H109" s="298">
        <v>0.89</v>
      </c>
      <c r="I109" s="298">
        <v>0.26</v>
      </c>
      <c r="J109" s="299">
        <v>4635052.58</v>
      </c>
      <c r="K109" s="299">
        <v>-1146384.8400000001</v>
      </c>
      <c r="L109" s="299">
        <v>15105534.48</v>
      </c>
      <c r="M109" s="299">
        <v>-86822983.969999999</v>
      </c>
      <c r="N109" s="300">
        <v>4.88</v>
      </c>
      <c r="O109" s="301">
        <v>9.7924999999999986</v>
      </c>
      <c r="P109" s="300">
        <v>-0.26</v>
      </c>
      <c r="Q109" s="301">
        <v>4.3149999999999995</v>
      </c>
      <c r="R109" s="302">
        <v>288.01</v>
      </c>
      <c r="S109" s="302">
        <v>101.49</v>
      </c>
      <c r="T109" s="302">
        <v>87.55</v>
      </c>
      <c r="U109" s="302">
        <v>328.48</v>
      </c>
      <c r="V109" s="302">
        <v>63.44</v>
      </c>
      <c r="W109" s="303"/>
      <c r="Y109" s="305"/>
      <c r="Z109" s="305"/>
      <c r="AA109" s="305"/>
      <c r="AB109" s="306"/>
      <c r="AC109" s="305"/>
      <c r="AD109" s="307"/>
    </row>
    <row r="110" spans="1:30" s="304" customFormat="1">
      <c r="A110" s="296">
        <v>2</v>
      </c>
      <c r="B110" s="297" t="s">
        <v>1090</v>
      </c>
      <c r="C110" s="296" t="s">
        <v>150</v>
      </c>
      <c r="D110" s="297" t="s">
        <v>2078</v>
      </c>
      <c r="E110" s="297" t="s">
        <v>2865</v>
      </c>
      <c r="F110" s="296">
        <v>6</v>
      </c>
      <c r="G110" s="298">
        <v>0.95</v>
      </c>
      <c r="H110" s="298">
        <v>0.87</v>
      </c>
      <c r="I110" s="298">
        <v>0.73</v>
      </c>
      <c r="J110" s="299">
        <v>-2846930.52</v>
      </c>
      <c r="K110" s="299">
        <v>12247797.800000001</v>
      </c>
      <c r="L110" s="299">
        <v>12619119.65</v>
      </c>
      <c r="M110" s="299">
        <v>-14883362.369999999</v>
      </c>
      <c r="N110" s="300">
        <v>11.5</v>
      </c>
      <c r="O110" s="301">
        <v>12.960000000000003</v>
      </c>
      <c r="P110" s="300">
        <v>9.2200000000000006</v>
      </c>
      <c r="Q110" s="301">
        <v>10.950165289256196</v>
      </c>
      <c r="R110" s="302">
        <v>372.78</v>
      </c>
      <c r="S110" s="302">
        <v>51.74</v>
      </c>
      <c r="T110" s="302">
        <v>74.959999999999994</v>
      </c>
      <c r="U110" s="302">
        <v>195.39</v>
      </c>
      <c r="V110" s="302">
        <v>49.31</v>
      </c>
      <c r="W110" s="303"/>
      <c r="Y110" s="305"/>
      <c r="Z110" s="305"/>
      <c r="AA110" s="305"/>
      <c r="AB110" s="306"/>
      <c r="AC110" s="305"/>
      <c r="AD110" s="307"/>
    </row>
    <row r="111" spans="1:30" s="304" customFormat="1">
      <c r="A111" s="296">
        <v>2</v>
      </c>
      <c r="B111" s="297" t="s">
        <v>1090</v>
      </c>
      <c r="C111" s="296" t="s">
        <v>151</v>
      </c>
      <c r="D111" s="297" t="s">
        <v>2079</v>
      </c>
      <c r="E111" s="297" t="s">
        <v>941</v>
      </c>
      <c r="F111" s="296">
        <v>10</v>
      </c>
      <c r="G111" s="298">
        <v>1.64</v>
      </c>
      <c r="H111" s="298">
        <v>1.25</v>
      </c>
      <c r="I111" s="298">
        <v>0.48</v>
      </c>
      <c r="J111" s="299">
        <v>19526841.289999999</v>
      </c>
      <c r="K111" s="299">
        <v>15648013.390000001</v>
      </c>
      <c r="L111" s="299">
        <v>18907908.030000001</v>
      </c>
      <c r="M111" s="299">
        <v>-15835219.16</v>
      </c>
      <c r="N111" s="300">
        <v>11.66</v>
      </c>
      <c r="O111" s="301">
        <v>10.935862068965518</v>
      </c>
      <c r="P111" s="300">
        <v>8.61</v>
      </c>
      <c r="Q111" s="301">
        <v>9.086724137931034</v>
      </c>
      <c r="R111" s="302">
        <v>158.1</v>
      </c>
      <c r="S111" s="302">
        <v>43.94</v>
      </c>
      <c r="T111" s="302">
        <v>63.44</v>
      </c>
      <c r="U111" s="302">
        <v>562.36</v>
      </c>
      <c r="V111" s="302">
        <v>79.81</v>
      </c>
      <c r="W111" s="303"/>
      <c r="Y111" s="305"/>
      <c r="Z111" s="305"/>
      <c r="AA111" s="305"/>
      <c r="AB111" s="306"/>
      <c r="AC111" s="305"/>
      <c r="AD111" s="307"/>
    </row>
    <row r="112" spans="1:30" s="304" customFormat="1">
      <c r="A112" s="296">
        <v>2</v>
      </c>
      <c r="B112" s="297" t="s">
        <v>1090</v>
      </c>
      <c r="C112" s="296" t="s">
        <v>152</v>
      </c>
      <c r="D112" s="297" t="s">
        <v>2080</v>
      </c>
      <c r="E112" s="297" t="s">
        <v>2865</v>
      </c>
      <c r="F112" s="296">
        <v>6</v>
      </c>
      <c r="G112" s="298">
        <v>1.41</v>
      </c>
      <c r="H112" s="298">
        <v>1.1399999999999999</v>
      </c>
      <c r="I112" s="298">
        <v>0.88</v>
      </c>
      <c r="J112" s="299">
        <v>11956907.67</v>
      </c>
      <c r="K112" s="299">
        <v>68752466.980000004</v>
      </c>
      <c r="L112" s="299">
        <v>54416802.039999999</v>
      </c>
      <c r="M112" s="299">
        <v>-3541039.77</v>
      </c>
      <c r="N112" s="300">
        <v>42.27</v>
      </c>
      <c r="O112" s="301">
        <v>12.960000000000003</v>
      </c>
      <c r="P112" s="300">
        <v>47.42</v>
      </c>
      <c r="Q112" s="301">
        <v>10.950165289256196</v>
      </c>
      <c r="R112" s="302">
        <v>135.81</v>
      </c>
      <c r="S112" s="302">
        <v>24.9</v>
      </c>
      <c r="T112" s="302">
        <v>44.58</v>
      </c>
      <c r="U112" s="302">
        <v>179.55</v>
      </c>
      <c r="V112" s="302">
        <v>75.58</v>
      </c>
      <c r="W112" s="303"/>
      <c r="Y112" s="305"/>
      <c r="Z112" s="305"/>
      <c r="AA112" s="305"/>
      <c r="AB112" s="306"/>
      <c r="AC112" s="305"/>
      <c r="AD112" s="307"/>
    </row>
    <row r="113" spans="1:30" s="304" customFormat="1">
      <c r="A113" s="296">
        <v>2</v>
      </c>
      <c r="B113" s="297" t="s">
        <v>1090</v>
      </c>
      <c r="C113" s="296" t="s">
        <v>153</v>
      </c>
      <c r="D113" s="297" t="s">
        <v>2081</v>
      </c>
      <c r="E113" s="297" t="s">
        <v>967</v>
      </c>
      <c r="F113" s="296">
        <v>2</v>
      </c>
      <c r="G113" s="298">
        <v>4.09</v>
      </c>
      <c r="H113" s="298">
        <v>3.63</v>
      </c>
      <c r="I113" s="298">
        <v>3.24</v>
      </c>
      <c r="J113" s="299">
        <v>18368791.09</v>
      </c>
      <c r="K113" s="299">
        <v>11247327.58</v>
      </c>
      <c r="L113" s="299">
        <v>10875384.279999999</v>
      </c>
      <c r="M113" s="299">
        <v>13323421.949999999</v>
      </c>
      <c r="N113" s="300">
        <v>24.07</v>
      </c>
      <c r="O113" s="301">
        <v>15.133488372093023</v>
      </c>
      <c r="P113" s="300">
        <v>19.04</v>
      </c>
      <c r="Q113" s="301">
        <v>8.0209302325581397</v>
      </c>
      <c r="R113" s="302">
        <v>74.14</v>
      </c>
      <c r="S113" s="302">
        <v>36.49</v>
      </c>
      <c r="T113" s="302">
        <v>45.8</v>
      </c>
      <c r="U113" s="302">
        <v>219.31</v>
      </c>
      <c r="V113" s="302">
        <v>95.96</v>
      </c>
      <c r="W113" s="303"/>
      <c r="Y113" s="305"/>
      <c r="Z113" s="305"/>
      <c r="AA113" s="305"/>
      <c r="AB113" s="306"/>
      <c r="AC113" s="305"/>
      <c r="AD113" s="307"/>
    </row>
    <row r="114" spans="1:30" s="304" customFormat="1">
      <c r="A114" s="296">
        <v>2</v>
      </c>
      <c r="B114" s="297" t="s">
        <v>1090</v>
      </c>
      <c r="C114" s="296" t="s">
        <v>154</v>
      </c>
      <c r="D114" s="297" t="s">
        <v>2082</v>
      </c>
      <c r="E114" s="297" t="s">
        <v>945</v>
      </c>
      <c r="F114" s="296">
        <v>5</v>
      </c>
      <c r="G114" s="298">
        <v>1.03</v>
      </c>
      <c r="H114" s="298">
        <v>0.89</v>
      </c>
      <c r="I114" s="298">
        <v>0.78</v>
      </c>
      <c r="J114" s="299">
        <v>815455.13</v>
      </c>
      <c r="K114" s="299">
        <v>1361306.54</v>
      </c>
      <c r="L114" s="299">
        <v>3081910.95</v>
      </c>
      <c r="M114" s="299">
        <v>-5439587.7699999996</v>
      </c>
      <c r="N114" s="300">
        <v>4.0599999999999996</v>
      </c>
      <c r="O114" s="301">
        <v>11.957740585774056</v>
      </c>
      <c r="P114" s="300">
        <v>2.5299999999999998</v>
      </c>
      <c r="Q114" s="301">
        <v>10.477489539748952</v>
      </c>
      <c r="R114" s="302">
        <v>300.72000000000003</v>
      </c>
      <c r="S114" s="302">
        <v>22.8</v>
      </c>
      <c r="T114" s="302">
        <v>60.15</v>
      </c>
      <c r="U114" s="302">
        <v>188.04</v>
      </c>
      <c r="V114" s="302">
        <v>62.94</v>
      </c>
      <c r="W114" s="303"/>
      <c r="Y114" s="305"/>
      <c r="Z114" s="305"/>
      <c r="AA114" s="305"/>
      <c r="AB114" s="306"/>
      <c r="AC114" s="305"/>
      <c r="AD114" s="307"/>
    </row>
    <row r="115" spans="1:30" s="304" customFormat="1">
      <c r="A115" s="296">
        <v>2</v>
      </c>
      <c r="B115" s="297" t="s">
        <v>1090</v>
      </c>
      <c r="C115" s="296" t="s">
        <v>155</v>
      </c>
      <c r="D115" s="297" t="s">
        <v>2083</v>
      </c>
      <c r="E115" s="297" t="s">
        <v>2865</v>
      </c>
      <c r="F115" s="296">
        <v>6</v>
      </c>
      <c r="G115" s="298">
        <v>1.93</v>
      </c>
      <c r="H115" s="298">
        <v>1.65</v>
      </c>
      <c r="I115" s="298">
        <v>1.44</v>
      </c>
      <c r="J115" s="299">
        <v>16581864.08</v>
      </c>
      <c r="K115" s="299">
        <v>4748061.59</v>
      </c>
      <c r="L115" s="299">
        <v>8153879.9400000004</v>
      </c>
      <c r="M115" s="299">
        <v>7901280.0700000003</v>
      </c>
      <c r="N115" s="300">
        <v>11.08</v>
      </c>
      <c r="O115" s="301">
        <v>12.960000000000003</v>
      </c>
      <c r="P115" s="300">
        <v>7.21</v>
      </c>
      <c r="Q115" s="301">
        <v>10.950165289256196</v>
      </c>
      <c r="R115" s="302">
        <v>221.51</v>
      </c>
      <c r="S115" s="302">
        <v>40.69</v>
      </c>
      <c r="T115" s="302">
        <v>65.52</v>
      </c>
      <c r="U115" s="302">
        <v>152.32</v>
      </c>
      <c r="V115" s="302">
        <v>101.77</v>
      </c>
      <c r="W115" s="303"/>
      <c r="Y115" s="305"/>
      <c r="Z115" s="305"/>
      <c r="AA115" s="305"/>
      <c r="AB115" s="306"/>
      <c r="AC115" s="305"/>
      <c r="AD115" s="307"/>
    </row>
    <row r="116" spans="1:30" s="304" customFormat="1">
      <c r="A116" s="296">
        <v>2</v>
      </c>
      <c r="B116" s="297" t="s">
        <v>1090</v>
      </c>
      <c r="C116" s="296" t="s">
        <v>156</v>
      </c>
      <c r="D116" s="297" t="s">
        <v>2885</v>
      </c>
      <c r="E116" s="297" t="s">
        <v>941</v>
      </c>
      <c r="F116" s="296">
        <v>10</v>
      </c>
      <c r="G116" s="298">
        <v>0.96</v>
      </c>
      <c r="H116" s="298">
        <v>0.85</v>
      </c>
      <c r="I116" s="298">
        <v>0.62</v>
      </c>
      <c r="J116" s="299">
        <v>-2832095.68</v>
      </c>
      <c r="K116" s="299">
        <v>25156888.879999999</v>
      </c>
      <c r="L116" s="299">
        <v>19988657.18</v>
      </c>
      <c r="M116" s="299">
        <v>-23928677.100000001</v>
      </c>
      <c r="N116" s="300">
        <v>11.68</v>
      </c>
      <c r="O116" s="301">
        <v>10.935862068965518</v>
      </c>
      <c r="P116" s="300">
        <v>12.14</v>
      </c>
      <c r="Q116" s="301">
        <v>9.086724137931034</v>
      </c>
      <c r="R116" s="302">
        <v>318.92</v>
      </c>
      <c r="S116" s="302">
        <v>33.44</v>
      </c>
      <c r="T116" s="302">
        <v>25.06</v>
      </c>
      <c r="U116" s="302">
        <v>194.44</v>
      </c>
      <c r="V116" s="302">
        <v>41.77</v>
      </c>
      <c r="W116" s="303"/>
      <c r="Y116" s="305"/>
      <c r="Z116" s="305"/>
      <c r="AA116" s="305"/>
      <c r="AB116" s="306"/>
      <c r="AC116" s="305"/>
      <c r="AD116" s="307"/>
    </row>
    <row r="117" spans="1:30" s="315" customFormat="1">
      <c r="A117" s="309">
        <v>2</v>
      </c>
      <c r="B117" s="310" t="s">
        <v>1068</v>
      </c>
      <c r="C117" s="309" t="s">
        <v>128</v>
      </c>
      <c r="D117" s="310" t="s">
        <v>2057</v>
      </c>
      <c r="E117" s="297" t="s">
        <v>1038</v>
      </c>
      <c r="F117" s="296">
        <v>16</v>
      </c>
      <c r="G117" s="311">
        <v>1.3</v>
      </c>
      <c r="H117" s="311">
        <v>1.1399999999999999</v>
      </c>
      <c r="I117" s="311">
        <v>0.64</v>
      </c>
      <c r="J117" s="312">
        <v>56846576.490000002</v>
      </c>
      <c r="K117" s="312">
        <v>191622736.00999999</v>
      </c>
      <c r="L117" s="312">
        <v>56592593.759999998</v>
      </c>
      <c r="M117" s="312">
        <v>-67739704.75</v>
      </c>
      <c r="N117" s="302">
        <v>11.21</v>
      </c>
      <c r="O117" s="313">
        <v>7.936451612903225</v>
      </c>
      <c r="P117" s="302">
        <v>17.78</v>
      </c>
      <c r="Q117" s="313">
        <v>4.3241935483870959</v>
      </c>
      <c r="R117" s="302">
        <v>225.22</v>
      </c>
      <c r="S117" s="314">
        <v>55.16</v>
      </c>
      <c r="T117" s="314">
        <v>65.05</v>
      </c>
      <c r="U117" s="314">
        <v>522.36</v>
      </c>
      <c r="V117" s="314">
        <v>46.89</v>
      </c>
      <c r="W117" s="303"/>
      <c r="X117" s="304"/>
      <c r="Y117" s="305"/>
      <c r="Z117" s="305"/>
      <c r="AA117" s="305"/>
      <c r="AB117" s="306"/>
      <c r="AC117" s="305"/>
      <c r="AD117" s="307"/>
    </row>
    <row r="118" spans="1:30" s="315" customFormat="1">
      <c r="A118" s="309">
        <v>2</v>
      </c>
      <c r="B118" s="310" t="s">
        <v>1068</v>
      </c>
      <c r="C118" s="309" t="s">
        <v>129</v>
      </c>
      <c r="D118" s="310" t="s">
        <v>2058</v>
      </c>
      <c r="E118" s="297" t="s">
        <v>1038</v>
      </c>
      <c r="F118" s="296">
        <v>16</v>
      </c>
      <c r="G118" s="311">
        <v>1.76</v>
      </c>
      <c r="H118" s="311">
        <v>1.6</v>
      </c>
      <c r="I118" s="311">
        <v>1.23</v>
      </c>
      <c r="J118" s="312">
        <v>149161568.97</v>
      </c>
      <c r="K118" s="312">
        <v>161859085.72999999</v>
      </c>
      <c r="L118" s="312">
        <v>53142123.289999999</v>
      </c>
      <c r="M118" s="312">
        <v>45497142</v>
      </c>
      <c r="N118" s="302">
        <v>7.83</v>
      </c>
      <c r="O118" s="313">
        <v>7.936451612903225</v>
      </c>
      <c r="P118" s="302">
        <v>10.83</v>
      </c>
      <c r="Q118" s="313">
        <v>4.3241935483870959</v>
      </c>
      <c r="R118" s="302">
        <v>121.81</v>
      </c>
      <c r="S118" s="314">
        <v>49.47</v>
      </c>
      <c r="T118" s="314">
        <v>52.47</v>
      </c>
      <c r="U118" s="314">
        <v>94.84</v>
      </c>
      <c r="V118" s="314">
        <v>40.9</v>
      </c>
      <c r="W118" s="303"/>
      <c r="X118" s="304"/>
      <c r="Y118" s="305"/>
      <c r="Z118" s="305"/>
      <c r="AA118" s="305"/>
      <c r="AB118" s="306"/>
      <c r="AC118" s="305"/>
      <c r="AD118" s="307"/>
    </row>
    <row r="119" spans="1:30" s="315" customFormat="1">
      <c r="A119" s="309">
        <v>2</v>
      </c>
      <c r="B119" s="310" t="s">
        <v>1068</v>
      </c>
      <c r="C119" s="309" t="s">
        <v>130</v>
      </c>
      <c r="D119" s="310" t="s">
        <v>2059</v>
      </c>
      <c r="E119" s="297" t="s">
        <v>2865</v>
      </c>
      <c r="F119" s="296">
        <v>6</v>
      </c>
      <c r="G119" s="311">
        <v>1.1399999999999999</v>
      </c>
      <c r="H119" s="311">
        <v>1.01</v>
      </c>
      <c r="I119" s="311">
        <v>0.82</v>
      </c>
      <c r="J119" s="312">
        <v>3273380.75</v>
      </c>
      <c r="K119" s="312">
        <v>7359313.0199999996</v>
      </c>
      <c r="L119" s="312">
        <v>3161834.71</v>
      </c>
      <c r="M119" s="312">
        <v>-4492482.72</v>
      </c>
      <c r="N119" s="302">
        <v>3.57</v>
      </c>
      <c r="O119" s="313">
        <v>12.960000000000003</v>
      </c>
      <c r="P119" s="302">
        <v>10.17</v>
      </c>
      <c r="Q119" s="313">
        <v>10.950165289256196</v>
      </c>
      <c r="R119" s="302">
        <v>173.56</v>
      </c>
      <c r="S119" s="314">
        <v>16.29</v>
      </c>
      <c r="T119" s="314">
        <v>45.58</v>
      </c>
      <c r="U119" s="314">
        <v>-604.04</v>
      </c>
      <c r="V119" s="314">
        <v>40.86</v>
      </c>
      <c r="W119" s="303"/>
      <c r="X119" s="304"/>
      <c r="Y119" s="305"/>
      <c r="Z119" s="305"/>
      <c r="AA119" s="305"/>
      <c r="AB119" s="306"/>
      <c r="AC119" s="305"/>
      <c r="AD119" s="307"/>
    </row>
    <row r="120" spans="1:30" s="315" customFormat="1">
      <c r="A120" s="309">
        <v>2</v>
      </c>
      <c r="B120" s="310" t="s">
        <v>1068</v>
      </c>
      <c r="C120" s="309" t="s">
        <v>131</v>
      </c>
      <c r="D120" s="310" t="s">
        <v>2060</v>
      </c>
      <c r="E120" s="297" t="s">
        <v>945</v>
      </c>
      <c r="F120" s="296">
        <v>5</v>
      </c>
      <c r="G120" s="311">
        <v>1.0900000000000001</v>
      </c>
      <c r="H120" s="311">
        <v>0.95</v>
      </c>
      <c r="I120" s="311">
        <v>0.85</v>
      </c>
      <c r="J120" s="312">
        <v>2279899.15</v>
      </c>
      <c r="K120" s="312">
        <v>-127358.5</v>
      </c>
      <c r="L120" s="312">
        <v>1577227.82</v>
      </c>
      <c r="M120" s="312">
        <v>-3689356.05</v>
      </c>
      <c r="N120" s="302">
        <v>2.3199999999999998</v>
      </c>
      <c r="O120" s="313">
        <v>11.957740585774056</v>
      </c>
      <c r="P120" s="302">
        <v>-0.21</v>
      </c>
      <c r="Q120" s="313">
        <v>10.477489539748952</v>
      </c>
      <c r="R120" s="302">
        <v>353.72</v>
      </c>
      <c r="S120" s="314">
        <v>29.27</v>
      </c>
      <c r="T120" s="314">
        <v>36.08</v>
      </c>
      <c r="U120" s="314">
        <v>238.53</v>
      </c>
      <c r="V120" s="314">
        <v>42.46</v>
      </c>
      <c r="W120" s="303"/>
      <c r="X120" s="304"/>
      <c r="Y120" s="305"/>
      <c r="Z120" s="305"/>
      <c r="AA120" s="305"/>
      <c r="AB120" s="306"/>
      <c r="AC120" s="305"/>
      <c r="AD120" s="307"/>
    </row>
    <row r="121" spans="1:30" s="315" customFormat="1">
      <c r="A121" s="309">
        <v>2</v>
      </c>
      <c r="B121" s="310" t="s">
        <v>1068</v>
      </c>
      <c r="C121" s="309" t="s">
        <v>132</v>
      </c>
      <c r="D121" s="310" t="s">
        <v>2061</v>
      </c>
      <c r="E121" s="297" t="s">
        <v>963</v>
      </c>
      <c r="F121" s="296">
        <v>9</v>
      </c>
      <c r="G121" s="311">
        <v>1.21</v>
      </c>
      <c r="H121" s="311">
        <v>1</v>
      </c>
      <c r="I121" s="311">
        <v>0.74</v>
      </c>
      <c r="J121" s="312">
        <v>8913529.8800000008</v>
      </c>
      <c r="K121" s="312">
        <v>2390732.64</v>
      </c>
      <c r="L121" s="312">
        <v>11811598.65</v>
      </c>
      <c r="M121" s="312">
        <v>-10994068.810000001</v>
      </c>
      <c r="N121" s="302">
        <v>7.23</v>
      </c>
      <c r="O121" s="313">
        <v>10.682500000000001</v>
      </c>
      <c r="P121" s="302">
        <v>0.79</v>
      </c>
      <c r="Q121" s="313">
        <v>7.8810714285714285</v>
      </c>
      <c r="R121" s="302">
        <v>197.99</v>
      </c>
      <c r="S121" s="314">
        <v>36.03</v>
      </c>
      <c r="T121" s="314">
        <v>38.64</v>
      </c>
      <c r="U121" s="314">
        <v>140.18</v>
      </c>
      <c r="V121" s="314">
        <v>55.39</v>
      </c>
      <c r="W121" s="303"/>
      <c r="X121" s="304"/>
      <c r="Y121" s="305"/>
      <c r="Z121" s="305"/>
      <c r="AA121" s="305"/>
      <c r="AB121" s="306"/>
      <c r="AC121" s="305"/>
      <c r="AD121" s="307"/>
    </row>
    <row r="122" spans="1:30" s="315" customFormat="1">
      <c r="A122" s="309">
        <v>2</v>
      </c>
      <c r="B122" s="310" t="s">
        <v>1068</v>
      </c>
      <c r="C122" s="309" t="s">
        <v>133</v>
      </c>
      <c r="D122" s="310" t="s">
        <v>2062</v>
      </c>
      <c r="E122" s="297" t="s">
        <v>2866</v>
      </c>
      <c r="F122" s="296">
        <v>12</v>
      </c>
      <c r="G122" s="311">
        <v>2.0499999999999998</v>
      </c>
      <c r="H122" s="311">
        <v>1.73</v>
      </c>
      <c r="I122" s="311">
        <v>1.47</v>
      </c>
      <c r="J122" s="312">
        <v>35136836.780000001</v>
      </c>
      <c r="K122" s="312">
        <v>15784656.26</v>
      </c>
      <c r="L122" s="312">
        <v>25687346.879999999</v>
      </c>
      <c r="M122" s="312">
        <v>15524659.439999999</v>
      </c>
      <c r="N122" s="302">
        <v>17.57</v>
      </c>
      <c r="O122" s="313">
        <v>11.824857142857141</v>
      </c>
      <c r="P122" s="302">
        <v>7.39</v>
      </c>
      <c r="Q122" s="313">
        <v>6.0414285714285709</v>
      </c>
      <c r="R122" s="302">
        <v>110.68</v>
      </c>
      <c r="S122" s="314">
        <v>34.15</v>
      </c>
      <c r="T122" s="314">
        <v>49.04</v>
      </c>
      <c r="U122" s="314">
        <v>114.59</v>
      </c>
      <c r="V122" s="314">
        <v>48.99</v>
      </c>
      <c r="W122" s="303"/>
      <c r="X122" s="304"/>
      <c r="Y122" s="305"/>
      <c r="Z122" s="305"/>
      <c r="AA122" s="305"/>
      <c r="AB122" s="306"/>
      <c r="AC122" s="305"/>
      <c r="AD122" s="307"/>
    </row>
    <row r="123" spans="1:30" s="315" customFormat="1">
      <c r="A123" s="309">
        <v>2</v>
      </c>
      <c r="B123" s="310" t="s">
        <v>1068</v>
      </c>
      <c r="C123" s="309" t="s">
        <v>134</v>
      </c>
      <c r="D123" s="310" t="s">
        <v>2063</v>
      </c>
      <c r="E123" s="297" t="s">
        <v>963</v>
      </c>
      <c r="F123" s="296">
        <v>9</v>
      </c>
      <c r="G123" s="311">
        <v>1.23</v>
      </c>
      <c r="H123" s="311">
        <v>1.01</v>
      </c>
      <c r="I123" s="311">
        <v>0.84</v>
      </c>
      <c r="J123" s="312">
        <v>7631339.1699999999</v>
      </c>
      <c r="K123" s="312">
        <v>1364140.85</v>
      </c>
      <c r="L123" s="312">
        <v>10571926.869999999</v>
      </c>
      <c r="M123" s="312">
        <v>-5269683.38</v>
      </c>
      <c r="N123" s="302">
        <v>7.96</v>
      </c>
      <c r="O123" s="313">
        <v>10.682500000000001</v>
      </c>
      <c r="P123" s="302">
        <v>0.84</v>
      </c>
      <c r="Q123" s="313">
        <v>7.8810714285714285</v>
      </c>
      <c r="R123" s="302">
        <v>183.66</v>
      </c>
      <c r="S123" s="314">
        <v>26.33</v>
      </c>
      <c r="T123" s="314">
        <v>35.43</v>
      </c>
      <c r="U123" s="314">
        <v>142.71</v>
      </c>
      <c r="V123" s="314">
        <v>57.81</v>
      </c>
      <c r="W123" s="303"/>
      <c r="X123" s="304"/>
      <c r="Y123" s="305"/>
      <c r="Z123" s="305"/>
      <c r="AA123" s="305"/>
      <c r="AB123" s="306"/>
      <c r="AC123" s="305"/>
      <c r="AD123" s="307"/>
    </row>
    <row r="124" spans="1:30" s="315" customFormat="1">
      <c r="A124" s="309">
        <v>2</v>
      </c>
      <c r="B124" s="310" t="s">
        <v>1068</v>
      </c>
      <c r="C124" s="309" t="s">
        <v>135</v>
      </c>
      <c r="D124" s="310" t="s">
        <v>2064</v>
      </c>
      <c r="E124" s="297" t="s">
        <v>2866</v>
      </c>
      <c r="F124" s="296">
        <v>12</v>
      </c>
      <c r="G124" s="311">
        <v>1.48</v>
      </c>
      <c r="H124" s="311">
        <v>1.0900000000000001</v>
      </c>
      <c r="I124" s="311">
        <v>0.76</v>
      </c>
      <c r="J124" s="312">
        <v>11501127.039999999</v>
      </c>
      <c r="K124" s="312">
        <v>-10292226.310000001</v>
      </c>
      <c r="L124" s="312">
        <v>-5757773.7300000004</v>
      </c>
      <c r="M124" s="312">
        <v>-5747882.9800000004</v>
      </c>
      <c r="N124" s="302">
        <v>-4.5599999999999996</v>
      </c>
      <c r="O124" s="313">
        <v>11.824857142857141</v>
      </c>
      <c r="P124" s="302">
        <v>-6.17</v>
      </c>
      <c r="Q124" s="313">
        <v>6.0414285714285709</v>
      </c>
      <c r="R124" s="302">
        <v>274.86</v>
      </c>
      <c r="S124" s="314">
        <v>62.81</v>
      </c>
      <c r="T124" s="314">
        <v>43.54</v>
      </c>
      <c r="U124" s="314">
        <v>128.62</v>
      </c>
      <c r="V124" s="314">
        <v>67.5</v>
      </c>
      <c r="W124" s="303"/>
      <c r="X124" s="304"/>
      <c r="Y124" s="305"/>
      <c r="Z124" s="305"/>
      <c r="AA124" s="305"/>
      <c r="AB124" s="306"/>
      <c r="AC124" s="305"/>
      <c r="AD124" s="307"/>
    </row>
    <row r="125" spans="1:30" s="315" customFormat="1">
      <c r="A125" s="309">
        <v>2</v>
      </c>
      <c r="B125" s="310" t="s">
        <v>1068</v>
      </c>
      <c r="C125" s="309" t="s">
        <v>136</v>
      </c>
      <c r="D125" s="310" t="s">
        <v>2065</v>
      </c>
      <c r="E125" s="297" t="s">
        <v>1078</v>
      </c>
      <c r="F125" s="296">
        <v>4</v>
      </c>
      <c r="G125" s="311">
        <v>2.25</v>
      </c>
      <c r="H125" s="311">
        <v>2.16</v>
      </c>
      <c r="I125" s="311">
        <v>2.0299999999999998</v>
      </c>
      <c r="J125" s="312">
        <v>22141369.710000001</v>
      </c>
      <c r="K125" s="312">
        <v>8071499.9400000004</v>
      </c>
      <c r="L125" s="312">
        <v>12846440.74</v>
      </c>
      <c r="M125" s="312">
        <v>18123375.050000001</v>
      </c>
      <c r="N125" s="302">
        <v>22.2</v>
      </c>
      <c r="O125" s="313">
        <v>21.396153846153847</v>
      </c>
      <c r="P125" s="302">
        <v>7.91</v>
      </c>
      <c r="Q125" s="313">
        <v>9.1407692307692301</v>
      </c>
      <c r="R125" s="302">
        <v>259.42</v>
      </c>
      <c r="S125" s="314">
        <v>18.850000000000001</v>
      </c>
      <c r="T125" s="314">
        <v>27.4</v>
      </c>
      <c r="U125" s="314">
        <v>306.8</v>
      </c>
      <c r="V125" s="314">
        <v>46.32</v>
      </c>
      <c r="W125" s="303"/>
      <c r="X125" s="304"/>
      <c r="Y125" s="305"/>
      <c r="Z125" s="305"/>
      <c r="AA125" s="305"/>
      <c r="AB125" s="306"/>
      <c r="AC125" s="305"/>
      <c r="AD125" s="307"/>
    </row>
    <row r="126" spans="1:30" s="304" customFormat="1">
      <c r="A126" s="296">
        <v>2</v>
      </c>
      <c r="B126" s="297" t="s">
        <v>1079</v>
      </c>
      <c r="C126" s="296" t="s">
        <v>137</v>
      </c>
      <c r="D126" s="297" t="s">
        <v>2066</v>
      </c>
      <c r="E126" s="297" t="s">
        <v>1081</v>
      </c>
      <c r="F126" s="296">
        <v>20</v>
      </c>
      <c r="G126" s="298">
        <v>3.03</v>
      </c>
      <c r="H126" s="298">
        <v>2.73</v>
      </c>
      <c r="I126" s="298">
        <v>2.35</v>
      </c>
      <c r="J126" s="299">
        <v>1038553723.23</v>
      </c>
      <c r="K126" s="299">
        <v>26337320.149999999</v>
      </c>
      <c r="L126" s="299">
        <v>53037620.149999999</v>
      </c>
      <c r="M126" s="299">
        <v>688297664.12</v>
      </c>
      <c r="N126" s="300">
        <v>2.56</v>
      </c>
      <c r="O126" s="301">
        <v>5.2166666666666668</v>
      </c>
      <c r="P126" s="300">
        <v>0.8</v>
      </c>
      <c r="Q126" s="301">
        <v>2.2133333333333334</v>
      </c>
      <c r="R126" s="302">
        <v>50.25</v>
      </c>
      <c r="S126" s="302">
        <v>38.07</v>
      </c>
      <c r="T126" s="302">
        <v>19.170000000000002</v>
      </c>
      <c r="U126" s="302">
        <v>29.83</v>
      </c>
      <c r="V126" s="302">
        <v>49.56</v>
      </c>
      <c r="W126" s="303"/>
      <c r="Y126" s="305"/>
      <c r="Z126" s="305"/>
      <c r="AA126" s="305"/>
      <c r="AB126" s="306"/>
      <c r="AC126" s="305"/>
      <c r="AD126" s="307"/>
    </row>
    <row r="127" spans="1:30" s="304" customFormat="1">
      <c r="A127" s="296">
        <v>2</v>
      </c>
      <c r="B127" s="297" t="s">
        <v>1079</v>
      </c>
      <c r="C127" s="296" t="s">
        <v>138</v>
      </c>
      <c r="D127" s="297" t="s">
        <v>2067</v>
      </c>
      <c r="E127" s="297" t="s">
        <v>2865</v>
      </c>
      <c r="F127" s="296">
        <v>6</v>
      </c>
      <c r="G127" s="298">
        <v>1.95</v>
      </c>
      <c r="H127" s="298">
        <v>1.61</v>
      </c>
      <c r="I127" s="298">
        <v>1.4</v>
      </c>
      <c r="J127" s="299">
        <v>15887383.32</v>
      </c>
      <c r="K127" s="299">
        <v>11643835.359999999</v>
      </c>
      <c r="L127" s="299">
        <v>15715653.710000001</v>
      </c>
      <c r="M127" s="299">
        <v>6670581.0899999999</v>
      </c>
      <c r="N127" s="300">
        <v>17.11</v>
      </c>
      <c r="O127" s="301">
        <v>12.960000000000003</v>
      </c>
      <c r="P127" s="300">
        <v>13.22</v>
      </c>
      <c r="Q127" s="301">
        <v>10.950165289256196</v>
      </c>
      <c r="R127" s="302">
        <v>253.29</v>
      </c>
      <c r="S127" s="302">
        <v>17.649999999999999</v>
      </c>
      <c r="T127" s="302">
        <v>34.119999999999997</v>
      </c>
      <c r="U127" s="302">
        <v>155.1</v>
      </c>
      <c r="V127" s="302">
        <v>105.19</v>
      </c>
      <c r="W127" s="303"/>
      <c r="Y127" s="305"/>
      <c r="Z127" s="305"/>
      <c r="AA127" s="305"/>
      <c r="AB127" s="306"/>
      <c r="AC127" s="305"/>
      <c r="AD127" s="307"/>
    </row>
    <row r="128" spans="1:30" s="304" customFormat="1">
      <c r="A128" s="296">
        <v>2</v>
      </c>
      <c r="B128" s="297" t="s">
        <v>1079</v>
      </c>
      <c r="C128" s="296" t="s">
        <v>139</v>
      </c>
      <c r="D128" s="297" t="s">
        <v>2068</v>
      </c>
      <c r="E128" s="297" t="s">
        <v>954</v>
      </c>
      <c r="F128" s="296">
        <v>7</v>
      </c>
      <c r="G128" s="298">
        <v>1.99</v>
      </c>
      <c r="H128" s="298">
        <v>1.73</v>
      </c>
      <c r="I128" s="298">
        <v>1.47</v>
      </c>
      <c r="J128" s="299">
        <v>27655968.98</v>
      </c>
      <c r="K128" s="299">
        <v>5486175.9699999997</v>
      </c>
      <c r="L128" s="299">
        <v>10149529.050000001</v>
      </c>
      <c r="M128" s="299">
        <v>13245318.560000001</v>
      </c>
      <c r="N128" s="300">
        <v>7.54</v>
      </c>
      <c r="O128" s="301">
        <v>11.74888888888889</v>
      </c>
      <c r="P128" s="300">
        <v>3.36</v>
      </c>
      <c r="Q128" s="301">
        <v>9.7611111111111093</v>
      </c>
      <c r="R128" s="302">
        <v>106.57</v>
      </c>
      <c r="S128" s="302">
        <v>30.88</v>
      </c>
      <c r="T128" s="302">
        <v>27.22</v>
      </c>
      <c r="U128" s="302">
        <v>81.41</v>
      </c>
      <c r="V128" s="302">
        <v>66.94</v>
      </c>
      <c r="W128" s="303"/>
      <c r="Y128" s="305"/>
      <c r="Z128" s="305"/>
      <c r="AA128" s="305"/>
      <c r="AB128" s="306"/>
      <c r="AC128" s="305"/>
      <c r="AD128" s="307"/>
    </row>
    <row r="129" spans="1:30" s="304" customFormat="1">
      <c r="A129" s="296">
        <v>2</v>
      </c>
      <c r="B129" s="297" t="s">
        <v>1079</v>
      </c>
      <c r="C129" s="296" t="s">
        <v>140</v>
      </c>
      <c r="D129" s="297" t="s">
        <v>2069</v>
      </c>
      <c r="E129" s="297" t="s">
        <v>2865</v>
      </c>
      <c r="F129" s="296">
        <v>6</v>
      </c>
      <c r="G129" s="298">
        <v>2.65</v>
      </c>
      <c r="H129" s="298">
        <v>2.16</v>
      </c>
      <c r="I129" s="298">
        <v>1.82</v>
      </c>
      <c r="J129" s="299">
        <v>33068058.030000001</v>
      </c>
      <c r="K129" s="299">
        <v>8200126.29</v>
      </c>
      <c r="L129" s="299">
        <v>12226911.99</v>
      </c>
      <c r="M129" s="299">
        <v>16529855.18</v>
      </c>
      <c r="N129" s="300">
        <v>10.86</v>
      </c>
      <c r="O129" s="301">
        <v>12.960000000000003</v>
      </c>
      <c r="P129" s="300">
        <v>7.07</v>
      </c>
      <c r="Q129" s="301">
        <v>10.950165289256196</v>
      </c>
      <c r="R129" s="302">
        <v>122.45</v>
      </c>
      <c r="S129" s="302">
        <v>12.42</v>
      </c>
      <c r="T129" s="302">
        <v>49.7</v>
      </c>
      <c r="U129" s="302">
        <v>133.96</v>
      </c>
      <c r="V129" s="302">
        <v>100.13</v>
      </c>
      <c r="W129" s="303"/>
      <c r="Y129" s="305"/>
      <c r="Z129" s="305"/>
      <c r="AA129" s="305"/>
      <c r="AB129" s="306"/>
      <c r="AC129" s="305"/>
      <c r="AD129" s="307"/>
    </row>
    <row r="130" spans="1:30" s="304" customFormat="1">
      <c r="A130" s="296">
        <v>2</v>
      </c>
      <c r="B130" s="297" t="s">
        <v>1079</v>
      </c>
      <c r="C130" s="296" t="s">
        <v>141</v>
      </c>
      <c r="D130" s="297" t="s">
        <v>2070</v>
      </c>
      <c r="E130" s="297" t="s">
        <v>954</v>
      </c>
      <c r="F130" s="296">
        <v>7</v>
      </c>
      <c r="G130" s="298">
        <v>1.7</v>
      </c>
      <c r="H130" s="298">
        <v>1.1000000000000001</v>
      </c>
      <c r="I130" s="298">
        <v>0.86</v>
      </c>
      <c r="J130" s="299">
        <v>15280233.279999999</v>
      </c>
      <c r="K130" s="299">
        <v>13774887.9</v>
      </c>
      <c r="L130" s="299">
        <v>9127094</v>
      </c>
      <c r="M130" s="299">
        <v>-2991312.38</v>
      </c>
      <c r="N130" s="300">
        <v>6.85</v>
      </c>
      <c r="O130" s="301">
        <v>11.74888888888889</v>
      </c>
      <c r="P130" s="300">
        <v>9.74</v>
      </c>
      <c r="Q130" s="301">
        <v>9.7611111111111093</v>
      </c>
      <c r="R130" s="302">
        <v>85.73</v>
      </c>
      <c r="S130" s="302">
        <v>18.41</v>
      </c>
      <c r="T130" s="302">
        <v>46.18</v>
      </c>
      <c r="U130" s="302">
        <v>91.99</v>
      </c>
      <c r="V130" s="302">
        <v>100.31</v>
      </c>
      <c r="W130" s="303"/>
      <c r="Y130" s="305"/>
      <c r="Z130" s="305"/>
      <c r="AA130" s="305"/>
      <c r="AB130" s="306"/>
      <c r="AC130" s="305"/>
      <c r="AD130" s="307"/>
    </row>
    <row r="131" spans="1:30" s="304" customFormat="1">
      <c r="A131" s="296">
        <v>2</v>
      </c>
      <c r="B131" s="297" t="s">
        <v>1079</v>
      </c>
      <c r="C131" s="296" t="s">
        <v>142</v>
      </c>
      <c r="D131" s="297" t="s">
        <v>2071</v>
      </c>
      <c r="E131" s="297" t="s">
        <v>945</v>
      </c>
      <c r="F131" s="296">
        <v>5</v>
      </c>
      <c r="G131" s="298">
        <v>1.76</v>
      </c>
      <c r="H131" s="298">
        <v>1.51</v>
      </c>
      <c r="I131" s="298">
        <v>1.27</v>
      </c>
      <c r="J131" s="299">
        <v>14406741.17</v>
      </c>
      <c r="K131" s="299">
        <v>5281675.21</v>
      </c>
      <c r="L131" s="299">
        <v>2075206.8</v>
      </c>
      <c r="M131" s="299">
        <v>5136123.6100000003</v>
      </c>
      <c r="N131" s="300">
        <v>2.2799999999999998</v>
      </c>
      <c r="O131" s="301">
        <v>11.957740585774056</v>
      </c>
      <c r="P131" s="300">
        <v>5.25</v>
      </c>
      <c r="Q131" s="301">
        <v>10.477489539748952</v>
      </c>
      <c r="R131" s="302">
        <v>145.79</v>
      </c>
      <c r="S131" s="302">
        <v>11.07</v>
      </c>
      <c r="T131" s="302">
        <v>79.84</v>
      </c>
      <c r="U131" s="302">
        <v>130.49</v>
      </c>
      <c r="V131" s="302">
        <v>76.12</v>
      </c>
      <c r="W131" s="303"/>
      <c r="Y131" s="305"/>
      <c r="Z131" s="305"/>
      <c r="AA131" s="305"/>
      <c r="AB131" s="306"/>
      <c r="AC131" s="305"/>
      <c r="AD131" s="307"/>
    </row>
    <row r="132" spans="1:30" s="304" customFormat="1">
      <c r="A132" s="296">
        <v>2</v>
      </c>
      <c r="B132" s="297" t="s">
        <v>1079</v>
      </c>
      <c r="C132" s="296" t="s">
        <v>143</v>
      </c>
      <c r="D132" s="297" t="s">
        <v>2072</v>
      </c>
      <c r="E132" s="297" t="s">
        <v>941</v>
      </c>
      <c r="F132" s="296">
        <v>10</v>
      </c>
      <c r="G132" s="298">
        <v>2.46</v>
      </c>
      <c r="H132" s="298">
        <v>2.21</v>
      </c>
      <c r="I132" s="298">
        <v>1.74</v>
      </c>
      <c r="J132" s="299">
        <v>68860453.790000007</v>
      </c>
      <c r="K132" s="299">
        <v>64694.76</v>
      </c>
      <c r="L132" s="299">
        <v>4120803.35</v>
      </c>
      <c r="M132" s="299">
        <v>35063745.200000003</v>
      </c>
      <c r="N132" s="300">
        <v>1.92</v>
      </c>
      <c r="O132" s="301">
        <v>10.935862068965518</v>
      </c>
      <c r="P132" s="300">
        <v>0.03</v>
      </c>
      <c r="Q132" s="301">
        <v>9.086724137931034</v>
      </c>
      <c r="R132" s="302">
        <v>122.29</v>
      </c>
      <c r="S132" s="302">
        <v>29.55</v>
      </c>
      <c r="T132" s="302">
        <v>43.66</v>
      </c>
      <c r="U132" s="302">
        <v>129.61000000000001</v>
      </c>
      <c r="V132" s="302">
        <v>64.25</v>
      </c>
      <c r="W132" s="303"/>
      <c r="Y132" s="305"/>
      <c r="Z132" s="305"/>
      <c r="AA132" s="305"/>
      <c r="AB132" s="306"/>
      <c r="AC132" s="305"/>
      <c r="AD132" s="307"/>
    </row>
    <row r="133" spans="1:30" s="304" customFormat="1">
      <c r="A133" s="296">
        <v>2</v>
      </c>
      <c r="B133" s="297" t="s">
        <v>1079</v>
      </c>
      <c r="C133" s="296" t="s">
        <v>144</v>
      </c>
      <c r="D133" s="297" t="s">
        <v>2073</v>
      </c>
      <c r="E133" s="297" t="s">
        <v>2865</v>
      </c>
      <c r="F133" s="296">
        <v>6</v>
      </c>
      <c r="G133" s="298">
        <v>2.66</v>
      </c>
      <c r="H133" s="298">
        <v>2.4300000000000002</v>
      </c>
      <c r="I133" s="298">
        <v>2.25</v>
      </c>
      <c r="J133" s="299">
        <v>38489690.719999999</v>
      </c>
      <c r="K133" s="299">
        <v>10310990.300000001</v>
      </c>
      <c r="L133" s="299">
        <v>12413989.67</v>
      </c>
      <c r="M133" s="299">
        <v>28921275.960000001</v>
      </c>
      <c r="N133" s="300">
        <v>11.94</v>
      </c>
      <c r="O133" s="301">
        <v>12.960000000000003</v>
      </c>
      <c r="P133" s="300">
        <v>9.0399999999999991</v>
      </c>
      <c r="Q133" s="301">
        <v>10.950165289256196</v>
      </c>
      <c r="R133" s="302">
        <v>120.97</v>
      </c>
      <c r="S133" s="302">
        <v>26.26</v>
      </c>
      <c r="T133" s="302">
        <v>59.63</v>
      </c>
      <c r="U133" s="302">
        <v>188.79</v>
      </c>
      <c r="V133" s="302">
        <v>84.43</v>
      </c>
      <c r="W133" s="303"/>
      <c r="Y133" s="305"/>
      <c r="Z133" s="305"/>
      <c r="AA133" s="305"/>
      <c r="AB133" s="306"/>
      <c r="AC133" s="305"/>
      <c r="AD133" s="307"/>
    </row>
    <row r="134" spans="1:30" s="304" customFormat="1">
      <c r="A134" s="296">
        <v>2</v>
      </c>
      <c r="B134" s="297" t="s">
        <v>1079</v>
      </c>
      <c r="C134" s="296" t="s">
        <v>145</v>
      </c>
      <c r="D134" s="297" t="s">
        <v>2886</v>
      </c>
      <c r="E134" s="297" t="s">
        <v>2866</v>
      </c>
      <c r="F134" s="296">
        <v>12</v>
      </c>
      <c r="G134" s="298">
        <v>2.46</v>
      </c>
      <c r="H134" s="298">
        <v>2.09</v>
      </c>
      <c r="I134" s="298">
        <v>1.68</v>
      </c>
      <c r="J134" s="299">
        <v>52173176.170000002</v>
      </c>
      <c r="K134" s="299">
        <v>12367666.09</v>
      </c>
      <c r="L134" s="299">
        <v>22121810.649999999</v>
      </c>
      <c r="M134" s="299">
        <v>24323818.75</v>
      </c>
      <c r="N134" s="300">
        <v>12.32</v>
      </c>
      <c r="O134" s="301">
        <v>11.824857142857141</v>
      </c>
      <c r="P134" s="300">
        <v>4.1100000000000003</v>
      </c>
      <c r="Q134" s="301">
        <v>6.0414285714285709</v>
      </c>
      <c r="R134" s="302">
        <v>88.78</v>
      </c>
      <c r="S134" s="302">
        <v>38.32</v>
      </c>
      <c r="T134" s="302">
        <v>62.1</v>
      </c>
      <c r="U134" s="302">
        <v>86.99</v>
      </c>
      <c r="V134" s="302">
        <v>86.22</v>
      </c>
      <c r="W134" s="303"/>
      <c r="Y134" s="305"/>
      <c r="Z134" s="305"/>
      <c r="AA134" s="305"/>
      <c r="AB134" s="306"/>
      <c r="AC134" s="305"/>
      <c r="AD134" s="307"/>
    </row>
    <row r="135" spans="1:30" s="304" customFormat="1">
      <c r="A135" s="296">
        <v>2</v>
      </c>
      <c r="B135" s="297" t="s">
        <v>1102</v>
      </c>
      <c r="C135" s="296" t="s">
        <v>157</v>
      </c>
      <c r="D135" s="297" t="s">
        <v>2084</v>
      </c>
      <c r="E135" s="297" t="s">
        <v>1038</v>
      </c>
      <c r="F135" s="296">
        <v>16</v>
      </c>
      <c r="G135" s="298">
        <v>1.79</v>
      </c>
      <c r="H135" s="298">
        <v>1.61</v>
      </c>
      <c r="I135" s="298">
        <v>1.23</v>
      </c>
      <c r="J135" s="299">
        <v>110757505.62</v>
      </c>
      <c r="K135" s="299">
        <v>3468334.05</v>
      </c>
      <c r="L135" s="299">
        <v>29813565.98</v>
      </c>
      <c r="M135" s="299">
        <v>32921301.609999999</v>
      </c>
      <c r="N135" s="300">
        <v>7.21</v>
      </c>
      <c r="O135" s="301">
        <v>7.936451612903225</v>
      </c>
      <c r="P135" s="300">
        <v>0.54</v>
      </c>
      <c r="Q135" s="301">
        <v>4.3241935483870959</v>
      </c>
      <c r="R135" s="302">
        <v>207.64</v>
      </c>
      <c r="S135" s="302">
        <v>73.58</v>
      </c>
      <c r="T135" s="302">
        <v>56.98</v>
      </c>
      <c r="U135" s="302">
        <v>153.13999999999999</v>
      </c>
      <c r="V135" s="302">
        <v>52.08</v>
      </c>
      <c r="W135" s="303"/>
      <c r="Y135" s="305"/>
      <c r="Z135" s="305"/>
      <c r="AA135" s="305"/>
      <c r="AB135" s="306"/>
      <c r="AC135" s="305"/>
      <c r="AD135" s="307"/>
    </row>
    <row r="136" spans="1:30" s="304" customFormat="1">
      <c r="A136" s="296">
        <v>2</v>
      </c>
      <c r="B136" s="297" t="s">
        <v>1102</v>
      </c>
      <c r="C136" s="296" t="s">
        <v>158</v>
      </c>
      <c r="D136" s="297" t="s">
        <v>2085</v>
      </c>
      <c r="E136" s="297" t="s">
        <v>2867</v>
      </c>
      <c r="F136" s="296">
        <v>15</v>
      </c>
      <c r="G136" s="298">
        <v>3.15</v>
      </c>
      <c r="H136" s="298">
        <v>2.72</v>
      </c>
      <c r="I136" s="298">
        <v>1.76</v>
      </c>
      <c r="J136" s="299">
        <v>169693633.22</v>
      </c>
      <c r="K136" s="299">
        <v>19973396.710000001</v>
      </c>
      <c r="L136" s="299">
        <v>20809666.710000001</v>
      </c>
      <c r="M136" s="299">
        <v>68196787.060000002</v>
      </c>
      <c r="N136" s="300">
        <v>5.58</v>
      </c>
      <c r="O136" s="301">
        <v>9.7924999999999986</v>
      </c>
      <c r="P136" s="300">
        <v>4.7300000000000004</v>
      </c>
      <c r="Q136" s="301">
        <v>4.3149999999999995</v>
      </c>
      <c r="R136" s="302">
        <v>85.02</v>
      </c>
      <c r="S136" s="302">
        <v>102.42</v>
      </c>
      <c r="T136" s="302">
        <v>49.78</v>
      </c>
      <c r="U136" s="302">
        <v>176.21</v>
      </c>
      <c r="V136" s="302">
        <v>52.59</v>
      </c>
      <c r="W136" s="303"/>
      <c r="Y136" s="305"/>
      <c r="Z136" s="305"/>
      <c r="AA136" s="305"/>
      <c r="AB136" s="306"/>
      <c r="AC136" s="305"/>
      <c r="AD136" s="307"/>
    </row>
    <row r="137" spans="1:30" s="304" customFormat="1">
      <c r="A137" s="296">
        <v>2</v>
      </c>
      <c r="B137" s="297" t="s">
        <v>1102</v>
      </c>
      <c r="C137" s="296" t="s">
        <v>159</v>
      </c>
      <c r="D137" s="297" t="s">
        <v>2086</v>
      </c>
      <c r="E137" s="297" t="s">
        <v>2865</v>
      </c>
      <c r="F137" s="296">
        <v>6</v>
      </c>
      <c r="G137" s="298">
        <v>2.84</v>
      </c>
      <c r="H137" s="298">
        <v>2.62</v>
      </c>
      <c r="I137" s="298">
        <v>1.97</v>
      </c>
      <c r="J137" s="299">
        <v>41957980.859999999</v>
      </c>
      <c r="K137" s="299">
        <v>14174125.310000001</v>
      </c>
      <c r="L137" s="299">
        <v>15277541.560000001</v>
      </c>
      <c r="M137" s="299">
        <v>22006482.899999999</v>
      </c>
      <c r="N137" s="300">
        <v>16.95</v>
      </c>
      <c r="O137" s="301">
        <v>12.960000000000003</v>
      </c>
      <c r="P137" s="300">
        <v>15.68</v>
      </c>
      <c r="Q137" s="301">
        <v>10.950165289256196</v>
      </c>
      <c r="R137" s="302">
        <v>176.84</v>
      </c>
      <c r="S137" s="302">
        <v>125.64</v>
      </c>
      <c r="T137" s="302">
        <v>82.96</v>
      </c>
      <c r="U137" s="302">
        <v>415.17</v>
      </c>
      <c r="V137" s="302">
        <v>115.37</v>
      </c>
      <c r="W137" s="303"/>
      <c r="Y137" s="305"/>
      <c r="Z137" s="305"/>
      <c r="AA137" s="305"/>
      <c r="AB137" s="306"/>
      <c r="AC137" s="305"/>
      <c r="AD137" s="307"/>
    </row>
    <row r="138" spans="1:30" s="304" customFormat="1">
      <c r="A138" s="296">
        <v>2</v>
      </c>
      <c r="B138" s="297" t="s">
        <v>1102</v>
      </c>
      <c r="C138" s="296" t="s">
        <v>160</v>
      </c>
      <c r="D138" s="297" t="s">
        <v>2087</v>
      </c>
      <c r="E138" s="297" t="s">
        <v>2865</v>
      </c>
      <c r="F138" s="296">
        <v>6</v>
      </c>
      <c r="G138" s="298">
        <v>1.66</v>
      </c>
      <c r="H138" s="298">
        <v>1.45</v>
      </c>
      <c r="I138" s="298">
        <v>1.23</v>
      </c>
      <c r="J138" s="299">
        <v>15984533.529999999</v>
      </c>
      <c r="K138" s="299">
        <v>9456026.6899999995</v>
      </c>
      <c r="L138" s="299">
        <v>9520823.2100000009</v>
      </c>
      <c r="M138" s="299">
        <v>5492316.79</v>
      </c>
      <c r="N138" s="300">
        <v>9.7100000000000009</v>
      </c>
      <c r="O138" s="301">
        <v>12.960000000000003</v>
      </c>
      <c r="P138" s="300">
        <v>13.21</v>
      </c>
      <c r="Q138" s="301">
        <v>10.950165289256196</v>
      </c>
      <c r="R138" s="302">
        <v>133.57</v>
      </c>
      <c r="S138" s="302">
        <v>63.98</v>
      </c>
      <c r="T138" s="302">
        <v>82.47</v>
      </c>
      <c r="U138" s="302">
        <v>199.97</v>
      </c>
      <c r="V138" s="302">
        <v>56.02</v>
      </c>
      <c r="W138" s="303"/>
      <c r="Y138" s="305"/>
      <c r="Z138" s="305"/>
      <c r="AA138" s="305"/>
      <c r="AB138" s="306"/>
      <c r="AC138" s="305"/>
      <c r="AD138" s="307"/>
    </row>
    <row r="139" spans="1:30" s="304" customFormat="1">
      <c r="A139" s="296">
        <v>2</v>
      </c>
      <c r="B139" s="297" t="s">
        <v>1102</v>
      </c>
      <c r="C139" s="296" t="s">
        <v>161</v>
      </c>
      <c r="D139" s="297" t="s">
        <v>2088</v>
      </c>
      <c r="E139" s="297" t="s">
        <v>2865</v>
      </c>
      <c r="F139" s="296">
        <v>6</v>
      </c>
      <c r="G139" s="298">
        <v>2.2200000000000002</v>
      </c>
      <c r="H139" s="298">
        <v>1.97</v>
      </c>
      <c r="I139" s="298">
        <v>1.72</v>
      </c>
      <c r="J139" s="299">
        <v>27954811.329999998</v>
      </c>
      <c r="K139" s="299">
        <v>15019476.83</v>
      </c>
      <c r="L139" s="299">
        <v>12989578.26</v>
      </c>
      <c r="M139" s="299">
        <v>16307498.9</v>
      </c>
      <c r="N139" s="300">
        <v>13.13</v>
      </c>
      <c r="O139" s="301">
        <v>12.960000000000003</v>
      </c>
      <c r="P139" s="300">
        <v>19.34</v>
      </c>
      <c r="Q139" s="301">
        <v>10.950165289256196</v>
      </c>
      <c r="R139" s="302">
        <v>121.26</v>
      </c>
      <c r="S139" s="302">
        <v>16.690000000000001</v>
      </c>
      <c r="T139" s="302">
        <v>48.34</v>
      </c>
      <c r="U139" s="302">
        <v>412.31</v>
      </c>
      <c r="V139" s="302">
        <v>66.23</v>
      </c>
      <c r="W139" s="303"/>
      <c r="Y139" s="305"/>
      <c r="Z139" s="305"/>
      <c r="AA139" s="305"/>
      <c r="AB139" s="306"/>
      <c r="AC139" s="305"/>
      <c r="AD139" s="307"/>
    </row>
    <row r="140" spans="1:30" s="304" customFormat="1">
      <c r="A140" s="296">
        <v>2</v>
      </c>
      <c r="B140" s="297" t="s">
        <v>1102</v>
      </c>
      <c r="C140" s="296" t="s">
        <v>162</v>
      </c>
      <c r="D140" s="297" t="s">
        <v>2089</v>
      </c>
      <c r="E140" s="297" t="s">
        <v>941</v>
      </c>
      <c r="F140" s="296">
        <v>10</v>
      </c>
      <c r="G140" s="298">
        <v>1.3</v>
      </c>
      <c r="H140" s="298">
        <v>0.97</v>
      </c>
      <c r="I140" s="298">
        <v>0.82</v>
      </c>
      <c r="J140" s="299">
        <v>11897468.68</v>
      </c>
      <c r="K140" s="299">
        <v>26880781.289999999</v>
      </c>
      <c r="L140" s="299">
        <v>27730731.379999999</v>
      </c>
      <c r="M140" s="299">
        <v>-7125409.3300000001</v>
      </c>
      <c r="N140" s="300">
        <v>20.170000000000002</v>
      </c>
      <c r="O140" s="301">
        <v>10.935862068965518</v>
      </c>
      <c r="P140" s="300">
        <v>32.19</v>
      </c>
      <c r="Q140" s="301">
        <v>9.086724137931034</v>
      </c>
      <c r="R140" s="302">
        <v>172.86</v>
      </c>
      <c r="S140" s="302">
        <v>45.25</v>
      </c>
      <c r="T140" s="302">
        <v>62.71</v>
      </c>
      <c r="U140" s="302">
        <v>262.17</v>
      </c>
      <c r="V140" s="302">
        <v>85.86</v>
      </c>
      <c r="W140" s="303"/>
      <c r="Y140" s="305"/>
      <c r="Z140" s="305"/>
      <c r="AA140" s="305"/>
      <c r="AB140" s="306"/>
      <c r="AC140" s="305"/>
      <c r="AD140" s="307"/>
    </row>
    <row r="141" spans="1:30" s="304" customFormat="1">
      <c r="A141" s="296">
        <v>2</v>
      </c>
      <c r="B141" s="297" t="s">
        <v>1102</v>
      </c>
      <c r="C141" s="296" t="s">
        <v>163</v>
      </c>
      <c r="D141" s="297" t="s">
        <v>2090</v>
      </c>
      <c r="E141" s="297" t="s">
        <v>2864</v>
      </c>
      <c r="F141" s="296">
        <v>13</v>
      </c>
      <c r="G141" s="298">
        <v>1.61</v>
      </c>
      <c r="H141" s="298">
        <v>1.4</v>
      </c>
      <c r="I141" s="298">
        <v>1.1299999999999999</v>
      </c>
      <c r="J141" s="299">
        <v>25835641.690000001</v>
      </c>
      <c r="K141" s="299">
        <v>8458090.3699999992</v>
      </c>
      <c r="L141" s="299">
        <v>14734838.42</v>
      </c>
      <c r="M141" s="299">
        <v>5601089.0599999996</v>
      </c>
      <c r="N141" s="300">
        <v>8.3800000000000008</v>
      </c>
      <c r="O141" s="301">
        <v>11.051176470588238</v>
      </c>
      <c r="P141" s="300">
        <v>6.55</v>
      </c>
      <c r="Q141" s="301">
        <v>5.5768627450980395</v>
      </c>
      <c r="R141" s="302">
        <v>156.85</v>
      </c>
      <c r="S141" s="302">
        <v>39.03</v>
      </c>
      <c r="T141" s="302">
        <v>38.04</v>
      </c>
      <c r="U141" s="302">
        <v>98.77</v>
      </c>
      <c r="V141" s="302">
        <v>57.97</v>
      </c>
      <c r="W141" s="303"/>
      <c r="Y141" s="305"/>
      <c r="Z141" s="305"/>
      <c r="AA141" s="305"/>
      <c r="AB141" s="306"/>
      <c r="AC141" s="305"/>
      <c r="AD141" s="307"/>
    </row>
    <row r="142" spans="1:30" s="304" customFormat="1">
      <c r="A142" s="296">
        <v>2</v>
      </c>
      <c r="B142" s="297" t="s">
        <v>1102</v>
      </c>
      <c r="C142" s="296" t="s">
        <v>164</v>
      </c>
      <c r="D142" s="297" t="s">
        <v>2091</v>
      </c>
      <c r="E142" s="297" t="s">
        <v>945</v>
      </c>
      <c r="F142" s="296">
        <v>5</v>
      </c>
      <c r="G142" s="298">
        <v>1.71</v>
      </c>
      <c r="H142" s="298">
        <v>1.49</v>
      </c>
      <c r="I142" s="298">
        <v>1.19</v>
      </c>
      <c r="J142" s="299">
        <v>11469094.890000001</v>
      </c>
      <c r="K142" s="299">
        <v>8625641.3100000005</v>
      </c>
      <c r="L142" s="299">
        <v>9459393.6899999995</v>
      </c>
      <c r="M142" s="299">
        <v>3042441.67</v>
      </c>
      <c r="N142" s="300">
        <v>15.97</v>
      </c>
      <c r="O142" s="301">
        <v>11.957740585774056</v>
      </c>
      <c r="P142" s="300">
        <v>17.39</v>
      </c>
      <c r="Q142" s="301">
        <v>10.477489539748952</v>
      </c>
      <c r="R142" s="302">
        <v>186</v>
      </c>
      <c r="S142" s="302">
        <v>71.84</v>
      </c>
      <c r="T142" s="302">
        <v>133.16</v>
      </c>
      <c r="U142" s="302">
        <v>383.88</v>
      </c>
      <c r="V142" s="302">
        <v>62.82</v>
      </c>
      <c r="W142" s="303"/>
      <c r="Y142" s="305"/>
      <c r="Z142" s="305"/>
      <c r="AA142" s="305"/>
      <c r="AB142" s="306"/>
      <c r="AC142" s="305"/>
      <c r="AD142" s="307"/>
    </row>
    <row r="143" spans="1:30" s="304" customFormat="1">
      <c r="A143" s="296">
        <v>2</v>
      </c>
      <c r="B143" s="297" t="s">
        <v>1102</v>
      </c>
      <c r="C143" s="296" t="s">
        <v>165</v>
      </c>
      <c r="D143" s="297" t="s">
        <v>2092</v>
      </c>
      <c r="E143" s="297" t="s">
        <v>2865</v>
      </c>
      <c r="F143" s="296">
        <v>6</v>
      </c>
      <c r="G143" s="298">
        <v>1.89</v>
      </c>
      <c r="H143" s="298">
        <v>1.68</v>
      </c>
      <c r="I143" s="298">
        <v>1.43</v>
      </c>
      <c r="J143" s="299">
        <v>18724887.52</v>
      </c>
      <c r="K143" s="299">
        <v>13880467.310000001</v>
      </c>
      <c r="L143" s="299">
        <v>14298042.4</v>
      </c>
      <c r="M143" s="299">
        <v>9107080.1099999994</v>
      </c>
      <c r="N143" s="300">
        <v>16.059999999999999</v>
      </c>
      <c r="O143" s="301">
        <v>12.960000000000003</v>
      </c>
      <c r="P143" s="300">
        <v>21.16</v>
      </c>
      <c r="Q143" s="301">
        <v>10.950165289256196</v>
      </c>
      <c r="R143" s="302">
        <v>151.13</v>
      </c>
      <c r="S143" s="302">
        <v>46.36</v>
      </c>
      <c r="T143" s="302">
        <v>69</v>
      </c>
      <c r="U143" s="302">
        <v>333.89</v>
      </c>
      <c r="V143" s="302">
        <v>58.15</v>
      </c>
      <c r="W143" s="303"/>
      <c r="Y143" s="305"/>
      <c r="Z143" s="305"/>
      <c r="AA143" s="305"/>
      <c r="AB143" s="306"/>
      <c r="AC143" s="305"/>
      <c r="AD143" s="307"/>
    </row>
    <row r="144" spans="1:30" s="304" customFormat="1">
      <c r="A144" s="296">
        <v>2</v>
      </c>
      <c r="B144" s="297" t="s">
        <v>1112</v>
      </c>
      <c r="C144" s="296" t="s">
        <v>166</v>
      </c>
      <c r="D144" s="297" t="s">
        <v>2093</v>
      </c>
      <c r="E144" s="297" t="s">
        <v>1957</v>
      </c>
      <c r="F144" s="296">
        <v>18</v>
      </c>
      <c r="G144" s="298">
        <v>1.36</v>
      </c>
      <c r="H144" s="298">
        <v>0.97</v>
      </c>
      <c r="I144" s="298">
        <v>0.41</v>
      </c>
      <c r="J144" s="299">
        <v>127089730.06</v>
      </c>
      <c r="K144" s="299">
        <v>-62043832.530000001</v>
      </c>
      <c r="L144" s="299">
        <v>150500.5</v>
      </c>
      <c r="M144" s="299">
        <v>-206837426.88999999</v>
      </c>
      <c r="N144" s="300">
        <v>0.01</v>
      </c>
      <c r="O144" s="301">
        <v>7.9006250000000007</v>
      </c>
      <c r="P144" s="300">
        <v>-5.14</v>
      </c>
      <c r="Q144" s="301">
        <v>2.48</v>
      </c>
      <c r="R144" s="302">
        <v>106.78</v>
      </c>
      <c r="S144" s="302">
        <v>57.74</v>
      </c>
      <c r="T144" s="302">
        <v>33.72</v>
      </c>
      <c r="U144" s="302">
        <v>128.63999999999999</v>
      </c>
      <c r="V144" s="302">
        <v>77.489999999999995</v>
      </c>
      <c r="W144" s="303"/>
      <c r="Y144" s="305"/>
      <c r="Z144" s="305"/>
      <c r="AA144" s="305"/>
      <c r="AB144" s="306"/>
      <c r="AC144" s="305"/>
      <c r="AD144" s="307"/>
    </row>
    <row r="145" spans="1:30" s="304" customFormat="1">
      <c r="A145" s="296">
        <v>2</v>
      </c>
      <c r="B145" s="297" t="s">
        <v>1112</v>
      </c>
      <c r="C145" s="296" t="s">
        <v>167</v>
      </c>
      <c r="D145" s="297" t="s">
        <v>2094</v>
      </c>
      <c r="E145" s="297" t="s">
        <v>945</v>
      </c>
      <c r="F145" s="296">
        <v>5</v>
      </c>
      <c r="G145" s="298">
        <v>1.5</v>
      </c>
      <c r="H145" s="298">
        <v>1.23</v>
      </c>
      <c r="I145" s="298">
        <v>1.01</v>
      </c>
      <c r="J145" s="299">
        <v>7469614.8899999997</v>
      </c>
      <c r="K145" s="299">
        <v>4052693.13</v>
      </c>
      <c r="L145" s="299">
        <v>8044302.0999999996</v>
      </c>
      <c r="M145" s="299">
        <v>85482.34</v>
      </c>
      <c r="N145" s="300">
        <v>10</v>
      </c>
      <c r="O145" s="301">
        <v>11.957740585774056</v>
      </c>
      <c r="P145" s="300">
        <v>6.4</v>
      </c>
      <c r="Q145" s="301">
        <v>10.477489539748952</v>
      </c>
      <c r="R145" s="302">
        <v>228.19</v>
      </c>
      <c r="S145" s="302">
        <v>13.66</v>
      </c>
      <c r="T145" s="302">
        <v>54.53</v>
      </c>
      <c r="U145" s="302">
        <v>190.67</v>
      </c>
      <c r="V145" s="302">
        <v>87.87</v>
      </c>
      <c r="W145" s="303"/>
      <c r="Y145" s="305"/>
      <c r="Z145" s="305"/>
      <c r="AA145" s="305"/>
      <c r="AB145" s="306"/>
      <c r="AC145" s="305"/>
      <c r="AD145" s="307"/>
    </row>
    <row r="146" spans="1:30" s="304" customFormat="1">
      <c r="A146" s="296">
        <v>2</v>
      </c>
      <c r="B146" s="297" t="s">
        <v>1112</v>
      </c>
      <c r="C146" s="296" t="s">
        <v>168</v>
      </c>
      <c r="D146" s="297" t="s">
        <v>2095</v>
      </c>
      <c r="E146" s="297" t="s">
        <v>2865</v>
      </c>
      <c r="F146" s="296">
        <v>6</v>
      </c>
      <c r="G146" s="298">
        <v>0.93</v>
      </c>
      <c r="H146" s="298">
        <v>0.74</v>
      </c>
      <c r="I146" s="298">
        <v>0.56000000000000005</v>
      </c>
      <c r="J146" s="299">
        <v>-1951223.5</v>
      </c>
      <c r="K146" s="299">
        <v>14169334.630000001</v>
      </c>
      <c r="L146" s="299">
        <v>10714115.789999999</v>
      </c>
      <c r="M146" s="299">
        <v>-11612792.859999999</v>
      </c>
      <c r="N146" s="300">
        <v>12.61</v>
      </c>
      <c r="O146" s="301">
        <v>12.960000000000003</v>
      </c>
      <c r="P146" s="300">
        <v>27.38</v>
      </c>
      <c r="Q146" s="301">
        <v>10.950165289256196</v>
      </c>
      <c r="R146" s="302">
        <v>335.75</v>
      </c>
      <c r="S146" s="302">
        <v>36.299999999999997</v>
      </c>
      <c r="T146" s="302">
        <v>72.36</v>
      </c>
      <c r="U146" s="302">
        <v>292.20999999999998</v>
      </c>
      <c r="V146" s="302">
        <v>103.1</v>
      </c>
      <c r="W146" s="303"/>
      <c r="Y146" s="305"/>
      <c r="Z146" s="305"/>
      <c r="AA146" s="305"/>
      <c r="AB146" s="306"/>
      <c r="AC146" s="305"/>
      <c r="AD146" s="307"/>
    </row>
    <row r="147" spans="1:30" s="304" customFormat="1">
      <c r="A147" s="296">
        <v>2</v>
      </c>
      <c r="B147" s="297" t="s">
        <v>1112</v>
      </c>
      <c r="C147" s="296" t="s">
        <v>169</v>
      </c>
      <c r="D147" s="297" t="s">
        <v>2096</v>
      </c>
      <c r="E147" s="297" t="s">
        <v>963</v>
      </c>
      <c r="F147" s="296">
        <v>9</v>
      </c>
      <c r="G147" s="298">
        <v>1.78</v>
      </c>
      <c r="H147" s="298">
        <v>1.46</v>
      </c>
      <c r="I147" s="298">
        <v>1.0900000000000001</v>
      </c>
      <c r="J147" s="299">
        <v>10974981.35</v>
      </c>
      <c r="K147" s="299">
        <v>7363120.5199999996</v>
      </c>
      <c r="L147" s="299">
        <v>6580848.2599999998</v>
      </c>
      <c r="M147" s="299">
        <v>1300952.23</v>
      </c>
      <c r="N147" s="300">
        <v>7.84</v>
      </c>
      <c r="O147" s="301">
        <v>10.682500000000001</v>
      </c>
      <c r="P147" s="300">
        <v>13.08</v>
      </c>
      <c r="Q147" s="301">
        <v>7.8810714285714285</v>
      </c>
      <c r="R147" s="302">
        <v>152.1</v>
      </c>
      <c r="S147" s="302">
        <v>30.38</v>
      </c>
      <c r="T147" s="302">
        <v>44.91</v>
      </c>
      <c r="U147" s="302">
        <v>245.57</v>
      </c>
      <c r="V147" s="302">
        <v>71.45</v>
      </c>
      <c r="W147" s="303"/>
      <c r="Y147" s="305"/>
      <c r="Z147" s="305"/>
      <c r="AA147" s="305"/>
      <c r="AB147" s="306"/>
      <c r="AC147" s="305"/>
      <c r="AD147" s="307"/>
    </row>
    <row r="148" spans="1:30" s="304" customFormat="1">
      <c r="A148" s="296">
        <v>2</v>
      </c>
      <c r="B148" s="297" t="s">
        <v>1112</v>
      </c>
      <c r="C148" s="296" t="s">
        <v>170</v>
      </c>
      <c r="D148" s="297" t="s">
        <v>2097</v>
      </c>
      <c r="E148" s="297" t="s">
        <v>945</v>
      </c>
      <c r="F148" s="296">
        <v>5</v>
      </c>
      <c r="G148" s="298">
        <v>1.66</v>
      </c>
      <c r="H148" s="298">
        <v>1.4</v>
      </c>
      <c r="I148" s="298">
        <v>1.08</v>
      </c>
      <c r="J148" s="299">
        <v>5193497.3600000003</v>
      </c>
      <c r="K148" s="299">
        <v>2536501.61</v>
      </c>
      <c r="L148" s="299">
        <v>3291177.26</v>
      </c>
      <c r="M148" s="299">
        <v>597066.87</v>
      </c>
      <c r="N148" s="300">
        <v>6.94</v>
      </c>
      <c r="O148" s="301">
        <v>11.957740585774056</v>
      </c>
      <c r="P148" s="300">
        <v>7.94</v>
      </c>
      <c r="Q148" s="301">
        <v>10.477489539748952</v>
      </c>
      <c r="R148" s="302">
        <v>314.56</v>
      </c>
      <c r="S148" s="302">
        <v>14.41</v>
      </c>
      <c r="T148" s="302">
        <v>148.71</v>
      </c>
      <c r="U148" s="302">
        <v>249.07</v>
      </c>
      <c r="V148" s="302">
        <v>88.41</v>
      </c>
      <c r="W148" s="303"/>
      <c r="Y148" s="305"/>
      <c r="Z148" s="305"/>
      <c r="AA148" s="305"/>
      <c r="AB148" s="306"/>
      <c r="AC148" s="305"/>
      <c r="AD148" s="307"/>
    </row>
    <row r="149" spans="1:30" s="304" customFormat="1">
      <c r="A149" s="296">
        <v>2</v>
      </c>
      <c r="B149" s="297" t="s">
        <v>1112</v>
      </c>
      <c r="C149" s="296" t="s">
        <v>171</v>
      </c>
      <c r="D149" s="297" t="s">
        <v>2098</v>
      </c>
      <c r="E149" s="297" t="s">
        <v>945</v>
      </c>
      <c r="F149" s="296">
        <v>5</v>
      </c>
      <c r="G149" s="298">
        <v>2.56</v>
      </c>
      <c r="H149" s="298">
        <v>2.2799999999999998</v>
      </c>
      <c r="I149" s="298">
        <v>1.94</v>
      </c>
      <c r="J149" s="299">
        <v>12301620.199999999</v>
      </c>
      <c r="K149" s="299">
        <v>11865286.51</v>
      </c>
      <c r="L149" s="299">
        <v>10208775.289999999</v>
      </c>
      <c r="M149" s="299">
        <v>7451488.5099999998</v>
      </c>
      <c r="N149" s="300">
        <v>21.02</v>
      </c>
      <c r="O149" s="301">
        <v>11.957740585774056</v>
      </c>
      <c r="P149" s="300">
        <v>25.6</v>
      </c>
      <c r="Q149" s="301">
        <v>10.477489539748952</v>
      </c>
      <c r="R149" s="302">
        <v>240.97</v>
      </c>
      <c r="S149" s="302">
        <v>23.3</v>
      </c>
      <c r="T149" s="302">
        <v>85.56</v>
      </c>
      <c r="U149" s="302">
        <v>456.58</v>
      </c>
      <c r="V149" s="302">
        <v>97.18</v>
      </c>
      <c r="W149" s="303"/>
      <c r="Y149" s="305"/>
      <c r="Z149" s="305"/>
      <c r="AA149" s="305"/>
      <c r="AB149" s="306"/>
      <c r="AC149" s="305"/>
      <c r="AD149" s="307"/>
    </row>
    <row r="150" spans="1:30" s="304" customFormat="1">
      <c r="A150" s="296">
        <v>2</v>
      </c>
      <c r="B150" s="297" t="s">
        <v>1112</v>
      </c>
      <c r="C150" s="296" t="s">
        <v>172</v>
      </c>
      <c r="D150" s="297" t="s">
        <v>2099</v>
      </c>
      <c r="E150" s="297" t="s">
        <v>2865</v>
      </c>
      <c r="F150" s="296">
        <v>6</v>
      </c>
      <c r="G150" s="298">
        <v>1.17</v>
      </c>
      <c r="H150" s="298">
        <v>0.92</v>
      </c>
      <c r="I150" s="298">
        <v>0.76</v>
      </c>
      <c r="J150" s="299">
        <v>6246356.3799999999</v>
      </c>
      <c r="K150" s="299">
        <v>23573917.789999999</v>
      </c>
      <c r="L150" s="299">
        <v>15981393.07</v>
      </c>
      <c r="M150" s="299">
        <v>-8655254.3800000008</v>
      </c>
      <c r="N150" s="300">
        <v>11.8</v>
      </c>
      <c r="O150" s="301">
        <v>12.960000000000003</v>
      </c>
      <c r="P150" s="300">
        <v>23.78</v>
      </c>
      <c r="Q150" s="301">
        <v>10.950165289256196</v>
      </c>
      <c r="R150" s="302">
        <v>202.26</v>
      </c>
      <c r="S150" s="302">
        <v>15.79</v>
      </c>
      <c r="T150" s="302">
        <v>47.04</v>
      </c>
      <c r="U150" s="302">
        <v>246.33</v>
      </c>
      <c r="V150" s="302">
        <v>80.760000000000005</v>
      </c>
      <c r="W150" s="303"/>
      <c r="Y150" s="305"/>
      <c r="Z150" s="305"/>
      <c r="AA150" s="305"/>
      <c r="AB150" s="306"/>
      <c r="AC150" s="305"/>
      <c r="AD150" s="307"/>
    </row>
    <row r="151" spans="1:30" s="304" customFormat="1">
      <c r="A151" s="296">
        <v>2</v>
      </c>
      <c r="B151" s="297" t="s">
        <v>1112</v>
      </c>
      <c r="C151" s="296" t="s">
        <v>173</v>
      </c>
      <c r="D151" s="297" t="s">
        <v>2100</v>
      </c>
      <c r="E151" s="297" t="s">
        <v>2865</v>
      </c>
      <c r="F151" s="296">
        <v>6</v>
      </c>
      <c r="G151" s="298">
        <v>1.3</v>
      </c>
      <c r="H151" s="298">
        <v>1.0900000000000001</v>
      </c>
      <c r="I151" s="298">
        <v>0.79</v>
      </c>
      <c r="J151" s="299">
        <v>8779358.8800000008</v>
      </c>
      <c r="K151" s="299">
        <v>592489.76</v>
      </c>
      <c r="L151" s="299">
        <v>6585077.4199999999</v>
      </c>
      <c r="M151" s="299">
        <v>-6236094.0099999998</v>
      </c>
      <c r="N151" s="300">
        <v>6.01</v>
      </c>
      <c r="O151" s="301">
        <v>12.960000000000003</v>
      </c>
      <c r="P151" s="300">
        <v>0.53</v>
      </c>
      <c r="Q151" s="301">
        <v>10.950165289256196</v>
      </c>
      <c r="R151" s="302">
        <v>211.08</v>
      </c>
      <c r="S151" s="302">
        <v>19.03</v>
      </c>
      <c r="T151" s="302">
        <v>58.35</v>
      </c>
      <c r="U151" s="302">
        <v>138.9</v>
      </c>
      <c r="V151" s="302">
        <v>100.6</v>
      </c>
      <c r="W151" s="303"/>
      <c r="Y151" s="305"/>
      <c r="Z151" s="305"/>
      <c r="AA151" s="305"/>
      <c r="AB151" s="306"/>
      <c r="AC151" s="305"/>
      <c r="AD151" s="307"/>
    </row>
    <row r="152" spans="1:30" s="304" customFormat="1">
      <c r="A152" s="296">
        <v>2</v>
      </c>
      <c r="B152" s="297" t="s">
        <v>1112</v>
      </c>
      <c r="C152" s="296" t="s">
        <v>174</v>
      </c>
      <c r="D152" s="297" t="s">
        <v>2101</v>
      </c>
      <c r="E152" s="297" t="s">
        <v>945</v>
      </c>
      <c r="F152" s="296">
        <v>5</v>
      </c>
      <c r="G152" s="298">
        <v>1.28</v>
      </c>
      <c r="H152" s="298">
        <v>1.1000000000000001</v>
      </c>
      <c r="I152" s="298">
        <v>0.78</v>
      </c>
      <c r="J152" s="299">
        <v>6338341.9900000002</v>
      </c>
      <c r="K152" s="299">
        <v>8410587.1999999993</v>
      </c>
      <c r="L152" s="299">
        <v>7154178.7199999997</v>
      </c>
      <c r="M152" s="299">
        <v>-5036783.54</v>
      </c>
      <c r="N152" s="300">
        <v>9.81</v>
      </c>
      <c r="O152" s="301">
        <v>11.957740585774056</v>
      </c>
      <c r="P152" s="300">
        <v>17.93</v>
      </c>
      <c r="Q152" s="301">
        <v>10.477489539748952</v>
      </c>
      <c r="R152" s="302">
        <v>493.33</v>
      </c>
      <c r="S152" s="302">
        <v>36.770000000000003</v>
      </c>
      <c r="T152" s="302">
        <v>74.42</v>
      </c>
      <c r="U152" s="302">
        <v>294.37</v>
      </c>
      <c r="V152" s="302">
        <v>104.69</v>
      </c>
      <c r="W152" s="303"/>
      <c r="Y152" s="305"/>
      <c r="Z152" s="305"/>
      <c r="AA152" s="305"/>
      <c r="AB152" s="306"/>
      <c r="AC152" s="305"/>
      <c r="AD152" s="307"/>
    </row>
    <row r="153" spans="1:30" s="304" customFormat="1">
      <c r="A153" s="296">
        <v>3</v>
      </c>
      <c r="B153" s="297" t="s">
        <v>1122</v>
      </c>
      <c r="C153" s="296" t="s">
        <v>175</v>
      </c>
      <c r="D153" s="297" t="s">
        <v>2102</v>
      </c>
      <c r="E153" s="297" t="s">
        <v>1000</v>
      </c>
      <c r="F153" s="296">
        <v>17</v>
      </c>
      <c r="G153" s="298">
        <v>2.58</v>
      </c>
      <c r="H153" s="298">
        <v>2.0099999999999998</v>
      </c>
      <c r="I153" s="298">
        <v>0.89</v>
      </c>
      <c r="J153" s="299">
        <v>249763811.28</v>
      </c>
      <c r="K153" s="299">
        <v>60955369.729999997</v>
      </c>
      <c r="L153" s="299">
        <v>95131389</v>
      </c>
      <c r="M153" s="299">
        <v>-16677284.609999999</v>
      </c>
      <c r="N153" s="300">
        <v>11.13</v>
      </c>
      <c r="O153" s="301">
        <v>7.9657894736842101</v>
      </c>
      <c r="P153" s="300">
        <v>6.17</v>
      </c>
      <c r="Q153" s="301">
        <v>3.4205263157894743</v>
      </c>
      <c r="R153" s="302">
        <v>142.27000000000001</v>
      </c>
      <c r="S153" s="302">
        <v>62.38</v>
      </c>
      <c r="T153" s="302">
        <v>33.08</v>
      </c>
      <c r="U153" s="302">
        <v>68.489999999999995</v>
      </c>
      <c r="V153" s="302">
        <v>98.43</v>
      </c>
      <c r="W153" s="303"/>
      <c r="Y153" s="305"/>
      <c r="Z153" s="305"/>
      <c r="AA153" s="305"/>
      <c r="AB153" s="306"/>
      <c r="AC153" s="305"/>
      <c r="AD153" s="307"/>
    </row>
    <row r="154" spans="1:30" s="304" customFormat="1">
      <c r="A154" s="296">
        <v>3</v>
      </c>
      <c r="B154" s="297" t="s">
        <v>1122</v>
      </c>
      <c r="C154" s="296" t="s">
        <v>176</v>
      </c>
      <c r="D154" s="297" t="s">
        <v>2103</v>
      </c>
      <c r="E154" s="297" t="s">
        <v>967</v>
      </c>
      <c r="F154" s="296">
        <v>2</v>
      </c>
      <c r="G154" s="298">
        <v>5.57</v>
      </c>
      <c r="H154" s="298">
        <v>5.1100000000000003</v>
      </c>
      <c r="I154" s="298">
        <v>4.78</v>
      </c>
      <c r="J154" s="299">
        <v>36066765.880000003</v>
      </c>
      <c r="K154" s="299">
        <v>5050832.84</v>
      </c>
      <c r="L154" s="299">
        <v>5517212.5199999996</v>
      </c>
      <c r="M154" s="299">
        <v>29732291.780000001</v>
      </c>
      <c r="N154" s="300">
        <v>12.72</v>
      </c>
      <c r="O154" s="301">
        <v>15.133488372093023</v>
      </c>
      <c r="P154" s="300">
        <v>8</v>
      </c>
      <c r="Q154" s="301">
        <v>8.0209302325581397</v>
      </c>
      <c r="R154" s="302">
        <v>133</v>
      </c>
      <c r="S154" s="302">
        <v>42.18</v>
      </c>
      <c r="T154" s="302">
        <v>72.959999999999994</v>
      </c>
      <c r="U154" s="302">
        <v>103.98</v>
      </c>
      <c r="V154" s="302">
        <v>62.83</v>
      </c>
      <c r="W154" s="303"/>
      <c r="Y154" s="305"/>
      <c r="Z154" s="305"/>
      <c r="AA154" s="305"/>
      <c r="AB154" s="306"/>
      <c r="AC154" s="305"/>
      <c r="AD154" s="307"/>
    </row>
    <row r="155" spans="1:30" s="304" customFormat="1">
      <c r="A155" s="296">
        <v>3</v>
      </c>
      <c r="B155" s="297" t="s">
        <v>1122</v>
      </c>
      <c r="C155" s="296" t="s">
        <v>177</v>
      </c>
      <c r="D155" s="297" t="s">
        <v>2104</v>
      </c>
      <c r="E155" s="297" t="s">
        <v>2865</v>
      </c>
      <c r="F155" s="296">
        <v>6</v>
      </c>
      <c r="G155" s="298">
        <v>3.82</v>
      </c>
      <c r="H155" s="298">
        <v>3.41</v>
      </c>
      <c r="I155" s="298">
        <v>3.25</v>
      </c>
      <c r="J155" s="299">
        <v>36162803.909999996</v>
      </c>
      <c r="K155" s="299">
        <v>10866559.9</v>
      </c>
      <c r="L155" s="299">
        <v>12785159.26</v>
      </c>
      <c r="M155" s="299">
        <v>28901206.07</v>
      </c>
      <c r="N155" s="300">
        <v>15.8</v>
      </c>
      <c r="O155" s="301">
        <v>12.960000000000003</v>
      </c>
      <c r="P155" s="300">
        <v>14.25</v>
      </c>
      <c r="Q155" s="301">
        <v>10.950165289256196</v>
      </c>
      <c r="R155" s="302">
        <v>96.73</v>
      </c>
      <c r="S155" s="302">
        <v>12.16</v>
      </c>
      <c r="T155" s="302">
        <v>41.04</v>
      </c>
      <c r="U155" s="302">
        <v>52.44</v>
      </c>
      <c r="V155" s="302">
        <v>61.82</v>
      </c>
      <c r="W155" s="303"/>
      <c r="Y155" s="305"/>
      <c r="Z155" s="305"/>
      <c r="AA155" s="305"/>
      <c r="AB155" s="306"/>
      <c r="AC155" s="305"/>
      <c r="AD155" s="307"/>
    </row>
    <row r="156" spans="1:30" s="304" customFormat="1">
      <c r="A156" s="296">
        <v>3</v>
      </c>
      <c r="B156" s="297" t="s">
        <v>1122</v>
      </c>
      <c r="C156" s="296" t="s">
        <v>178</v>
      </c>
      <c r="D156" s="297" t="s">
        <v>2105</v>
      </c>
      <c r="E156" s="297" t="s">
        <v>2865</v>
      </c>
      <c r="F156" s="296">
        <v>6</v>
      </c>
      <c r="G156" s="298">
        <v>2.0099999999999998</v>
      </c>
      <c r="H156" s="298">
        <v>1.62</v>
      </c>
      <c r="I156" s="298">
        <v>1.39</v>
      </c>
      <c r="J156" s="299">
        <v>19684199.09</v>
      </c>
      <c r="K156" s="299">
        <v>3341303.98</v>
      </c>
      <c r="L156" s="299">
        <v>7420420.9699999997</v>
      </c>
      <c r="M156" s="299">
        <v>7709708.5999999996</v>
      </c>
      <c r="N156" s="300">
        <v>6.46</v>
      </c>
      <c r="O156" s="301">
        <v>12.960000000000003</v>
      </c>
      <c r="P156" s="300">
        <v>4</v>
      </c>
      <c r="Q156" s="301">
        <v>10.950165289256196</v>
      </c>
      <c r="R156" s="302">
        <v>67.73</v>
      </c>
      <c r="S156" s="302">
        <v>24.8</v>
      </c>
      <c r="T156" s="302">
        <v>44.53</v>
      </c>
      <c r="U156" s="302">
        <v>34.25</v>
      </c>
      <c r="V156" s="302">
        <v>43.92</v>
      </c>
      <c r="W156" s="303"/>
      <c r="Y156" s="305"/>
      <c r="Z156" s="305"/>
      <c r="AA156" s="305"/>
      <c r="AB156" s="306"/>
      <c r="AC156" s="305"/>
      <c r="AD156" s="307"/>
    </row>
    <row r="157" spans="1:30" s="304" customFormat="1">
      <c r="A157" s="296">
        <v>3</v>
      </c>
      <c r="B157" s="297" t="s">
        <v>1122</v>
      </c>
      <c r="C157" s="296" t="s">
        <v>179</v>
      </c>
      <c r="D157" s="297" t="s">
        <v>2106</v>
      </c>
      <c r="E157" s="297" t="s">
        <v>2866</v>
      </c>
      <c r="F157" s="296">
        <v>12</v>
      </c>
      <c r="G157" s="298">
        <v>2.15</v>
      </c>
      <c r="H157" s="298">
        <v>1.9</v>
      </c>
      <c r="I157" s="298">
        <v>1.53</v>
      </c>
      <c r="J157" s="299">
        <v>32643451.98</v>
      </c>
      <c r="K157" s="299">
        <v>10118944.789999999</v>
      </c>
      <c r="L157" s="299">
        <v>15836820.66</v>
      </c>
      <c r="M157" s="299">
        <v>15009721.16</v>
      </c>
      <c r="N157" s="300">
        <v>10.45</v>
      </c>
      <c r="O157" s="301">
        <v>11.824857142857141</v>
      </c>
      <c r="P157" s="300">
        <v>5.88</v>
      </c>
      <c r="Q157" s="301">
        <v>6.0414285714285709</v>
      </c>
      <c r="R157" s="302">
        <v>164.8</v>
      </c>
      <c r="S157" s="302">
        <v>28.23</v>
      </c>
      <c r="T157" s="302">
        <v>57.06</v>
      </c>
      <c r="U157" s="302">
        <v>86.54</v>
      </c>
      <c r="V157" s="302">
        <v>54.16</v>
      </c>
      <c r="W157" s="303"/>
      <c r="Y157" s="305"/>
      <c r="Z157" s="305"/>
      <c r="AA157" s="305"/>
      <c r="AB157" s="306"/>
      <c r="AC157" s="305"/>
      <c r="AD157" s="307"/>
    </row>
    <row r="158" spans="1:30" s="304" customFormat="1">
      <c r="A158" s="296">
        <v>3</v>
      </c>
      <c r="B158" s="297" t="s">
        <v>1122</v>
      </c>
      <c r="C158" s="296" t="s">
        <v>180</v>
      </c>
      <c r="D158" s="297" t="s">
        <v>2107</v>
      </c>
      <c r="E158" s="297" t="s">
        <v>941</v>
      </c>
      <c r="F158" s="296">
        <v>10</v>
      </c>
      <c r="G158" s="298">
        <v>1.64</v>
      </c>
      <c r="H158" s="298">
        <v>1.39</v>
      </c>
      <c r="I158" s="298">
        <v>1.0900000000000001</v>
      </c>
      <c r="J158" s="299">
        <v>27642110.210000001</v>
      </c>
      <c r="K158" s="299">
        <v>12523440.49</v>
      </c>
      <c r="L158" s="299">
        <v>19752400.100000001</v>
      </c>
      <c r="M158" s="299">
        <v>3894062.01</v>
      </c>
      <c r="N158" s="300">
        <v>14.11</v>
      </c>
      <c r="O158" s="301">
        <v>10.935862068965518</v>
      </c>
      <c r="P158" s="300">
        <v>6.91</v>
      </c>
      <c r="Q158" s="301">
        <v>9.086724137931034</v>
      </c>
      <c r="R158" s="302">
        <v>208.3</v>
      </c>
      <c r="S158" s="302">
        <v>56.81</v>
      </c>
      <c r="T158" s="302">
        <v>68.260000000000005</v>
      </c>
      <c r="U158" s="302">
        <v>83.22</v>
      </c>
      <c r="V158" s="302">
        <v>67.260000000000005</v>
      </c>
      <c r="W158" s="303"/>
      <c r="Y158" s="305"/>
      <c r="Z158" s="305"/>
      <c r="AA158" s="305"/>
      <c r="AB158" s="306"/>
      <c r="AC158" s="305"/>
      <c r="AD158" s="307"/>
    </row>
    <row r="159" spans="1:30" s="304" customFormat="1">
      <c r="A159" s="296">
        <v>3</v>
      </c>
      <c r="B159" s="297" t="s">
        <v>1122</v>
      </c>
      <c r="C159" s="296" t="s">
        <v>181</v>
      </c>
      <c r="D159" s="297" t="s">
        <v>2108</v>
      </c>
      <c r="E159" s="297" t="s">
        <v>2865</v>
      </c>
      <c r="F159" s="296">
        <v>6</v>
      </c>
      <c r="G159" s="298">
        <v>1.92</v>
      </c>
      <c r="H159" s="298">
        <v>1.67</v>
      </c>
      <c r="I159" s="298">
        <v>1.5</v>
      </c>
      <c r="J159" s="299">
        <v>25357294.640000001</v>
      </c>
      <c r="K159" s="299">
        <v>7571797.96</v>
      </c>
      <c r="L159" s="299">
        <v>9695123.5800000001</v>
      </c>
      <c r="M159" s="299">
        <v>13974985.23</v>
      </c>
      <c r="N159" s="300">
        <v>8.9700000000000006</v>
      </c>
      <c r="O159" s="301">
        <v>12.960000000000003</v>
      </c>
      <c r="P159" s="300">
        <v>5.83</v>
      </c>
      <c r="Q159" s="301">
        <v>10.950165289256196</v>
      </c>
      <c r="R159" s="302">
        <v>185.92</v>
      </c>
      <c r="S159" s="302">
        <v>28.91</v>
      </c>
      <c r="T159" s="302">
        <v>69.010000000000005</v>
      </c>
      <c r="U159" s="302">
        <v>84.98</v>
      </c>
      <c r="V159" s="302">
        <v>63.92</v>
      </c>
      <c r="W159" s="303"/>
      <c r="Y159" s="305"/>
      <c r="Z159" s="305"/>
      <c r="AA159" s="305"/>
      <c r="AB159" s="306"/>
      <c r="AC159" s="305"/>
      <c r="AD159" s="307"/>
    </row>
    <row r="160" spans="1:30" s="304" customFormat="1">
      <c r="A160" s="296">
        <v>3</v>
      </c>
      <c r="B160" s="297" t="s">
        <v>1122</v>
      </c>
      <c r="C160" s="296" t="s">
        <v>182</v>
      </c>
      <c r="D160" s="297" t="s">
        <v>2109</v>
      </c>
      <c r="E160" s="297" t="s">
        <v>2865</v>
      </c>
      <c r="F160" s="296">
        <v>6</v>
      </c>
      <c r="G160" s="298">
        <v>2.1800000000000002</v>
      </c>
      <c r="H160" s="298">
        <v>1.93</v>
      </c>
      <c r="I160" s="298">
        <v>1.73</v>
      </c>
      <c r="J160" s="299">
        <v>17591803.739999998</v>
      </c>
      <c r="K160" s="299">
        <v>13928174.09</v>
      </c>
      <c r="L160" s="299">
        <v>12759139.939999999</v>
      </c>
      <c r="M160" s="299">
        <v>10850419.699999999</v>
      </c>
      <c r="N160" s="300">
        <v>17.39</v>
      </c>
      <c r="O160" s="301">
        <v>12.960000000000003</v>
      </c>
      <c r="P160" s="300">
        <v>16.95</v>
      </c>
      <c r="Q160" s="301">
        <v>10.950165289256196</v>
      </c>
      <c r="R160" s="302">
        <v>103.31</v>
      </c>
      <c r="S160" s="302">
        <v>24.3</v>
      </c>
      <c r="T160" s="302">
        <v>43.3</v>
      </c>
      <c r="U160" s="302">
        <v>65.73</v>
      </c>
      <c r="V160" s="302">
        <v>55.82</v>
      </c>
      <c r="W160" s="303"/>
      <c r="Y160" s="305"/>
      <c r="Z160" s="305"/>
      <c r="AA160" s="305"/>
      <c r="AB160" s="306"/>
      <c r="AC160" s="305"/>
      <c r="AD160" s="307"/>
    </row>
    <row r="161" spans="1:30" s="304" customFormat="1">
      <c r="A161" s="296">
        <v>3</v>
      </c>
      <c r="B161" s="297" t="s">
        <v>1122</v>
      </c>
      <c r="C161" s="296" t="s">
        <v>183</v>
      </c>
      <c r="D161" s="297" t="s">
        <v>2110</v>
      </c>
      <c r="E161" s="297" t="s">
        <v>945</v>
      </c>
      <c r="F161" s="296">
        <v>5</v>
      </c>
      <c r="G161" s="298">
        <v>3</v>
      </c>
      <c r="H161" s="298">
        <v>2.7</v>
      </c>
      <c r="I161" s="298">
        <v>2.4500000000000002</v>
      </c>
      <c r="J161" s="299">
        <v>25028679.420000002</v>
      </c>
      <c r="K161" s="299">
        <v>3801082.7</v>
      </c>
      <c r="L161" s="299">
        <v>7305713.4800000004</v>
      </c>
      <c r="M161" s="299">
        <v>18210768.359999999</v>
      </c>
      <c r="N161" s="300">
        <v>11.65</v>
      </c>
      <c r="O161" s="301">
        <v>11.957740585774056</v>
      </c>
      <c r="P161" s="300">
        <v>5.19</v>
      </c>
      <c r="Q161" s="301">
        <v>10.477489539748952</v>
      </c>
      <c r="R161" s="302">
        <v>121.73</v>
      </c>
      <c r="S161" s="302">
        <v>17.190000000000001</v>
      </c>
      <c r="T161" s="302">
        <v>85.72</v>
      </c>
      <c r="U161" s="302">
        <v>41.9</v>
      </c>
      <c r="V161" s="302">
        <v>78.459999999999994</v>
      </c>
      <c r="W161" s="303"/>
      <c r="Y161" s="305"/>
      <c r="Z161" s="305"/>
      <c r="AA161" s="305"/>
      <c r="AB161" s="306"/>
      <c r="AC161" s="305"/>
      <c r="AD161" s="307"/>
    </row>
    <row r="162" spans="1:30" s="304" customFormat="1">
      <c r="A162" s="296">
        <v>3</v>
      </c>
      <c r="B162" s="297" t="s">
        <v>1122</v>
      </c>
      <c r="C162" s="296" t="s">
        <v>184</v>
      </c>
      <c r="D162" s="297" t="s">
        <v>2111</v>
      </c>
      <c r="E162" s="297" t="s">
        <v>945</v>
      </c>
      <c r="F162" s="296">
        <v>5</v>
      </c>
      <c r="G162" s="298">
        <v>4.37</v>
      </c>
      <c r="H162" s="298">
        <v>4.0999999999999996</v>
      </c>
      <c r="I162" s="298">
        <v>3.9</v>
      </c>
      <c r="J162" s="299">
        <v>35346864.369999997</v>
      </c>
      <c r="K162" s="299">
        <v>8250039.8899999997</v>
      </c>
      <c r="L162" s="299">
        <v>9931103.6099999994</v>
      </c>
      <c r="M162" s="299">
        <v>30534769.52</v>
      </c>
      <c r="N162" s="300">
        <v>16.48</v>
      </c>
      <c r="O162" s="301">
        <v>11.957740585774056</v>
      </c>
      <c r="P162" s="300">
        <v>9.5500000000000007</v>
      </c>
      <c r="Q162" s="301">
        <v>10.477489539748952</v>
      </c>
      <c r="R162" s="302">
        <v>93.73</v>
      </c>
      <c r="S162" s="302">
        <v>36.31</v>
      </c>
      <c r="T162" s="302">
        <v>57.38</v>
      </c>
      <c r="U162" s="302">
        <v>47.67</v>
      </c>
      <c r="V162" s="302">
        <v>63.78</v>
      </c>
      <c r="W162" s="303"/>
      <c r="Y162" s="305"/>
      <c r="Z162" s="305"/>
      <c r="AA162" s="305"/>
      <c r="AB162" s="306"/>
      <c r="AC162" s="305"/>
      <c r="AD162" s="307"/>
    </row>
    <row r="163" spans="1:30" s="304" customFormat="1">
      <c r="A163" s="296">
        <v>3</v>
      </c>
      <c r="B163" s="297" t="s">
        <v>1122</v>
      </c>
      <c r="C163" s="296" t="s">
        <v>185</v>
      </c>
      <c r="D163" s="297" t="s">
        <v>2112</v>
      </c>
      <c r="E163" s="297" t="s">
        <v>945</v>
      </c>
      <c r="F163" s="296">
        <v>5</v>
      </c>
      <c r="G163" s="298">
        <v>2.84</v>
      </c>
      <c r="H163" s="298">
        <v>2.37</v>
      </c>
      <c r="I163" s="298">
        <v>2.0699999999999998</v>
      </c>
      <c r="J163" s="299">
        <v>13541438.880000001</v>
      </c>
      <c r="K163" s="299">
        <v>2182823.7999999998</v>
      </c>
      <c r="L163" s="299">
        <v>4261313.3499999996</v>
      </c>
      <c r="M163" s="299">
        <v>7874631.4000000004</v>
      </c>
      <c r="N163" s="300">
        <v>7.63</v>
      </c>
      <c r="O163" s="301">
        <v>11.957740585774056</v>
      </c>
      <c r="P163" s="300">
        <v>3.72</v>
      </c>
      <c r="Q163" s="301">
        <v>10.477489539748952</v>
      </c>
      <c r="R163" s="302">
        <v>80.09</v>
      </c>
      <c r="S163" s="302">
        <v>29.11</v>
      </c>
      <c r="T163" s="302">
        <v>51.56</v>
      </c>
      <c r="U163" s="302">
        <v>20.62</v>
      </c>
      <c r="V163" s="302">
        <v>78.55</v>
      </c>
      <c r="W163" s="303"/>
      <c r="Y163" s="305"/>
      <c r="Z163" s="305"/>
      <c r="AA163" s="305"/>
      <c r="AB163" s="306"/>
      <c r="AC163" s="305"/>
      <c r="AD163" s="307"/>
    </row>
    <row r="164" spans="1:30" s="304" customFormat="1">
      <c r="A164" s="296">
        <v>3</v>
      </c>
      <c r="B164" s="297" t="s">
        <v>1122</v>
      </c>
      <c r="C164" s="296" t="s">
        <v>186</v>
      </c>
      <c r="D164" s="297" t="s">
        <v>2113</v>
      </c>
      <c r="E164" s="297" t="s">
        <v>1015</v>
      </c>
      <c r="F164" s="296">
        <v>3</v>
      </c>
      <c r="G164" s="298">
        <v>2.39</v>
      </c>
      <c r="H164" s="298">
        <v>2.12</v>
      </c>
      <c r="I164" s="298">
        <v>1.94</v>
      </c>
      <c r="J164" s="299">
        <v>12639048.02</v>
      </c>
      <c r="K164" s="299">
        <v>714307.53</v>
      </c>
      <c r="L164" s="299">
        <v>5321691.6900000004</v>
      </c>
      <c r="M164" s="299">
        <v>8497845.1300000008</v>
      </c>
      <c r="N164" s="300">
        <v>12.3</v>
      </c>
      <c r="O164" s="301">
        <v>21.826829268292677</v>
      </c>
      <c r="P164" s="300">
        <v>0.92</v>
      </c>
      <c r="Q164" s="301">
        <v>10.564878048780489</v>
      </c>
      <c r="R164" s="302">
        <v>73.53</v>
      </c>
      <c r="S164" s="302">
        <v>39.43</v>
      </c>
      <c r="T164" s="302">
        <v>60.46</v>
      </c>
      <c r="U164" s="302">
        <v>85.43</v>
      </c>
      <c r="V164" s="302">
        <v>52.42</v>
      </c>
      <c r="W164" s="303"/>
      <c r="Y164" s="305"/>
      <c r="Z164" s="305"/>
      <c r="AA164" s="305"/>
      <c r="AB164" s="306"/>
      <c r="AC164" s="305"/>
      <c r="AD164" s="307"/>
    </row>
    <row r="165" spans="1:30" s="304" customFormat="1">
      <c r="A165" s="296">
        <v>3</v>
      </c>
      <c r="B165" s="297" t="s">
        <v>1135</v>
      </c>
      <c r="C165" s="296" t="s">
        <v>187</v>
      </c>
      <c r="D165" s="297" t="s">
        <v>2114</v>
      </c>
      <c r="E165" s="297" t="s">
        <v>1038</v>
      </c>
      <c r="F165" s="296">
        <v>16</v>
      </c>
      <c r="G165" s="298">
        <v>2.65</v>
      </c>
      <c r="H165" s="298">
        <v>2.2400000000000002</v>
      </c>
      <c r="I165" s="298">
        <v>1.17</v>
      </c>
      <c r="J165" s="299">
        <v>116522642.48</v>
      </c>
      <c r="K165" s="299">
        <v>4839132.97</v>
      </c>
      <c r="L165" s="299">
        <v>44814360.5</v>
      </c>
      <c r="M165" s="299">
        <v>11218595.59</v>
      </c>
      <c r="N165" s="300">
        <v>8.9</v>
      </c>
      <c r="O165" s="301">
        <v>7.936451612903225</v>
      </c>
      <c r="P165" s="300">
        <v>0.61</v>
      </c>
      <c r="Q165" s="301">
        <v>4.3241935483870959</v>
      </c>
      <c r="R165" s="302">
        <v>80.430000000000007</v>
      </c>
      <c r="S165" s="302">
        <v>58.81</v>
      </c>
      <c r="T165" s="302">
        <v>38.79</v>
      </c>
      <c r="U165" s="302">
        <v>90.56</v>
      </c>
      <c r="V165" s="302">
        <v>50.37</v>
      </c>
      <c r="W165" s="303"/>
      <c r="Y165" s="305"/>
      <c r="Z165" s="305"/>
      <c r="AA165" s="305"/>
      <c r="AB165" s="306"/>
      <c r="AC165" s="305"/>
      <c r="AD165" s="307"/>
    </row>
    <row r="166" spans="1:30" s="304" customFormat="1">
      <c r="A166" s="296">
        <v>3</v>
      </c>
      <c r="B166" s="297" t="s">
        <v>1135</v>
      </c>
      <c r="C166" s="296" t="s">
        <v>188</v>
      </c>
      <c r="D166" s="297" t="s">
        <v>2115</v>
      </c>
      <c r="E166" s="297" t="s">
        <v>945</v>
      </c>
      <c r="F166" s="296">
        <v>5</v>
      </c>
      <c r="G166" s="298">
        <v>2.29</v>
      </c>
      <c r="H166" s="298">
        <v>2.0499999999999998</v>
      </c>
      <c r="I166" s="298">
        <v>1.85</v>
      </c>
      <c r="J166" s="299">
        <v>16343187.970000001</v>
      </c>
      <c r="K166" s="299">
        <v>7717628.0800000001</v>
      </c>
      <c r="L166" s="299">
        <v>9169603.0999999996</v>
      </c>
      <c r="M166" s="299">
        <v>10736237.1</v>
      </c>
      <c r="N166" s="300">
        <v>14.73</v>
      </c>
      <c r="O166" s="301">
        <v>11.957740585774056</v>
      </c>
      <c r="P166" s="300">
        <v>15.95</v>
      </c>
      <c r="Q166" s="301">
        <v>10.477489539748952</v>
      </c>
      <c r="R166" s="302">
        <v>171.4</v>
      </c>
      <c r="S166" s="302">
        <v>26.79</v>
      </c>
      <c r="T166" s="302">
        <v>44.53</v>
      </c>
      <c r="U166" s="302">
        <v>147.11000000000001</v>
      </c>
      <c r="V166" s="302">
        <v>84.59</v>
      </c>
      <c r="W166" s="303"/>
      <c r="Y166" s="305"/>
      <c r="Z166" s="305"/>
      <c r="AA166" s="305"/>
      <c r="AB166" s="306"/>
      <c r="AC166" s="305"/>
      <c r="AD166" s="307"/>
    </row>
    <row r="167" spans="1:30" s="304" customFormat="1">
      <c r="A167" s="296">
        <v>3</v>
      </c>
      <c r="B167" s="297" t="s">
        <v>1135</v>
      </c>
      <c r="C167" s="296" t="s">
        <v>189</v>
      </c>
      <c r="D167" s="297" t="s">
        <v>2116</v>
      </c>
      <c r="E167" s="297" t="s">
        <v>945</v>
      </c>
      <c r="F167" s="296">
        <v>5</v>
      </c>
      <c r="G167" s="298">
        <v>1.61</v>
      </c>
      <c r="H167" s="298">
        <v>1.51</v>
      </c>
      <c r="I167" s="298">
        <v>1.34</v>
      </c>
      <c r="J167" s="299">
        <v>8356999.9299999997</v>
      </c>
      <c r="K167" s="299">
        <v>4406943.42</v>
      </c>
      <c r="L167" s="299">
        <v>7061724.54</v>
      </c>
      <c r="M167" s="299">
        <v>4601594.16</v>
      </c>
      <c r="N167" s="300">
        <v>10.88</v>
      </c>
      <c r="O167" s="301">
        <v>11.957740585774056</v>
      </c>
      <c r="P167" s="300">
        <v>6.87</v>
      </c>
      <c r="Q167" s="301">
        <v>10.477489539748952</v>
      </c>
      <c r="R167" s="302">
        <v>261.86</v>
      </c>
      <c r="S167" s="302">
        <v>73.47</v>
      </c>
      <c r="T167" s="302">
        <v>51.52</v>
      </c>
      <c r="U167" s="302">
        <v>192.39</v>
      </c>
      <c r="V167" s="302">
        <v>47.4</v>
      </c>
      <c r="W167" s="303"/>
      <c r="Y167" s="305"/>
      <c r="Z167" s="305"/>
      <c r="AA167" s="305"/>
      <c r="AB167" s="306"/>
      <c r="AC167" s="305"/>
      <c r="AD167" s="307"/>
    </row>
    <row r="168" spans="1:30" s="304" customFormat="1">
      <c r="A168" s="296">
        <v>3</v>
      </c>
      <c r="B168" s="297" t="s">
        <v>1135</v>
      </c>
      <c r="C168" s="296" t="s">
        <v>190</v>
      </c>
      <c r="D168" s="297" t="s">
        <v>2117</v>
      </c>
      <c r="E168" s="297" t="s">
        <v>945</v>
      </c>
      <c r="F168" s="296">
        <v>5</v>
      </c>
      <c r="G168" s="298">
        <v>1.98</v>
      </c>
      <c r="H168" s="298">
        <v>1.83</v>
      </c>
      <c r="I168" s="298">
        <v>1.58</v>
      </c>
      <c r="J168" s="299">
        <v>15785890.65</v>
      </c>
      <c r="K168" s="299">
        <v>6506264.2800000003</v>
      </c>
      <c r="L168" s="299">
        <v>7765875.46</v>
      </c>
      <c r="M168" s="299">
        <v>9416248.3200000003</v>
      </c>
      <c r="N168" s="300">
        <v>11.51</v>
      </c>
      <c r="O168" s="301">
        <v>11.957740585774056</v>
      </c>
      <c r="P168" s="300">
        <v>10.16</v>
      </c>
      <c r="Q168" s="301">
        <v>10.477489539748952</v>
      </c>
      <c r="R168" s="302">
        <v>163.6</v>
      </c>
      <c r="S168" s="302">
        <v>59.44</v>
      </c>
      <c r="T168" s="302">
        <v>76.510000000000005</v>
      </c>
      <c r="U168" s="302">
        <v>125.08</v>
      </c>
      <c r="V168" s="302">
        <v>59.48</v>
      </c>
      <c r="W168" s="303"/>
      <c r="Y168" s="305"/>
      <c r="Z168" s="305"/>
      <c r="AA168" s="305"/>
      <c r="AB168" s="306"/>
      <c r="AC168" s="305"/>
      <c r="AD168" s="307"/>
    </row>
    <row r="169" spans="1:30" s="304" customFormat="1">
      <c r="A169" s="296">
        <v>3</v>
      </c>
      <c r="B169" s="297" t="s">
        <v>1135</v>
      </c>
      <c r="C169" s="296" t="s">
        <v>191</v>
      </c>
      <c r="D169" s="297" t="s">
        <v>2118</v>
      </c>
      <c r="E169" s="297" t="s">
        <v>2865</v>
      </c>
      <c r="F169" s="296">
        <v>6</v>
      </c>
      <c r="G169" s="298">
        <v>1.65</v>
      </c>
      <c r="H169" s="298">
        <v>1.33</v>
      </c>
      <c r="I169" s="298">
        <v>1.05</v>
      </c>
      <c r="J169" s="299">
        <v>14717474.83</v>
      </c>
      <c r="K169" s="299">
        <v>8977566.7599999998</v>
      </c>
      <c r="L169" s="299">
        <v>11337206.82</v>
      </c>
      <c r="M169" s="299">
        <v>1218628.74</v>
      </c>
      <c r="N169" s="300">
        <v>10.11</v>
      </c>
      <c r="O169" s="301">
        <v>12.960000000000003</v>
      </c>
      <c r="P169" s="300">
        <v>8.09</v>
      </c>
      <c r="Q169" s="301">
        <v>10.950165289256196</v>
      </c>
      <c r="R169" s="302">
        <v>98.45</v>
      </c>
      <c r="S169" s="302">
        <v>62.24</v>
      </c>
      <c r="T169" s="302">
        <v>46.82</v>
      </c>
      <c r="U169" s="302">
        <v>423.25</v>
      </c>
      <c r="V169" s="302">
        <v>97.8</v>
      </c>
      <c r="W169" s="303"/>
      <c r="Y169" s="305"/>
      <c r="Z169" s="305"/>
      <c r="AA169" s="305"/>
      <c r="AB169" s="306"/>
      <c r="AC169" s="305"/>
      <c r="AD169" s="307"/>
    </row>
    <row r="170" spans="1:30" s="304" customFormat="1">
      <c r="A170" s="296">
        <v>3</v>
      </c>
      <c r="B170" s="297" t="s">
        <v>1135</v>
      </c>
      <c r="C170" s="296" t="s">
        <v>192</v>
      </c>
      <c r="D170" s="297" t="s">
        <v>2119</v>
      </c>
      <c r="E170" s="297" t="s">
        <v>2865</v>
      </c>
      <c r="F170" s="296">
        <v>6</v>
      </c>
      <c r="G170" s="298">
        <v>2.79</v>
      </c>
      <c r="H170" s="298">
        <v>2.6</v>
      </c>
      <c r="I170" s="298">
        <v>2.2200000000000002</v>
      </c>
      <c r="J170" s="299">
        <v>37425276.240000002</v>
      </c>
      <c r="K170" s="299">
        <v>19037953.039999999</v>
      </c>
      <c r="L170" s="299">
        <v>19629995.68</v>
      </c>
      <c r="M170" s="299">
        <v>25495432.120000001</v>
      </c>
      <c r="N170" s="300">
        <v>18.16</v>
      </c>
      <c r="O170" s="301">
        <v>12.960000000000003</v>
      </c>
      <c r="P170" s="300">
        <v>18.89</v>
      </c>
      <c r="Q170" s="301">
        <v>10.950165289256196</v>
      </c>
      <c r="R170" s="302">
        <v>133.65</v>
      </c>
      <c r="S170" s="302">
        <v>78.489999999999995</v>
      </c>
      <c r="T170" s="302">
        <v>64.19</v>
      </c>
      <c r="U170" s="302">
        <v>121.9</v>
      </c>
      <c r="V170" s="302">
        <v>72.05</v>
      </c>
      <c r="W170" s="303"/>
      <c r="Y170" s="305"/>
      <c r="Z170" s="305"/>
      <c r="AA170" s="305"/>
      <c r="AB170" s="306"/>
      <c r="AC170" s="305"/>
      <c r="AD170" s="307"/>
    </row>
    <row r="171" spans="1:30" s="304" customFormat="1">
      <c r="A171" s="296">
        <v>3</v>
      </c>
      <c r="B171" s="297" t="s">
        <v>1135</v>
      </c>
      <c r="C171" s="296" t="s">
        <v>193</v>
      </c>
      <c r="D171" s="297" t="s">
        <v>2120</v>
      </c>
      <c r="E171" s="297" t="s">
        <v>967</v>
      </c>
      <c r="F171" s="296">
        <v>2</v>
      </c>
      <c r="G171" s="298">
        <v>1.67</v>
      </c>
      <c r="H171" s="298">
        <v>1.59</v>
      </c>
      <c r="I171" s="298">
        <v>1.5</v>
      </c>
      <c r="J171" s="299">
        <v>8208310.4100000001</v>
      </c>
      <c r="K171" s="299">
        <v>2551026.7599999998</v>
      </c>
      <c r="L171" s="299">
        <v>4894603.13</v>
      </c>
      <c r="M171" s="299">
        <v>6152769.0599999996</v>
      </c>
      <c r="N171" s="300">
        <v>13.7</v>
      </c>
      <c r="O171" s="301">
        <v>15.133488372093023</v>
      </c>
      <c r="P171" s="300">
        <v>4.6500000000000004</v>
      </c>
      <c r="Q171" s="301">
        <v>8.0209302325581397</v>
      </c>
      <c r="R171" s="302">
        <v>195.88</v>
      </c>
      <c r="S171" s="302">
        <v>29.1</v>
      </c>
      <c r="T171" s="302">
        <v>101.28</v>
      </c>
      <c r="U171" s="302">
        <v>140.04</v>
      </c>
      <c r="V171" s="302">
        <v>33.159999999999997</v>
      </c>
      <c r="W171" s="303"/>
      <c r="Y171" s="305"/>
      <c r="Z171" s="305"/>
      <c r="AA171" s="305"/>
      <c r="AB171" s="306"/>
      <c r="AC171" s="305"/>
      <c r="AD171" s="307"/>
    </row>
    <row r="172" spans="1:30" s="304" customFormat="1">
      <c r="A172" s="296">
        <v>3</v>
      </c>
      <c r="B172" s="297" t="s">
        <v>1135</v>
      </c>
      <c r="C172" s="296" t="s">
        <v>194</v>
      </c>
      <c r="D172" s="297" t="s">
        <v>2121</v>
      </c>
      <c r="E172" s="297" t="s">
        <v>967</v>
      </c>
      <c r="F172" s="296">
        <v>2</v>
      </c>
      <c r="G172" s="298">
        <v>1.85</v>
      </c>
      <c r="H172" s="298">
        <v>1.74</v>
      </c>
      <c r="I172" s="298">
        <v>1.47</v>
      </c>
      <c r="J172" s="299">
        <v>11088213.41</v>
      </c>
      <c r="K172" s="299">
        <v>56650.69</v>
      </c>
      <c r="L172" s="299">
        <v>2334245.7599999998</v>
      </c>
      <c r="M172" s="299">
        <v>6080952.5300000003</v>
      </c>
      <c r="N172" s="300">
        <v>12.31</v>
      </c>
      <c r="O172" s="301">
        <v>15.133488372093023</v>
      </c>
      <c r="P172" s="300">
        <v>0.1</v>
      </c>
      <c r="Q172" s="301">
        <v>8.0209302325581397</v>
      </c>
      <c r="R172" s="302">
        <v>182.93</v>
      </c>
      <c r="S172" s="302">
        <v>873.74</v>
      </c>
      <c r="T172" s="302">
        <v>55</v>
      </c>
      <c r="U172" s="302">
        <v>149.09</v>
      </c>
      <c r="V172" s="302">
        <v>116.93</v>
      </c>
      <c r="W172" s="303"/>
      <c r="Y172" s="305"/>
      <c r="Z172" s="305"/>
      <c r="AA172" s="305"/>
      <c r="AB172" s="306"/>
      <c r="AC172" s="305"/>
      <c r="AD172" s="307"/>
    </row>
    <row r="173" spans="1:30" s="304" customFormat="1">
      <c r="A173" s="296">
        <v>3</v>
      </c>
      <c r="B173" s="297" t="s">
        <v>1144</v>
      </c>
      <c r="C173" s="296" t="s">
        <v>195</v>
      </c>
      <c r="D173" s="297" t="s">
        <v>2122</v>
      </c>
      <c r="E173" s="297" t="s">
        <v>1957</v>
      </c>
      <c r="F173" s="296">
        <v>18</v>
      </c>
      <c r="G173" s="298">
        <v>3.56</v>
      </c>
      <c r="H173" s="298">
        <v>3.36</v>
      </c>
      <c r="I173" s="298">
        <v>2.5299999999999998</v>
      </c>
      <c r="J173" s="299">
        <v>1210903200.5999999</v>
      </c>
      <c r="K173" s="299">
        <v>276397239.48000002</v>
      </c>
      <c r="L173" s="299">
        <v>232200095.41999999</v>
      </c>
      <c r="M173" s="299">
        <v>747512592.00999999</v>
      </c>
      <c r="N173" s="300">
        <v>14.05</v>
      </c>
      <c r="O173" s="301">
        <v>7.9006250000000007</v>
      </c>
      <c r="P173" s="300">
        <v>8.19</v>
      </c>
      <c r="Q173" s="301">
        <v>2.48</v>
      </c>
      <c r="R173" s="302">
        <v>69.3</v>
      </c>
      <c r="S173" s="302">
        <v>45.37</v>
      </c>
      <c r="T173" s="302">
        <v>29.97</v>
      </c>
      <c r="U173" s="302">
        <v>348.02</v>
      </c>
      <c r="V173" s="302">
        <v>31.64</v>
      </c>
      <c r="W173" s="303"/>
      <c r="Y173" s="305"/>
      <c r="Z173" s="305"/>
      <c r="AA173" s="305"/>
      <c r="AB173" s="306"/>
      <c r="AC173" s="305"/>
      <c r="AD173" s="307"/>
    </row>
    <row r="174" spans="1:30" s="304" customFormat="1">
      <c r="A174" s="296">
        <v>3</v>
      </c>
      <c r="B174" s="297" t="s">
        <v>1144</v>
      </c>
      <c r="C174" s="296" t="s">
        <v>196</v>
      </c>
      <c r="D174" s="297" t="s">
        <v>2123</v>
      </c>
      <c r="E174" s="297" t="s">
        <v>945</v>
      </c>
      <c r="F174" s="296">
        <v>5</v>
      </c>
      <c r="G174" s="298">
        <v>2.29</v>
      </c>
      <c r="H174" s="298">
        <v>1.84</v>
      </c>
      <c r="I174" s="298">
        <v>1.4</v>
      </c>
      <c r="J174" s="299">
        <v>14086581.1</v>
      </c>
      <c r="K174" s="299">
        <v>12976286.75</v>
      </c>
      <c r="L174" s="299">
        <v>13049927.01</v>
      </c>
      <c r="M174" s="299">
        <v>4172270.68</v>
      </c>
      <c r="N174" s="300">
        <v>18.170000000000002</v>
      </c>
      <c r="O174" s="301">
        <v>11.957740585774056</v>
      </c>
      <c r="P174" s="300">
        <v>32.450000000000003</v>
      </c>
      <c r="Q174" s="301">
        <v>10.477489539748952</v>
      </c>
      <c r="R174" s="302">
        <v>186.84</v>
      </c>
      <c r="S174" s="302">
        <v>40.81</v>
      </c>
      <c r="T174" s="302">
        <v>57.17</v>
      </c>
      <c r="U174" s="302">
        <v>348.87</v>
      </c>
      <c r="V174" s="302">
        <v>114.97</v>
      </c>
      <c r="W174" s="303"/>
      <c r="Y174" s="305"/>
      <c r="Z174" s="305"/>
      <c r="AA174" s="305"/>
      <c r="AB174" s="306"/>
      <c r="AC174" s="305"/>
      <c r="AD174" s="307"/>
    </row>
    <row r="175" spans="1:30" s="304" customFormat="1">
      <c r="A175" s="296">
        <v>3</v>
      </c>
      <c r="B175" s="297" t="s">
        <v>1144</v>
      </c>
      <c r="C175" s="296" t="s">
        <v>197</v>
      </c>
      <c r="D175" s="297" t="s">
        <v>2124</v>
      </c>
      <c r="E175" s="297" t="s">
        <v>963</v>
      </c>
      <c r="F175" s="296">
        <v>9</v>
      </c>
      <c r="G175" s="298">
        <v>1.87</v>
      </c>
      <c r="H175" s="298">
        <v>1.67</v>
      </c>
      <c r="I175" s="298">
        <v>1.34</v>
      </c>
      <c r="J175" s="299">
        <v>29005804.210000001</v>
      </c>
      <c r="K175" s="299">
        <v>14055924.49</v>
      </c>
      <c r="L175" s="299">
        <v>20207295.98</v>
      </c>
      <c r="M175" s="299">
        <v>11287281.949999999</v>
      </c>
      <c r="N175" s="300">
        <v>16.05</v>
      </c>
      <c r="O175" s="301">
        <v>10.682500000000001</v>
      </c>
      <c r="P175" s="300">
        <v>8.6199999999999992</v>
      </c>
      <c r="Q175" s="301">
        <v>7.8810714285714285</v>
      </c>
      <c r="R175" s="302">
        <v>208.17</v>
      </c>
      <c r="S175" s="302">
        <v>40.299999999999997</v>
      </c>
      <c r="T175" s="302">
        <v>55.53</v>
      </c>
      <c r="U175" s="302">
        <v>273.01</v>
      </c>
      <c r="V175" s="302">
        <v>62.56</v>
      </c>
      <c r="W175" s="303"/>
      <c r="Y175" s="305"/>
      <c r="Z175" s="305"/>
      <c r="AA175" s="305"/>
      <c r="AB175" s="306"/>
      <c r="AC175" s="305"/>
      <c r="AD175" s="307"/>
    </row>
    <row r="176" spans="1:30" s="304" customFormat="1">
      <c r="A176" s="296">
        <v>3</v>
      </c>
      <c r="B176" s="297" t="s">
        <v>1144</v>
      </c>
      <c r="C176" s="296" t="s">
        <v>198</v>
      </c>
      <c r="D176" s="297" t="s">
        <v>2125</v>
      </c>
      <c r="E176" s="297" t="s">
        <v>2865</v>
      </c>
      <c r="F176" s="296">
        <v>6</v>
      </c>
      <c r="G176" s="298">
        <v>1.6</v>
      </c>
      <c r="H176" s="298">
        <v>1.42</v>
      </c>
      <c r="I176" s="298">
        <v>0.93</v>
      </c>
      <c r="J176" s="299">
        <v>19842013.949999999</v>
      </c>
      <c r="K176" s="299">
        <v>7499313.1299999999</v>
      </c>
      <c r="L176" s="299">
        <v>6359895.7699999996</v>
      </c>
      <c r="M176" s="299">
        <v>-2533079.9700000002</v>
      </c>
      <c r="N176" s="300">
        <v>6.39</v>
      </c>
      <c r="O176" s="301">
        <v>12.960000000000003</v>
      </c>
      <c r="P176" s="300">
        <v>9.86</v>
      </c>
      <c r="Q176" s="301">
        <v>10.950165289256196</v>
      </c>
      <c r="R176" s="302">
        <v>261.82</v>
      </c>
      <c r="S176" s="302">
        <v>86.66</v>
      </c>
      <c r="T176" s="302">
        <v>58.44</v>
      </c>
      <c r="U176" s="302">
        <v>435.04</v>
      </c>
      <c r="V176" s="302">
        <v>71.87</v>
      </c>
      <c r="W176" s="303"/>
      <c r="Y176" s="305"/>
      <c r="Z176" s="305"/>
      <c r="AA176" s="305"/>
      <c r="AB176" s="306"/>
      <c r="AC176" s="305"/>
      <c r="AD176" s="307"/>
    </row>
    <row r="177" spans="1:30" s="304" customFormat="1">
      <c r="A177" s="296">
        <v>3</v>
      </c>
      <c r="B177" s="297" t="s">
        <v>1144</v>
      </c>
      <c r="C177" s="296" t="s">
        <v>199</v>
      </c>
      <c r="D177" s="297" t="s">
        <v>2126</v>
      </c>
      <c r="E177" s="297" t="s">
        <v>941</v>
      </c>
      <c r="F177" s="296">
        <v>10</v>
      </c>
      <c r="G177" s="298">
        <v>2.1</v>
      </c>
      <c r="H177" s="298">
        <v>1.92</v>
      </c>
      <c r="I177" s="298">
        <v>1.55</v>
      </c>
      <c r="J177" s="299">
        <v>26178396.960000001</v>
      </c>
      <c r="K177" s="299">
        <v>18767068.149999999</v>
      </c>
      <c r="L177" s="299">
        <v>21972289.739999998</v>
      </c>
      <c r="M177" s="299">
        <v>13104141.73</v>
      </c>
      <c r="N177" s="300">
        <v>14.43</v>
      </c>
      <c r="O177" s="301">
        <v>10.935862068965518</v>
      </c>
      <c r="P177" s="300">
        <v>18.61</v>
      </c>
      <c r="Q177" s="301">
        <v>9.086724137931034</v>
      </c>
      <c r="R177" s="302">
        <v>129.1</v>
      </c>
      <c r="S177" s="302">
        <v>23.74</v>
      </c>
      <c r="T177" s="302">
        <v>70.430000000000007</v>
      </c>
      <c r="U177" s="302">
        <v>245.43</v>
      </c>
      <c r="V177" s="302">
        <v>43.52</v>
      </c>
      <c r="W177" s="303"/>
      <c r="Y177" s="305"/>
      <c r="Z177" s="305"/>
      <c r="AA177" s="305"/>
      <c r="AB177" s="306"/>
      <c r="AC177" s="305"/>
      <c r="AD177" s="307"/>
    </row>
    <row r="178" spans="1:30" s="304" customFormat="1">
      <c r="A178" s="296">
        <v>3</v>
      </c>
      <c r="B178" s="297" t="s">
        <v>1144</v>
      </c>
      <c r="C178" s="296" t="s">
        <v>200</v>
      </c>
      <c r="D178" s="297" t="s">
        <v>2127</v>
      </c>
      <c r="E178" s="297" t="s">
        <v>945</v>
      </c>
      <c r="F178" s="296">
        <v>5</v>
      </c>
      <c r="G178" s="298">
        <v>2.65</v>
      </c>
      <c r="H178" s="298">
        <v>2.37</v>
      </c>
      <c r="I178" s="298">
        <v>1.71</v>
      </c>
      <c r="J178" s="299">
        <v>19319503.449999999</v>
      </c>
      <c r="K178" s="299">
        <v>4835520.78</v>
      </c>
      <c r="L178" s="299">
        <v>5035321.8899999997</v>
      </c>
      <c r="M178" s="299">
        <v>8185749.6399999997</v>
      </c>
      <c r="N178" s="300">
        <v>6.84</v>
      </c>
      <c r="O178" s="301">
        <v>11.957740585774056</v>
      </c>
      <c r="P178" s="300">
        <v>8.6300000000000008</v>
      </c>
      <c r="Q178" s="301">
        <v>10.477489539748952</v>
      </c>
      <c r="R178" s="302">
        <v>75.73</v>
      </c>
      <c r="S178" s="302">
        <v>43.78</v>
      </c>
      <c r="T178" s="302">
        <v>44.91</v>
      </c>
      <c r="U178" s="302">
        <v>434.67</v>
      </c>
      <c r="V178" s="302">
        <v>58.19</v>
      </c>
      <c r="W178" s="303"/>
      <c r="Y178" s="305"/>
      <c r="Z178" s="305"/>
      <c r="AA178" s="305"/>
      <c r="AB178" s="306"/>
      <c r="AC178" s="305"/>
      <c r="AD178" s="307"/>
    </row>
    <row r="179" spans="1:30" s="304" customFormat="1">
      <c r="A179" s="296">
        <v>3</v>
      </c>
      <c r="B179" s="297" t="s">
        <v>1144</v>
      </c>
      <c r="C179" s="296" t="s">
        <v>201</v>
      </c>
      <c r="D179" s="297" t="s">
        <v>2128</v>
      </c>
      <c r="E179" s="297" t="s">
        <v>2864</v>
      </c>
      <c r="F179" s="296">
        <v>13</v>
      </c>
      <c r="G179" s="298">
        <v>1.18</v>
      </c>
      <c r="H179" s="298">
        <v>1.01</v>
      </c>
      <c r="I179" s="298">
        <v>0.5</v>
      </c>
      <c r="J179" s="299">
        <v>8632245.25</v>
      </c>
      <c r="K179" s="299">
        <v>17517989.390000001</v>
      </c>
      <c r="L179" s="299">
        <v>22813974.649999999</v>
      </c>
      <c r="M179" s="299">
        <v>-24200638.84</v>
      </c>
      <c r="N179" s="300">
        <v>12.49</v>
      </c>
      <c r="O179" s="301">
        <v>11.051176470588238</v>
      </c>
      <c r="P179" s="300">
        <v>8.15</v>
      </c>
      <c r="Q179" s="301">
        <v>5.5768627450980395</v>
      </c>
      <c r="R179" s="302">
        <v>224.47</v>
      </c>
      <c r="S179" s="302">
        <v>23.47</v>
      </c>
      <c r="T179" s="302">
        <v>63.11</v>
      </c>
      <c r="U179" s="302">
        <v>399.94</v>
      </c>
      <c r="V179" s="302">
        <v>46.08</v>
      </c>
      <c r="W179" s="303"/>
      <c r="Y179" s="305"/>
      <c r="Z179" s="305"/>
      <c r="AA179" s="305"/>
      <c r="AB179" s="306"/>
      <c r="AC179" s="305"/>
      <c r="AD179" s="307"/>
    </row>
    <row r="180" spans="1:30" s="304" customFormat="1">
      <c r="A180" s="296">
        <v>3</v>
      </c>
      <c r="B180" s="297" t="s">
        <v>1144</v>
      </c>
      <c r="C180" s="296" t="s">
        <v>202</v>
      </c>
      <c r="D180" s="297" t="s">
        <v>2129</v>
      </c>
      <c r="E180" s="297" t="s">
        <v>941</v>
      </c>
      <c r="F180" s="296">
        <v>10</v>
      </c>
      <c r="G180" s="298">
        <v>1.1000000000000001</v>
      </c>
      <c r="H180" s="298">
        <v>0.97</v>
      </c>
      <c r="I180" s="298">
        <v>0.49</v>
      </c>
      <c r="J180" s="299">
        <v>3448312.19</v>
      </c>
      <c r="K180" s="299">
        <v>4463129.1399999997</v>
      </c>
      <c r="L180" s="299">
        <v>9524095.3800000008</v>
      </c>
      <c r="M180" s="299">
        <v>-17803611.190000001</v>
      </c>
      <c r="N180" s="300">
        <v>8.5</v>
      </c>
      <c r="O180" s="301">
        <v>10.935862068965518</v>
      </c>
      <c r="P180" s="300">
        <v>4.24</v>
      </c>
      <c r="Q180" s="301">
        <v>9.086724137931034</v>
      </c>
      <c r="R180" s="302">
        <v>258.86</v>
      </c>
      <c r="S180" s="302">
        <v>67.98</v>
      </c>
      <c r="T180" s="302">
        <v>97.86</v>
      </c>
      <c r="U180" s="302">
        <v>840.38</v>
      </c>
      <c r="V180" s="302">
        <v>49.19</v>
      </c>
      <c r="W180" s="303"/>
      <c r="Y180" s="305"/>
      <c r="Z180" s="305"/>
      <c r="AA180" s="305"/>
      <c r="AB180" s="306"/>
      <c r="AC180" s="305"/>
      <c r="AD180" s="307"/>
    </row>
    <row r="181" spans="1:30" s="304" customFormat="1">
      <c r="A181" s="296">
        <v>3</v>
      </c>
      <c r="B181" s="297" t="s">
        <v>1144</v>
      </c>
      <c r="C181" s="296" t="s">
        <v>203</v>
      </c>
      <c r="D181" s="297" t="s">
        <v>2130</v>
      </c>
      <c r="E181" s="297" t="s">
        <v>2865</v>
      </c>
      <c r="F181" s="296">
        <v>6</v>
      </c>
      <c r="G181" s="298">
        <v>1.9</v>
      </c>
      <c r="H181" s="298">
        <v>1.73</v>
      </c>
      <c r="I181" s="298">
        <v>1.51</v>
      </c>
      <c r="J181" s="299">
        <v>25229426.280000001</v>
      </c>
      <c r="K181" s="299">
        <v>16477022.310000001</v>
      </c>
      <c r="L181" s="299">
        <v>19177515.039999999</v>
      </c>
      <c r="M181" s="299">
        <v>14502394.23</v>
      </c>
      <c r="N181" s="300">
        <v>17.010000000000002</v>
      </c>
      <c r="O181" s="301">
        <v>12.960000000000003</v>
      </c>
      <c r="P181" s="300">
        <v>13.93</v>
      </c>
      <c r="Q181" s="301">
        <v>10.950165289256196</v>
      </c>
      <c r="R181" s="302">
        <v>240.36</v>
      </c>
      <c r="S181" s="302">
        <v>23.08</v>
      </c>
      <c r="T181" s="302">
        <v>46.06</v>
      </c>
      <c r="U181" s="302">
        <v>247.12</v>
      </c>
      <c r="V181" s="302">
        <v>57.04</v>
      </c>
      <c r="W181" s="303"/>
      <c r="Y181" s="305"/>
      <c r="Z181" s="305"/>
      <c r="AA181" s="305"/>
      <c r="AB181" s="306"/>
      <c r="AC181" s="305"/>
      <c r="AD181" s="307"/>
    </row>
    <row r="182" spans="1:30" s="304" customFormat="1">
      <c r="A182" s="296">
        <v>3</v>
      </c>
      <c r="B182" s="297" t="s">
        <v>1144</v>
      </c>
      <c r="C182" s="296" t="s">
        <v>204</v>
      </c>
      <c r="D182" s="297" t="s">
        <v>2131</v>
      </c>
      <c r="E182" s="297" t="s">
        <v>2865</v>
      </c>
      <c r="F182" s="296">
        <v>6</v>
      </c>
      <c r="G182" s="298">
        <v>3.78</v>
      </c>
      <c r="H182" s="298">
        <v>3.4</v>
      </c>
      <c r="I182" s="298">
        <v>2.66</v>
      </c>
      <c r="J182" s="299">
        <v>43056179.68</v>
      </c>
      <c r="K182" s="299">
        <v>10899480.119999999</v>
      </c>
      <c r="L182" s="299">
        <v>15120783.08</v>
      </c>
      <c r="M182" s="299">
        <v>25716498.140000001</v>
      </c>
      <c r="N182" s="300">
        <v>16.14</v>
      </c>
      <c r="O182" s="301">
        <v>12.960000000000003</v>
      </c>
      <c r="P182" s="300">
        <v>10.07</v>
      </c>
      <c r="Q182" s="301">
        <v>10.950165289256196</v>
      </c>
      <c r="R182" s="302">
        <v>122.51</v>
      </c>
      <c r="S182" s="302">
        <v>58.87</v>
      </c>
      <c r="T182" s="302">
        <v>73.7</v>
      </c>
      <c r="U182" s="302">
        <v>341.65</v>
      </c>
      <c r="V182" s="302">
        <v>79.06</v>
      </c>
      <c r="W182" s="303"/>
      <c r="Y182" s="305"/>
      <c r="Z182" s="305"/>
      <c r="AA182" s="305"/>
      <c r="AB182" s="306"/>
      <c r="AC182" s="305"/>
      <c r="AD182" s="307"/>
    </row>
    <row r="183" spans="1:30" s="304" customFormat="1">
      <c r="A183" s="296">
        <v>3</v>
      </c>
      <c r="B183" s="297" t="s">
        <v>1144</v>
      </c>
      <c r="C183" s="296" t="s">
        <v>205</v>
      </c>
      <c r="D183" s="297" t="s">
        <v>2132</v>
      </c>
      <c r="E183" s="297" t="s">
        <v>2866</v>
      </c>
      <c r="F183" s="296">
        <v>12</v>
      </c>
      <c r="G183" s="298">
        <v>1.07</v>
      </c>
      <c r="H183" s="298">
        <v>0.95</v>
      </c>
      <c r="I183" s="298">
        <v>0.67</v>
      </c>
      <c r="J183" s="299">
        <v>4673815.55</v>
      </c>
      <c r="K183" s="299">
        <v>13178311.02</v>
      </c>
      <c r="L183" s="299">
        <v>18495163.239999998</v>
      </c>
      <c r="M183" s="299">
        <v>-21909503.93</v>
      </c>
      <c r="N183" s="300">
        <v>11</v>
      </c>
      <c r="O183" s="301">
        <v>11.824857142857141</v>
      </c>
      <c r="P183" s="300">
        <v>6.49</v>
      </c>
      <c r="Q183" s="301">
        <v>6.0414285714285709</v>
      </c>
      <c r="R183" s="302">
        <v>276.82</v>
      </c>
      <c r="S183" s="302">
        <v>50.75</v>
      </c>
      <c r="T183" s="302">
        <v>46.89</v>
      </c>
      <c r="U183" s="302">
        <v>274.17</v>
      </c>
      <c r="V183" s="302">
        <v>50.86</v>
      </c>
      <c r="W183" s="303"/>
      <c r="Y183" s="305"/>
      <c r="Z183" s="305"/>
      <c r="AA183" s="305"/>
      <c r="AB183" s="306"/>
      <c r="AC183" s="305"/>
      <c r="AD183" s="307"/>
    </row>
    <row r="184" spans="1:30" s="304" customFormat="1">
      <c r="A184" s="296">
        <v>3</v>
      </c>
      <c r="B184" s="297" t="s">
        <v>1144</v>
      </c>
      <c r="C184" s="296" t="s">
        <v>206</v>
      </c>
      <c r="D184" s="297" t="s">
        <v>2133</v>
      </c>
      <c r="E184" s="297" t="s">
        <v>2865</v>
      </c>
      <c r="F184" s="296">
        <v>6</v>
      </c>
      <c r="G184" s="298">
        <v>1.54</v>
      </c>
      <c r="H184" s="298">
        <v>1.34</v>
      </c>
      <c r="I184" s="298">
        <v>0.86</v>
      </c>
      <c r="J184" s="299">
        <v>10551053.26</v>
      </c>
      <c r="K184" s="299">
        <v>5240903.4400000004</v>
      </c>
      <c r="L184" s="299">
        <v>7603174.46</v>
      </c>
      <c r="M184" s="299">
        <v>-2678823.7200000002</v>
      </c>
      <c r="N184" s="300">
        <v>9.75</v>
      </c>
      <c r="O184" s="301">
        <v>12.960000000000003</v>
      </c>
      <c r="P184" s="300">
        <v>7.81</v>
      </c>
      <c r="Q184" s="301">
        <v>10.950165289256196</v>
      </c>
      <c r="R184" s="302">
        <v>281.18</v>
      </c>
      <c r="S184" s="302">
        <v>61.25</v>
      </c>
      <c r="T184" s="302">
        <v>41.01</v>
      </c>
      <c r="U184" s="302">
        <v>405.38</v>
      </c>
      <c r="V184" s="302">
        <v>70.430000000000007</v>
      </c>
      <c r="W184" s="303"/>
      <c r="Y184" s="305"/>
      <c r="Z184" s="305"/>
      <c r="AA184" s="305"/>
      <c r="AB184" s="306"/>
      <c r="AC184" s="305"/>
      <c r="AD184" s="307"/>
    </row>
    <row r="185" spans="1:30" s="304" customFormat="1">
      <c r="A185" s="296">
        <v>3</v>
      </c>
      <c r="B185" s="297" t="s">
        <v>1144</v>
      </c>
      <c r="C185" s="296" t="s">
        <v>207</v>
      </c>
      <c r="D185" s="297" t="s">
        <v>2134</v>
      </c>
      <c r="E185" s="297" t="s">
        <v>2865</v>
      </c>
      <c r="F185" s="296">
        <v>6</v>
      </c>
      <c r="G185" s="298">
        <v>2.42</v>
      </c>
      <c r="H185" s="298">
        <v>2.16</v>
      </c>
      <c r="I185" s="298">
        <v>1.89</v>
      </c>
      <c r="J185" s="299">
        <v>26276013.07</v>
      </c>
      <c r="K185" s="299">
        <v>12985669.789999999</v>
      </c>
      <c r="L185" s="299">
        <v>16731900.460000001</v>
      </c>
      <c r="M185" s="299">
        <v>16616322.49</v>
      </c>
      <c r="N185" s="300">
        <v>21.93</v>
      </c>
      <c r="O185" s="301">
        <v>12.960000000000003</v>
      </c>
      <c r="P185" s="300">
        <v>17.489999999999998</v>
      </c>
      <c r="Q185" s="301">
        <v>10.950165289256196</v>
      </c>
      <c r="R185" s="302">
        <v>96.76</v>
      </c>
      <c r="S185" s="302">
        <v>41.34</v>
      </c>
      <c r="T185" s="302">
        <v>55.04</v>
      </c>
      <c r="U185" s="302">
        <v>307.41000000000003</v>
      </c>
      <c r="V185" s="302">
        <v>64.3</v>
      </c>
      <c r="W185" s="303"/>
      <c r="Y185" s="305"/>
      <c r="Z185" s="305"/>
      <c r="AA185" s="305"/>
      <c r="AB185" s="306"/>
      <c r="AC185" s="305"/>
      <c r="AD185" s="307"/>
    </row>
    <row r="186" spans="1:30" s="304" customFormat="1">
      <c r="A186" s="296">
        <v>3</v>
      </c>
      <c r="B186" s="297" t="s">
        <v>1144</v>
      </c>
      <c r="C186" s="296" t="s">
        <v>208</v>
      </c>
      <c r="D186" s="297" t="s">
        <v>2135</v>
      </c>
      <c r="E186" s="297" t="s">
        <v>1078</v>
      </c>
      <c r="F186" s="296">
        <v>4</v>
      </c>
      <c r="G186" s="298">
        <v>4.9800000000000004</v>
      </c>
      <c r="H186" s="298">
        <v>4.7300000000000004</v>
      </c>
      <c r="I186" s="298">
        <v>3.85</v>
      </c>
      <c r="J186" s="299">
        <v>38889820.759999998</v>
      </c>
      <c r="K186" s="299">
        <v>32898255.719999999</v>
      </c>
      <c r="L186" s="299">
        <v>23808230.379999999</v>
      </c>
      <c r="M186" s="299">
        <v>27907415.25</v>
      </c>
      <c r="N186" s="300">
        <v>44.27</v>
      </c>
      <c r="O186" s="301">
        <v>21.396153846153847</v>
      </c>
      <c r="P186" s="300">
        <v>36.06</v>
      </c>
      <c r="Q186" s="301">
        <v>9.1407692307692301</v>
      </c>
      <c r="R186" s="302">
        <v>91.54</v>
      </c>
      <c r="S186" s="302">
        <v>556.92999999999995</v>
      </c>
      <c r="T186" s="302">
        <v>205.8</v>
      </c>
      <c r="U186" s="302">
        <v>667.55</v>
      </c>
      <c r="V186" s="302">
        <v>93.39</v>
      </c>
      <c r="W186" s="303"/>
      <c r="Y186" s="305"/>
      <c r="Z186" s="305"/>
      <c r="AA186" s="305"/>
      <c r="AB186" s="306"/>
      <c r="AC186" s="305"/>
      <c r="AD186" s="307"/>
    </row>
    <row r="187" spans="1:30" s="304" customFormat="1">
      <c r="A187" s="296">
        <v>3</v>
      </c>
      <c r="B187" s="297" t="s">
        <v>1159</v>
      </c>
      <c r="C187" s="296" t="s">
        <v>209</v>
      </c>
      <c r="D187" s="297" t="s">
        <v>2136</v>
      </c>
      <c r="E187" s="297" t="s">
        <v>1000</v>
      </c>
      <c r="F187" s="296">
        <v>17</v>
      </c>
      <c r="G187" s="298">
        <v>1.87</v>
      </c>
      <c r="H187" s="298">
        <v>1.61</v>
      </c>
      <c r="I187" s="298">
        <v>1.1100000000000001</v>
      </c>
      <c r="J187" s="299">
        <v>133068254.12</v>
      </c>
      <c r="K187" s="299">
        <v>-9077762.5099999998</v>
      </c>
      <c r="L187" s="299">
        <v>34714144.960000001</v>
      </c>
      <c r="M187" s="299">
        <v>16829119.079999998</v>
      </c>
      <c r="N187" s="300">
        <v>4.83</v>
      </c>
      <c r="O187" s="301">
        <v>7.9657894736842101</v>
      </c>
      <c r="P187" s="300">
        <v>-1</v>
      </c>
      <c r="Q187" s="301">
        <v>3.4205263157894743</v>
      </c>
      <c r="R187" s="302">
        <v>92.42</v>
      </c>
      <c r="S187" s="302">
        <v>42.83</v>
      </c>
      <c r="T187" s="302">
        <v>34.97</v>
      </c>
      <c r="U187" s="302">
        <v>110.69</v>
      </c>
      <c r="V187" s="302">
        <v>43.98</v>
      </c>
      <c r="W187" s="303"/>
      <c r="Y187" s="305"/>
      <c r="Z187" s="305"/>
      <c r="AA187" s="305"/>
      <c r="AB187" s="306"/>
      <c r="AC187" s="305"/>
      <c r="AD187" s="307"/>
    </row>
    <row r="188" spans="1:30" s="304" customFormat="1">
      <c r="A188" s="296">
        <v>3</v>
      </c>
      <c r="B188" s="297" t="s">
        <v>1159</v>
      </c>
      <c r="C188" s="296" t="s">
        <v>210</v>
      </c>
      <c r="D188" s="297" t="s">
        <v>2137</v>
      </c>
      <c r="E188" s="297" t="s">
        <v>945</v>
      </c>
      <c r="F188" s="296">
        <v>5</v>
      </c>
      <c r="G188" s="298">
        <v>1.9</v>
      </c>
      <c r="H188" s="298">
        <v>1.71</v>
      </c>
      <c r="I188" s="298">
        <v>1.29</v>
      </c>
      <c r="J188" s="299">
        <v>8064185.0700000003</v>
      </c>
      <c r="K188" s="299">
        <v>7290635.0899999999</v>
      </c>
      <c r="L188" s="299">
        <v>7575413.0999999996</v>
      </c>
      <c r="M188" s="299">
        <v>2503358.83</v>
      </c>
      <c r="N188" s="300">
        <v>13.08</v>
      </c>
      <c r="O188" s="301">
        <v>11.957740585774056</v>
      </c>
      <c r="P188" s="300">
        <v>14.89</v>
      </c>
      <c r="Q188" s="301">
        <v>10.477489539748952</v>
      </c>
      <c r="R188" s="302">
        <v>90.35</v>
      </c>
      <c r="S188" s="302">
        <v>33.6</v>
      </c>
      <c r="T188" s="302">
        <v>65.77</v>
      </c>
      <c r="U188" s="302">
        <v>82.91</v>
      </c>
      <c r="V188" s="302">
        <v>47.08</v>
      </c>
      <c r="W188" s="303"/>
      <c r="Y188" s="305"/>
      <c r="Z188" s="305"/>
      <c r="AA188" s="305"/>
      <c r="AB188" s="306"/>
      <c r="AC188" s="305"/>
      <c r="AD188" s="307"/>
    </row>
    <row r="189" spans="1:30" s="304" customFormat="1">
      <c r="A189" s="296">
        <v>3</v>
      </c>
      <c r="B189" s="297" t="s">
        <v>1159</v>
      </c>
      <c r="C189" s="296" t="s">
        <v>211</v>
      </c>
      <c r="D189" s="297" t="s">
        <v>2138</v>
      </c>
      <c r="E189" s="297" t="s">
        <v>2865</v>
      </c>
      <c r="F189" s="296">
        <v>6</v>
      </c>
      <c r="G189" s="298">
        <v>3.62</v>
      </c>
      <c r="H189" s="298">
        <v>3.28</v>
      </c>
      <c r="I189" s="298">
        <v>2.65</v>
      </c>
      <c r="J189" s="299">
        <v>22998242.370000001</v>
      </c>
      <c r="K189" s="299">
        <v>15613167.210000001</v>
      </c>
      <c r="L189" s="299">
        <v>15966077.92</v>
      </c>
      <c r="M189" s="299">
        <v>12792654.560000001</v>
      </c>
      <c r="N189" s="300">
        <v>20.72</v>
      </c>
      <c r="O189" s="301">
        <v>12.960000000000003</v>
      </c>
      <c r="P189" s="300">
        <v>28.15</v>
      </c>
      <c r="Q189" s="301">
        <v>10.950165289256196</v>
      </c>
      <c r="R189" s="302">
        <v>93.15</v>
      </c>
      <c r="S189" s="302">
        <v>11.32</v>
      </c>
      <c r="T189" s="302">
        <v>42.08</v>
      </c>
      <c r="U189" s="302">
        <v>74.209999999999994</v>
      </c>
      <c r="V189" s="302">
        <v>63.41</v>
      </c>
      <c r="W189" s="303"/>
      <c r="Y189" s="305"/>
      <c r="Z189" s="305"/>
      <c r="AA189" s="305"/>
      <c r="AB189" s="306"/>
      <c r="AC189" s="305"/>
      <c r="AD189" s="307"/>
    </row>
    <row r="190" spans="1:30" s="304" customFormat="1">
      <c r="A190" s="296">
        <v>3</v>
      </c>
      <c r="B190" s="297" t="s">
        <v>1159</v>
      </c>
      <c r="C190" s="296" t="s">
        <v>212</v>
      </c>
      <c r="D190" s="297" t="s">
        <v>2139</v>
      </c>
      <c r="E190" s="297" t="s">
        <v>2864</v>
      </c>
      <c r="F190" s="296">
        <v>13</v>
      </c>
      <c r="G190" s="298">
        <v>1.55</v>
      </c>
      <c r="H190" s="298">
        <v>1.37</v>
      </c>
      <c r="I190" s="298">
        <v>0.38</v>
      </c>
      <c r="J190" s="299">
        <v>19539762.129999999</v>
      </c>
      <c r="K190" s="299">
        <v>23723071.59</v>
      </c>
      <c r="L190" s="299">
        <v>30534508.690000001</v>
      </c>
      <c r="M190" s="299">
        <v>-22467071.800000001</v>
      </c>
      <c r="N190" s="300">
        <v>17.68</v>
      </c>
      <c r="O190" s="301">
        <v>11.051176470588238</v>
      </c>
      <c r="P190" s="300">
        <v>11.07</v>
      </c>
      <c r="Q190" s="301">
        <v>5.5768627450980395</v>
      </c>
      <c r="R190" s="302">
        <v>159.82</v>
      </c>
      <c r="S190" s="302">
        <v>68.88</v>
      </c>
      <c r="T190" s="302">
        <v>63.17</v>
      </c>
      <c r="U190" s="302">
        <v>50.64</v>
      </c>
      <c r="V190" s="302">
        <v>38.619999999999997</v>
      </c>
      <c r="W190" s="303"/>
      <c r="Y190" s="305"/>
      <c r="Z190" s="305"/>
      <c r="AA190" s="305"/>
      <c r="AB190" s="306"/>
      <c r="AC190" s="305"/>
      <c r="AD190" s="307"/>
    </row>
    <row r="191" spans="1:30" s="304" customFormat="1">
      <c r="A191" s="296">
        <v>3</v>
      </c>
      <c r="B191" s="297" t="s">
        <v>1159</v>
      </c>
      <c r="C191" s="296" t="s">
        <v>213</v>
      </c>
      <c r="D191" s="297" t="s">
        <v>2140</v>
      </c>
      <c r="E191" s="297" t="s">
        <v>2865</v>
      </c>
      <c r="F191" s="296">
        <v>6</v>
      </c>
      <c r="G191" s="298">
        <v>1.69</v>
      </c>
      <c r="H191" s="298">
        <v>1.56</v>
      </c>
      <c r="I191" s="298">
        <v>1.06</v>
      </c>
      <c r="J191" s="299">
        <v>17118603.600000001</v>
      </c>
      <c r="K191" s="299">
        <v>8274281.04</v>
      </c>
      <c r="L191" s="299">
        <v>9988294.8200000003</v>
      </c>
      <c r="M191" s="299">
        <v>1685811.82</v>
      </c>
      <c r="N191" s="300">
        <v>11.71</v>
      </c>
      <c r="O191" s="301">
        <v>12.960000000000003</v>
      </c>
      <c r="P191" s="300">
        <v>10.7</v>
      </c>
      <c r="Q191" s="301">
        <v>10.950165289256196</v>
      </c>
      <c r="R191" s="302">
        <v>227.88</v>
      </c>
      <c r="S191" s="302">
        <v>100.17</v>
      </c>
      <c r="T191" s="302">
        <v>41.43</v>
      </c>
      <c r="U191" s="302">
        <v>69.27</v>
      </c>
      <c r="V191" s="302">
        <v>53</v>
      </c>
      <c r="W191" s="303"/>
      <c r="Y191" s="305"/>
      <c r="Z191" s="305"/>
      <c r="AA191" s="305"/>
      <c r="AB191" s="306"/>
      <c r="AC191" s="305"/>
      <c r="AD191" s="307"/>
    </row>
    <row r="192" spans="1:30" s="304" customFormat="1">
      <c r="A192" s="296">
        <v>3</v>
      </c>
      <c r="B192" s="297" t="s">
        <v>1159</v>
      </c>
      <c r="C192" s="296" t="s">
        <v>214</v>
      </c>
      <c r="D192" s="297" t="s">
        <v>2141</v>
      </c>
      <c r="E192" s="297" t="s">
        <v>2865</v>
      </c>
      <c r="F192" s="296">
        <v>6</v>
      </c>
      <c r="G192" s="298">
        <v>1.88</v>
      </c>
      <c r="H192" s="298">
        <v>1.69</v>
      </c>
      <c r="I192" s="298">
        <v>1.52</v>
      </c>
      <c r="J192" s="299">
        <v>13077277.779999999</v>
      </c>
      <c r="K192" s="299">
        <v>9042892.7699999996</v>
      </c>
      <c r="L192" s="299">
        <v>14036214.65</v>
      </c>
      <c r="M192" s="299">
        <v>8036393.0599999996</v>
      </c>
      <c r="N192" s="300">
        <v>19.649999999999999</v>
      </c>
      <c r="O192" s="301">
        <v>12.960000000000003</v>
      </c>
      <c r="P192" s="300">
        <v>8.69</v>
      </c>
      <c r="Q192" s="301">
        <v>10.950165289256196</v>
      </c>
      <c r="R192" s="302">
        <v>219.89</v>
      </c>
      <c r="S192" s="302">
        <v>35.159999999999997</v>
      </c>
      <c r="T192" s="302">
        <v>52.38</v>
      </c>
      <c r="U192" s="302">
        <v>92.44</v>
      </c>
      <c r="V192" s="302">
        <v>55.77</v>
      </c>
      <c r="W192" s="303"/>
      <c r="Y192" s="305"/>
      <c r="Z192" s="305"/>
      <c r="AA192" s="305"/>
      <c r="AB192" s="306"/>
      <c r="AC192" s="305"/>
      <c r="AD192" s="307"/>
    </row>
    <row r="193" spans="1:30" s="304" customFormat="1">
      <c r="A193" s="296">
        <v>3</v>
      </c>
      <c r="B193" s="297" t="s">
        <v>1159</v>
      </c>
      <c r="C193" s="296" t="s">
        <v>215</v>
      </c>
      <c r="D193" s="297" t="s">
        <v>2142</v>
      </c>
      <c r="E193" s="297" t="s">
        <v>2865</v>
      </c>
      <c r="F193" s="296">
        <v>6</v>
      </c>
      <c r="G193" s="298">
        <v>1.2</v>
      </c>
      <c r="H193" s="298">
        <v>1.07</v>
      </c>
      <c r="I193" s="298">
        <v>0.86</v>
      </c>
      <c r="J193" s="299">
        <v>3422745.26</v>
      </c>
      <c r="K193" s="299">
        <v>8332991.6200000001</v>
      </c>
      <c r="L193" s="299">
        <v>9708036.6500000004</v>
      </c>
      <c r="M193" s="299">
        <v>-2401984.19</v>
      </c>
      <c r="N193" s="300">
        <v>13.45</v>
      </c>
      <c r="O193" s="301">
        <v>12.960000000000003</v>
      </c>
      <c r="P193" s="300">
        <v>16.45</v>
      </c>
      <c r="Q193" s="301">
        <v>10.950165289256196</v>
      </c>
      <c r="R193" s="302">
        <v>245.57</v>
      </c>
      <c r="S193" s="302">
        <v>27.08</v>
      </c>
      <c r="T193" s="302">
        <v>55.56</v>
      </c>
      <c r="U193" s="302">
        <v>45.23</v>
      </c>
      <c r="V193" s="302">
        <v>54.56</v>
      </c>
      <c r="W193" s="303"/>
      <c r="Y193" s="305"/>
      <c r="Z193" s="305"/>
      <c r="AA193" s="305"/>
      <c r="AB193" s="306"/>
      <c r="AC193" s="305"/>
      <c r="AD193" s="307"/>
    </row>
    <row r="194" spans="1:30" s="304" customFormat="1">
      <c r="A194" s="296">
        <v>3</v>
      </c>
      <c r="B194" s="297" t="s">
        <v>1159</v>
      </c>
      <c r="C194" s="296" t="s">
        <v>216</v>
      </c>
      <c r="D194" s="297" t="s">
        <v>2889</v>
      </c>
      <c r="E194" s="297" t="s">
        <v>2866</v>
      </c>
      <c r="F194" s="296">
        <v>12</v>
      </c>
      <c r="G194" s="298">
        <v>2.48</v>
      </c>
      <c r="H194" s="298">
        <v>2.0299999999999998</v>
      </c>
      <c r="I194" s="298">
        <v>1.27</v>
      </c>
      <c r="J194" s="299">
        <v>39602628.119999997</v>
      </c>
      <c r="K194" s="299">
        <v>27600922.66</v>
      </c>
      <c r="L194" s="299">
        <v>33973963.920000002</v>
      </c>
      <c r="M194" s="299">
        <v>7252780.0899999999</v>
      </c>
      <c r="N194" s="300">
        <v>17.75</v>
      </c>
      <c r="O194" s="301">
        <v>11.824857142857141</v>
      </c>
      <c r="P194" s="300">
        <v>17.190000000000001</v>
      </c>
      <c r="Q194" s="301">
        <v>6.0414285714285709</v>
      </c>
      <c r="R194" s="302">
        <v>92.1</v>
      </c>
      <c r="S194" s="302">
        <v>30.5</v>
      </c>
      <c r="T194" s="302">
        <v>43.71</v>
      </c>
      <c r="U194" s="302">
        <v>96.27</v>
      </c>
      <c r="V194" s="302">
        <v>59</v>
      </c>
      <c r="W194" s="303"/>
      <c r="Y194" s="305"/>
      <c r="Z194" s="305"/>
      <c r="AA194" s="305"/>
      <c r="AB194" s="306"/>
      <c r="AC194" s="305"/>
      <c r="AD194" s="307"/>
    </row>
    <row r="195" spans="1:30" s="304" customFormat="1">
      <c r="A195" s="296">
        <v>3</v>
      </c>
      <c r="B195" s="297" t="s">
        <v>1159</v>
      </c>
      <c r="C195" s="296" t="s">
        <v>217</v>
      </c>
      <c r="D195" s="297" t="s">
        <v>2143</v>
      </c>
      <c r="E195" s="297" t="s">
        <v>945</v>
      </c>
      <c r="F195" s="296">
        <v>5</v>
      </c>
      <c r="G195" s="298">
        <v>1.92</v>
      </c>
      <c r="H195" s="298">
        <v>1.71</v>
      </c>
      <c r="I195" s="298">
        <v>1.47</v>
      </c>
      <c r="J195" s="299">
        <v>9826603.6400000006</v>
      </c>
      <c r="K195" s="299">
        <v>10067941.99</v>
      </c>
      <c r="L195" s="299">
        <v>7852924.5599999996</v>
      </c>
      <c r="M195" s="299">
        <v>4983389.4000000004</v>
      </c>
      <c r="N195" s="300">
        <v>12.77</v>
      </c>
      <c r="O195" s="301">
        <v>11.957740585774056</v>
      </c>
      <c r="P195" s="300">
        <v>18.91</v>
      </c>
      <c r="Q195" s="301">
        <v>10.477489539748952</v>
      </c>
      <c r="R195" s="302">
        <v>118.28</v>
      </c>
      <c r="S195" s="302">
        <v>15.34</v>
      </c>
      <c r="T195" s="302">
        <v>39.39</v>
      </c>
      <c r="U195" s="302">
        <v>60.58</v>
      </c>
      <c r="V195" s="302">
        <v>66.97</v>
      </c>
      <c r="W195" s="303"/>
      <c r="Y195" s="305"/>
      <c r="Z195" s="305"/>
      <c r="AA195" s="305"/>
      <c r="AB195" s="306"/>
      <c r="AC195" s="305"/>
      <c r="AD195" s="307"/>
    </row>
    <row r="196" spans="1:30" s="304" customFormat="1">
      <c r="A196" s="296">
        <v>3</v>
      </c>
      <c r="B196" s="297" t="s">
        <v>1159</v>
      </c>
      <c r="C196" s="296" t="s">
        <v>218</v>
      </c>
      <c r="D196" s="297" t="s">
        <v>2144</v>
      </c>
      <c r="E196" s="297" t="s">
        <v>1015</v>
      </c>
      <c r="F196" s="296">
        <v>3</v>
      </c>
      <c r="G196" s="298">
        <v>2.19</v>
      </c>
      <c r="H196" s="298">
        <v>2.1</v>
      </c>
      <c r="I196" s="298">
        <v>2.0099999999999998</v>
      </c>
      <c r="J196" s="299">
        <v>9021805.0999999996</v>
      </c>
      <c r="K196" s="299">
        <v>5000364.8099999996</v>
      </c>
      <c r="L196" s="299">
        <v>6707828.0199999996</v>
      </c>
      <c r="M196" s="299">
        <v>7656165.5199999996</v>
      </c>
      <c r="N196" s="300">
        <v>20.07</v>
      </c>
      <c r="O196" s="301">
        <v>21.826829268292677</v>
      </c>
      <c r="P196" s="300">
        <v>9.9600000000000009</v>
      </c>
      <c r="Q196" s="301">
        <v>10.564878048780489</v>
      </c>
      <c r="R196" s="302">
        <v>101.16</v>
      </c>
      <c r="S196" s="302">
        <v>13.88</v>
      </c>
      <c r="T196" s="302">
        <v>46.88</v>
      </c>
      <c r="U196" s="302">
        <v>50.86</v>
      </c>
      <c r="V196" s="302">
        <v>55.69</v>
      </c>
      <c r="W196" s="303"/>
      <c r="Y196" s="305"/>
      <c r="Z196" s="305"/>
      <c r="AA196" s="305"/>
      <c r="AB196" s="306"/>
      <c r="AC196" s="305"/>
      <c r="AD196" s="307"/>
    </row>
    <row r="197" spans="1:30" s="304" customFormat="1">
      <c r="A197" s="296">
        <v>3</v>
      </c>
      <c r="B197" s="297" t="s">
        <v>1159</v>
      </c>
      <c r="C197" s="296" t="s">
        <v>219</v>
      </c>
      <c r="D197" s="297" t="s">
        <v>2145</v>
      </c>
      <c r="E197" s="297" t="s">
        <v>967</v>
      </c>
      <c r="F197" s="296">
        <v>2</v>
      </c>
      <c r="G197" s="298">
        <v>2.77</v>
      </c>
      <c r="H197" s="298">
        <v>2.58</v>
      </c>
      <c r="I197" s="298">
        <v>2.41</v>
      </c>
      <c r="J197" s="299">
        <v>9379417</v>
      </c>
      <c r="K197" s="299">
        <v>3989304.53</v>
      </c>
      <c r="L197" s="299">
        <v>5156400.29</v>
      </c>
      <c r="M197" s="299">
        <v>7076704.9900000002</v>
      </c>
      <c r="N197" s="300">
        <v>19.62</v>
      </c>
      <c r="O197" s="301">
        <v>15.133488372093023</v>
      </c>
      <c r="P197" s="300">
        <v>8.89</v>
      </c>
      <c r="Q197" s="301">
        <v>8.0209302325581397</v>
      </c>
      <c r="R197" s="302">
        <v>87.27</v>
      </c>
      <c r="S197" s="302">
        <v>149.02000000000001</v>
      </c>
      <c r="T197" s="302">
        <v>58.19</v>
      </c>
      <c r="U197" s="302">
        <v>84.3</v>
      </c>
      <c r="V197" s="302">
        <v>55.13</v>
      </c>
      <c r="W197" s="303"/>
      <c r="Y197" s="305"/>
      <c r="Z197" s="305"/>
      <c r="AA197" s="305"/>
      <c r="AB197" s="306"/>
      <c r="AC197" s="305"/>
      <c r="AD197" s="307"/>
    </row>
    <row r="198" spans="1:30" s="304" customFormat="1">
      <c r="A198" s="296">
        <v>3</v>
      </c>
      <c r="B198" s="297" t="s">
        <v>1159</v>
      </c>
      <c r="C198" s="296" t="s">
        <v>220</v>
      </c>
      <c r="D198" s="297" t="s">
        <v>2146</v>
      </c>
      <c r="E198" s="297" t="s">
        <v>967</v>
      </c>
      <c r="F198" s="296">
        <v>2</v>
      </c>
      <c r="G198" s="298">
        <v>1.54</v>
      </c>
      <c r="H198" s="298">
        <v>1.44</v>
      </c>
      <c r="I198" s="298">
        <v>1.36</v>
      </c>
      <c r="J198" s="299">
        <v>5544365.2999999998</v>
      </c>
      <c r="K198" s="299">
        <v>4975778.97</v>
      </c>
      <c r="L198" s="299">
        <v>6837643.29</v>
      </c>
      <c r="M198" s="299">
        <v>3589538.8</v>
      </c>
      <c r="N198" s="300">
        <v>24.45</v>
      </c>
      <c r="O198" s="301">
        <v>15.133488372093023</v>
      </c>
      <c r="P198" s="300">
        <v>9.7899999999999991</v>
      </c>
      <c r="Q198" s="301">
        <v>8.0209302325581397</v>
      </c>
      <c r="R198" s="302">
        <v>87.86</v>
      </c>
      <c r="S198" s="302">
        <v>26.67</v>
      </c>
      <c r="T198" s="302">
        <v>30.2</v>
      </c>
      <c r="U198" s="302">
        <v>71.900000000000006</v>
      </c>
      <c r="V198" s="302">
        <v>56.07</v>
      </c>
      <c r="W198" s="303"/>
      <c r="Y198" s="305"/>
      <c r="Z198" s="305"/>
      <c r="AA198" s="305"/>
      <c r="AB198" s="306"/>
      <c r="AC198" s="305"/>
      <c r="AD198" s="307"/>
    </row>
    <row r="199" spans="1:30" s="304" customFormat="1">
      <c r="A199" s="296">
        <v>3</v>
      </c>
      <c r="B199" s="297" t="s">
        <v>1172</v>
      </c>
      <c r="C199" s="296" t="s">
        <v>221</v>
      </c>
      <c r="D199" s="297" t="s">
        <v>2147</v>
      </c>
      <c r="E199" s="297" t="s">
        <v>1038</v>
      </c>
      <c r="F199" s="296">
        <v>16</v>
      </c>
      <c r="G199" s="298">
        <v>1.52</v>
      </c>
      <c r="H199" s="298">
        <v>1.33</v>
      </c>
      <c r="I199" s="298">
        <v>0.98</v>
      </c>
      <c r="J199" s="299">
        <v>87679101.140000001</v>
      </c>
      <c r="K199" s="299">
        <v>21552631.100000001</v>
      </c>
      <c r="L199" s="299">
        <v>39471818.409999996</v>
      </c>
      <c r="M199" s="299">
        <v>-3335651.19</v>
      </c>
      <c r="N199" s="300">
        <v>8.65</v>
      </c>
      <c r="O199" s="301">
        <v>7.936451612903225</v>
      </c>
      <c r="P199" s="300">
        <v>3.24</v>
      </c>
      <c r="Q199" s="301">
        <v>4.3241935483870959</v>
      </c>
      <c r="R199" s="302">
        <v>120.34</v>
      </c>
      <c r="S199" s="302">
        <v>37.14</v>
      </c>
      <c r="T199" s="302">
        <v>53.62</v>
      </c>
      <c r="U199" s="302">
        <v>158.41</v>
      </c>
      <c r="V199" s="302">
        <v>57.4</v>
      </c>
      <c r="W199" s="303"/>
      <c r="Y199" s="305"/>
      <c r="Z199" s="305"/>
      <c r="AA199" s="305"/>
      <c r="AB199" s="306"/>
      <c r="AC199" s="305"/>
      <c r="AD199" s="307"/>
    </row>
    <row r="200" spans="1:30" s="304" customFormat="1">
      <c r="A200" s="296">
        <v>3</v>
      </c>
      <c r="B200" s="297" t="s">
        <v>1172</v>
      </c>
      <c r="C200" s="296" t="s">
        <v>222</v>
      </c>
      <c r="D200" s="297" t="s">
        <v>2148</v>
      </c>
      <c r="E200" s="297" t="s">
        <v>2865</v>
      </c>
      <c r="F200" s="296">
        <v>6</v>
      </c>
      <c r="G200" s="298">
        <v>7.75</v>
      </c>
      <c r="H200" s="298">
        <v>6.98</v>
      </c>
      <c r="I200" s="298">
        <v>6.23</v>
      </c>
      <c r="J200" s="299">
        <v>68163354.030000001</v>
      </c>
      <c r="K200" s="299">
        <v>814798.41</v>
      </c>
      <c r="L200" s="299">
        <v>3390049.17</v>
      </c>
      <c r="M200" s="299">
        <v>52794585.539999999</v>
      </c>
      <c r="N200" s="300">
        <v>3.07</v>
      </c>
      <c r="O200" s="301">
        <v>12.960000000000003</v>
      </c>
      <c r="P200" s="300">
        <v>0.75</v>
      </c>
      <c r="Q200" s="301">
        <v>10.950165289256196</v>
      </c>
      <c r="R200" s="302">
        <v>56.78</v>
      </c>
      <c r="S200" s="302">
        <v>19.190000000000001</v>
      </c>
      <c r="T200" s="302">
        <v>40.32</v>
      </c>
      <c r="U200" s="302">
        <v>306.13</v>
      </c>
      <c r="V200" s="302">
        <v>102.77</v>
      </c>
      <c r="W200" s="303"/>
      <c r="Y200" s="305"/>
      <c r="Z200" s="305"/>
      <c r="AA200" s="305"/>
      <c r="AB200" s="306"/>
      <c r="AC200" s="305"/>
      <c r="AD200" s="307"/>
    </row>
    <row r="201" spans="1:30" s="304" customFormat="1">
      <c r="A201" s="296">
        <v>3</v>
      </c>
      <c r="B201" s="297" t="s">
        <v>1172</v>
      </c>
      <c r="C201" s="296" t="s">
        <v>223</v>
      </c>
      <c r="D201" s="297" t="s">
        <v>2149</v>
      </c>
      <c r="E201" s="297" t="s">
        <v>945</v>
      </c>
      <c r="F201" s="296">
        <v>5</v>
      </c>
      <c r="G201" s="298">
        <v>2.34</v>
      </c>
      <c r="H201" s="298">
        <v>2.13</v>
      </c>
      <c r="I201" s="298">
        <v>1.89</v>
      </c>
      <c r="J201" s="299">
        <v>15346512.460000001</v>
      </c>
      <c r="K201" s="299">
        <v>1369425.82</v>
      </c>
      <c r="L201" s="299">
        <v>6311216.7400000002</v>
      </c>
      <c r="M201" s="299">
        <v>10142744.800000001</v>
      </c>
      <c r="N201" s="300">
        <v>9.3699999999999992</v>
      </c>
      <c r="O201" s="301">
        <v>11.957740585774056</v>
      </c>
      <c r="P201" s="300">
        <v>2.2999999999999998</v>
      </c>
      <c r="Q201" s="301">
        <v>10.477489539748952</v>
      </c>
      <c r="R201" s="302">
        <v>212.14</v>
      </c>
      <c r="S201" s="302">
        <v>42.04</v>
      </c>
      <c r="T201" s="302">
        <v>34.44</v>
      </c>
      <c r="U201" s="302">
        <v>173.02</v>
      </c>
      <c r="V201" s="302">
        <v>71.44</v>
      </c>
      <c r="W201" s="303"/>
      <c r="Y201" s="305"/>
      <c r="Z201" s="305"/>
      <c r="AA201" s="305"/>
      <c r="AB201" s="306"/>
      <c r="AC201" s="305"/>
      <c r="AD201" s="307"/>
    </row>
    <row r="202" spans="1:30" s="304" customFormat="1">
      <c r="A202" s="296">
        <v>3</v>
      </c>
      <c r="B202" s="297" t="s">
        <v>1172</v>
      </c>
      <c r="C202" s="296" t="s">
        <v>224</v>
      </c>
      <c r="D202" s="297" t="s">
        <v>2150</v>
      </c>
      <c r="E202" s="297" t="s">
        <v>963</v>
      </c>
      <c r="F202" s="296">
        <v>9</v>
      </c>
      <c r="G202" s="298">
        <v>2.13</v>
      </c>
      <c r="H202" s="298">
        <v>1.78</v>
      </c>
      <c r="I202" s="298">
        <v>1.2</v>
      </c>
      <c r="J202" s="299">
        <v>29780134.870000001</v>
      </c>
      <c r="K202" s="299">
        <v>10126831.050000001</v>
      </c>
      <c r="L202" s="299">
        <v>17386163.68</v>
      </c>
      <c r="M202" s="299">
        <v>6309859.6399999997</v>
      </c>
      <c r="N202" s="300">
        <v>13.12</v>
      </c>
      <c r="O202" s="301">
        <v>10.682500000000001</v>
      </c>
      <c r="P202" s="300">
        <v>6.79</v>
      </c>
      <c r="Q202" s="301">
        <v>7.8810714285714285</v>
      </c>
      <c r="R202" s="302">
        <v>163.44999999999999</v>
      </c>
      <c r="S202" s="302">
        <v>59.87</v>
      </c>
      <c r="T202" s="302">
        <v>64.459999999999994</v>
      </c>
      <c r="U202" s="302">
        <v>229.13</v>
      </c>
      <c r="V202" s="302">
        <v>83.35</v>
      </c>
      <c r="W202" s="303"/>
      <c r="Y202" s="305"/>
      <c r="Z202" s="305"/>
      <c r="AA202" s="305"/>
      <c r="AB202" s="306"/>
      <c r="AC202" s="305"/>
      <c r="AD202" s="307"/>
    </row>
    <row r="203" spans="1:30" s="304" customFormat="1">
      <c r="A203" s="296">
        <v>3</v>
      </c>
      <c r="B203" s="297" t="s">
        <v>1172</v>
      </c>
      <c r="C203" s="296" t="s">
        <v>225</v>
      </c>
      <c r="D203" s="297" t="s">
        <v>2151</v>
      </c>
      <c r="E203" s="297" t="s">
        <v>967</v>
      </c>
      <c r="F203" s="296">
        <v>2</v>
      </c>
      <c r="G203" s="298">
        <v>2.36</v>
      </c>
      <c r="H203" s="298">
        <v>2.2799999999999998</v>
      </c>
      <c r="I203" s="298">
        <v>2.11</v>
      </c>
      <c r="J203" s="299">
        <v>8149690.1399999997</v>
      </c>
      <c r="K203" s="299">
        <v>1895354.14</v>
      </c>
      <c r="L203" s="299">
        <v>2739669.03</v>
      </c>
      <c r="M203" s="299">
        <v>6614149.5599999996</v>
      </c>
      <c r="N203" s="300">
        <v>9.43</v>
      </c>
      <c r="O203" s="301">
        <v>15.133488372093023</v>
      </c>
      <c r="P203" s="300">
        <v>5.22</v>
      </c>
      <c r="Q203" s="301">
        <v>8.0209302325581397</v>
      </c>
      <c r="R203" s="302">
        <v>377.06</v>
      </c>
      <c r="S203" s="302">
        <v>11.83</v>
      </c>
      <c r="T203" s="302">
        <v>57.17</v>
      </c>
      <c r="U203" s="302">
        <v>101.68</v>
      </c>
      <c r="V203" s="302">
        <v>34.03</v>
      </c>
      <c r="W203" s="303"/>
      <c r="Y203" s="305"/>
      <c r="Z203" s="305"/>
      <c r="AA203" s="305"/>
      <c r="AB203" s="306"/>
      <c r="AC203" s="305"/>
      <c r="AD203" s="307"/>
    </row>
    <row r="204" spans="1:30" s="304" customFormat="1">
      <c r="A204" s="296">
        <v>3</v>
      </c>
      <c r="B204" s="297" t="s">
        <v>1172</v>
      </c>
      <c r="C204" s="296" t="s">
        <v>226</v>
      </c>
      <c r="D204" s="297" t="s">
        <v>2152</v>
      </c>
      <c r="E204" s="297" t="s">
        <v>2865</v>
      </c>
      <c r="F204" s="296">
        <v>6</v>
      </c>
      <c r="G204" s="298">
        <v>1.63</v>
      </c>
      <c r="H204" s="298">
        <v>1.47</v>
      </c>
      <c r="I204" s="298">
        <v>1.19</v>
      </c>
      <c r="J204" s="299">
        <v>15789320.779999999</v>
      </c>
      <c r="K204" s="299">
        <v>12555404.470000001</v>
      </c>
      <c r="L204" s="299">
        <v>13447627.92</v>
      </c>
      <c r="M204" s="299">
        <v>4665476.75</v>
      </c>
      <c r="N204" s="300">
        <v>14.42</v>
      </c>
      <c r="O204" s="301">
        <v>12.960000000000003</v>
      </c>
      <c r="P204" s="300">
        <v>12.13</v>
      </c>
      <c r="Q204" s="301">
        <v>10.950165289256196</v>
      </c>
      <c r="R204" s="302">
        <v>267.47000000000003</v>
      </c>
      <c r="S204" s="302">
        <v>40.69</v>
      </c>
      <c r="T204" s="302">
        <v>70.569999999999993</v>
      </c>
      <c r="U204" s="302">
        <v>247.16</v>
      </c>
      <c r="V204" s="302">
        <v>70.17</v>
      </c>
      <c r="W204" s="303"/>
      <c r="Y204" s="305"/>
      <c r="Z204" s="305"/>
      <c r="AA204" s="305"/>
      <c r="AB204" s="306"/>
      <c r="AC204" s="305"/>
      <c r="AD204" s="307"/>
    </row>
    <row r="205" spans="1:30" s="304" customFormat="1">
      <c r="A205" s="296">
        <v>3</v>
      </c>
      <c r="B205" s="297" t="s">
        <v>1172</v>
      </c>
      <c r="C205" s="296" t="s">
        <v>227</v>
      </c>
      <c r="D205" s="297" t="s">
        <v>2153</v>
      </c>
      <c r="E205" s="297" t="s">
        <v>2865</v>
      </c>
      <c r="F205" s="296">
        <v>6</v>
      </c>
      <c r="G205" s="298">
        <v>3.58</v>
      </c>
      <c r="H205" s="298">
        <v>3.15</v>
      </c>
      <c r="I205" s="298">
        <v>2</v>
      </c>
      <c r="J205" s="299">
        <v>19049178.25</v>
      </c>
      <c r="K205" s="299">
        <v>14418466.869999999</v>
      </c>
      <c r="L205" s="299">
        <v>17778145.75</v>
      </c>
      <c r="M205" s="299">
        <v>7347429.3600000003</v>
      </c>
      <c r="N205" s="300">
        <v>17.36</v>
      </c>
      <c r="O205" s="301">
        <v>12.960000000000003</v>
      </c>
      <c r="P205" s="300">
        <v>17.559999999999999</v>
      </c>
      <c r="Q205" s="301">
        <v>10.950165289256196</v>
      </c>
      <c r="R205" s="302">
        <v>114.82</v>
      </c>
      <c r="S205" s="302">
        <v>54.71</v>
      </c>
      <c r="T205" s="302">
        <v>77.98</v>
      </c>
      <c r="U205" s="302">
        <v>384.56</v>
      </c>
      <c r="V205" s="302">
        <v>36.1</v>
      </c>
      <c r="W205" s="303"/>
      <c r="Y205" s="305"/>
      <c r="Z205" s="305"/>
      <c r="AA205" s="305"/>
      <c r="AB205" s="306"/>
      <c r="AC205" s="305"/>
      <c r="AD205" s="307"/>
    </row>
    <row r="206" spans="1:30" s="304" customFormat="1">
      <c r="A206" s="296">
        <v>3</v>
      </c>
      <c r="B206" s="297" t="s">
        <v>1172</v>
      </c>
      <c r="C206" s="296" t="s">
        <v>228</v>
      </c>
      <c r="D206" s="297" t="s">
        <v>2154</v>
      </c>
      <c r="E206" s="297" t="s">
        <v>945</v>
      </c>
      <c r="F206" s="296">
        <v>5</v>
      </c>
      <c r="G206" s="298">
        <v>2.5299999999999998</v>
      </c>
      <c r="H206" s="298">
        <v>2.2799999999999998</v>
      </c>
      <c r="I206" s="298">
        <v>1.99</v>
      </c>
      <c r="J206" s="299">
        <v>14782877.789999999</v>
      </c>
      <c r="K206" s="299">
        <v>4291090.3099999996</v>
      </c>
      <c r="L206" s="299">
        <v>7921535.4199999999</v>
      </c>
      <c r="M206" s="299">
        <v>9499010.8499999996</v>
      </c>
      <c r="N206" s="300">
        <v>16.260000000000002</v>
      </c>
      <c r="O206" s="301">
        <v>11.957740585774056</v>
      </c>
      <c r="P206" s="300">
        <v>7.42</v>
      </c>
      <c r="Q206" s="301">
        <v>10.477489539748952</v>
      </c>
      <c r="R206" s="302">
        <v>220.53</v>
      </c>
      <c r="S206" s="302">
        <v>28.43</v>
      </c>
      <c r="T206" s="302">
        <v>90.42</v>
      </c>
      <c r="U206" s="302">
        <v>166.79</v>
      </c>
      <c r="V206" s="302">
        <v>74.260000000000005</v>
      </c>
      <c r="W206" s="303"/>
      <c r="Y206" s="305"/>
      <c r="Z206" s="305"/>
      <c r="AA206" s="305"/>
      <c r="AB206" s="306"/>
      <c r="AC206" s="305"/>
      <c r="AD206" s="307"/>
    </row>
    <row r="207" spans="1:30" s="304" customFormat="1">
      <c r="A207" s="296">
        <v>4</v>
      </c>
      <c r="B207" s="297" t="s">
        <v>1181</v>
      </c>
      <c r="C207" s="296" t="s">
        <v>229</v>
      </c>
      <c r="D207" s="297" t="s">
        <v>2155</v>
      </c>
      <c r="E207" s="297" t="s">
        <v>1038</v>
      </c>
      <c r="F207" s="296">
        <v>16</v>
      </c>
      <c r="G207" s="298">
        <v>1.55</v>
      </c>
      <c r="H207" s="298">
        <v>1.28</v>
      </c>
      <c r="I207" s="298">
        <v>0.51</v>
      </c>
      <c r="J207" s="299">
        <v>69922636.010000005</v>
      </c>
      <c r="K207" s="299">
        <v>40339475.140000001</v>
      </c>
      <c r="L207" s="299">
        <v>61223971.890000001</v>
      </c>
      <c r="M207" s="299">
        <v>-66095462.960000001</v>
      </c>
      <c r="N207" s="300">
        <v>11.68</v>
      </c>
      <c r="O207" s="301">
        <v>7.936451612903225</v>
      </c>
      <c r="P207" s="300">
        <v>7.35</v>
      </c>
      <c r="Q207" s="301">
        <v>4.3241935483870959</v>
      </c>
      <c r="R207" s="302">
        <v>218.77</v>
      </c>
      <c r="S207" s="302">
        <v>52.86</v>
      </c>
      <c r="T207" s="302">
        <v>36.46</v>
      </c>
      <c r="U207" s="302">
        <v>190.83</v>
      </c>
      <c r="V207" s="302">
        <v>61.45</v>
      </c>
      <c r="W207" s="303"/>
      <c r="Y207" s="305"/>
      <c r="Z207" s="305"/>
      <c r="AA207" s="305"/>
      <c r="AB207" s="306"/>
      <c r="AC207" s="305"/>
      <c r="AD207" s="307"/>
    </row>
    <row r="208" spans="1:30" s="304" customFormat="1">
      <c r="A208" s="296">
        <v>4</v>
      </c>
      <c r="B208" s="297" t="s">
        <v>1181</v>
      </c>
      <c r="C208" s="296" t="s">
        <v>230</v>
      </c>
      <c r="D208" s="297" t="s">
        <v>2156</v>
      </c>
      <c r="E208" s="297" t="s">
        <v>967</v>
      </c>
      <c r="F208" s="296">
        <v>2</v>
      </c>
      <c r="G208" s="298">
        <v>2.36</v>
      </c>
      <c r="H208" s="298">
        <v>2.08</v>
      </c>
      <c r="I208" s="298">
        <v>1.84</v>
      </c>
      <c r="J208" s="299">
        <v>12636785.08</v>
      </c>
      <c r="K208" s="299">
        <v>1467723.56</v>
      </c>
      <c r="L208" s="299">
        <v>4541367.3899999997</v>
      </c>
      <c r="M208" s="299">
        <v>7821091.1900000004</v>
      </c>
      <c r="N208" s="300">
        <v>8.7200000000000006</v>
      </c>
      <c r="O208" s="301">
        <v>15.133488372093023</v>
      </c>
      <c r="P208" s="300">
        <v>2.23</v>
      </c>
      <c r="Q208" s="301">
        <v>8.0209302325581397</v>
      </c>
      <c r="R208" s="302">
        <v>133.57</v>
      </c>
      <c r="S208" s="302">
        <v>26.26</v>
      </c>
      <c r="T208" s="302">
        <v>54.7</v>
      </c>
      <c r="U208" s="302">
        <v>230.81</v>
      </c>
      <c r="V208" s="302">
        <v>92.2</v>
      </c>
      <c r="W208" s="303"/>
      <c r="Y208" s="305"/>
      <c r="Z208" s="305"/>
      <c r="AA208" s="305"/>
      <c r="AB208" s="306"/>
      <c r="AC208" s="305"/>
      <c r="AD208" s="307"/>
    </row>
    <row r="209" spans="1:30" s="304" customFormat="1">
      <c r="A209" s="296">
        <v>4</v>
      </c>
      <c r="B209" s="297" t="s">
        <v>1181</v>
      </c>
      <c r="C209" s="296" t="s">
        <v>231</v>
      </c>
      <c r="D209" s="297" t="s">
        <v>2157</v>
      </c>
      <c r="E209" s="297" t="s">
        <v>2865</v>
      </c>
      <c r="F209" s="296">
        <v>6</v>
      </c>
      <c r="G209" s="298">
        <v>1.1100000000000001</v>
      </c>
      <c r="H209" s="298">
        <v>0.88</v>
      </c>
      <c r="I209" s="298">
        <v>0.65</v>
      </c>
      <c r="J209" s="299">
        <v>3655057.42</v>
      </c>
      <c r="K209" s="299">
        <v>10724810.16</v>
      </c>
      <c r="L209" s="299">
        <v>6922444.0499999998</v>
      </c>
      <c r="M209" s="299">
        <v>-11503529.720000001</v>
      </c>
      <c r="N209" s="300">
        <v>5.96</v>
      </c>
      <c r="O209" s="301">
        <v>12.960000000000003</v>
      </c>
      <c r="P209" s="300">
        <v>8.5299999999999994</v>
      </c>
      <c r="Q209" s="301">
        <v>10.950165289256196</v>
      </c>
      <c r="R209" s="302">
        <v>174.22</v>
      </c>
      <c r="S209" s="302">
        <v>55.09</v>
      </c>
      <c r="T209" s="302">
        <v>77.319999999999993</v>
      </c>
      <c r="U209" s="302">
        <v>288.70999999999998</v>
      </c>
      <c r="V209" s="302">
        <v>82.15</v>
      </c>
      <c r="W209" s="303"/>
      <c r="Y209" s="305"/>
      <c r="Z209" s="305"/>
      <c r="AA209" s="305"/>
      <c r="AB209" s="306"/>
      <c r="AC209" s="305"/>
      <c r="AD209" s="307"/>
    </row>
    <row r="210" spans="1:30" s="304" customFormat="1">
      <c r="A210" s="296">
        <v>4</v>
      </c>
      <c r="B210" s="297" t="s">
        <v>1181</v>
      </c>
      <c r="C210" s="296" t="s">
        <v>232</v>
      </c>
      <c r="D210" s="297" t="s">
        <v>2158</v>
      </c>
      <c r="E210" s="297" t="s">
        <v>945</v>
      </c>
      <c r="F210" s="296">
        <v>5</v>
      </c>
      <c r="G210" s="298">
        <v>1.1000000000000001</v>
      </c>
      <c r="H210" s="298">
        <v>0.97</v>
      </c>
      <c r="I210" s="298">
        <v>0.74</v>
      </c>
      <c r="J210" s="299">
        <v>1896584.23</v>
      </c>
      <c r="K210" s="299">
        <v>1566529.29</v>
      </c>
      <c r="L210" s="299">
        <v>7868995.1100000003</v>
      </c>
      <c r="M210" s="299">
        <v>-5059142.32</v>
      </c>
      <c r="N210" s="300">
        <v>9.57</v>
      </c>
      <c r="O210" s="301">
        <v>11.957740585774056</v>
      </c>
      <c r="P210" s="300">
        <v>2.4300000000000002</v>
      </c>
      <c r="Q210" s="301">
        <v>10.477489539748952</v>
      </c>
      <c r="R210" s="302">
        <v>142.33000000000001</v>
      </c>
      <c r="S210" s="302">
        <v>90.26</v>
      </c>
      <c r="T210" s="302">
        <v>52.23</v>
      </c>
      <c r="U210" s="302">
        <v>258.83999999999997</v>
      </c>
      <c r="V210" s="302">
        <v>43.62</v>
      </c>
      <c r="W210" s="303"/>
      <c r="Y210" s="305"/>
      <c r="Z210" s="305"/>
      <c r="AA210" s="305"/>
      <c r="AB210" s="306"/>
      <c r="AC210" s="305"/>
      <c r="AD210" s="307"/>
    </row>
    <row r="211" spans="1:30" s="304" customFormat="1">
      <c r="A211" s="296">
        <v>4</v>
      </c>
      <c r="B211" s="297" t="s">
        <v>1186</v>
      </c>
      <c r="C211" s="296" t="s">
        <v>233</v>
      </c>
      <c r="D211" s="297" t="s">
        <v>2159</v>
      </c>
      <c r="E211" s="297" t="s">
        <v>1957</v>
      </c>
      <c r="F211" s="296">
        <v>18</v>
      </c>
      <c r="G211" s="298">
        <v>1.07</v>
      </c>
      <c r="H211" s="298">
        <v>0.93</v>
      </c>
      <c r="I211" s="298">
        <v>0.49</v>
      </c>
      <c r="J211" s="299">
        <v>45794680.020000003</v>
      </c>
      <c r="K211" s="299">
        <v>41456432.770000003</v>
      </c>
      <c r="L211" s="299">
        <v>141349548.22</v>
      </c>
      <c r="M211" s="299">
        <v>-330888042.25</v>
      </c>
      <c r="N211" s="300">
        <v>10.44</v>
      </c>
      <c r="O211" s="301">
        <v>7.9006250000000007</v>
      </c>
      <c r="P211" s="300">
        <v>1.95</v>
      </c>
      <c r="Q211" s="301">
        <v>2.48</v>
      </c>
      <c r="R211" s="302">
        <v>184.4</v>
      </c>
      <c r="S211" s="302">
        <v>135.18</v>
      </c>
      <c r="T211" s="302">
        <v>56.92</v>
      </c>
      <c r="U211" s="302">
        <v>23.02</v>
      </c>
      <c r="V211" s="302">
        <v>35.28</v>
      </c>
      <c r="W211" s="303"/>
      <c r="Y211" s="305"/>
      <c r="Z211" s="305"/>
      <c r="AA211" s="305"/>
      <c r="AB211" s="306"/>
      <c r="AC211" s="305"/>
      <c r="AD211" s="307"/>
    </row>
    <row r="212" spans="1:30" s="304" customFormat="1">
      <c r="A212" s="296">
        <v>4</v>
      </c>
      <c r="B212" s="297" t="s">
        <v>1186</v>
      </c>
      <c r="C212" s="296" t="s">
        <v>234</v>
      </c>
      <c r="D212" s="297" t="s">
        <v>2160</v>
      </c>
      <c r="E212" s="297" t="s">
        <v>963</v>
      </c>
      <c r="F212" s="296">
        <v>9</v>
      </c>
      <c r="G212" s="298">
        <v>4.3</v>
      </c>
      <c r="H212" s="298">
        <v>4.01</v>
      </c>
      <c r="I212" s="298">
        <v>3.72</v>
      </c>
      <c r="J212" s="299">
        <v>136224064.62</v>
      </c>
      <c r="K212" s="299">
        <v>5346403.2</v>
      </c>
      <c r="L212" s="299">
        <v>21884809.030000001</v>
      </c>
      <c r="M212" s="299">
        <v>112081087.01000001</v>
      </c>
      <c r="N212" s="300">
        <v>13.86</v>
      </c>
      <c r="O212" s="301">
        <v>10.682500000000001</v>
      </c>
      <c r="P212" s="300">
        <v>0.82</v>
      </c>
      <c r="Q212" s="301">
        <v>7.8810714285714285</v>
      </c>
      <c r="R212" s="302">
        <v>88.93</v>
      </c>
      <c r="S212" s="302">
        <v>104.97</v>
      </c>
      <c r="T212" s="302">
        <v>19.12</v>
      </c>
      <c r="U212" s="302">
        <v>179.32</v>
      </c>
      <c r="V212" s="302">
        <v>110.74</v>
      </c>
      <c r="W212" s="303"/>
      <c r="Y212" s="305"/>
      <c r="Z212" s="305"/>
      <c r="AA212" s="305"/>
      <c r="AB212" s="306"/>
      <c r="AC212" s="305"/>
      <c r="AD212" s="307"/>
    </row>
    <row r="213" spans="1:30" s="304" customFormat="1">
      <c r="A213" s="296">
        <v>4</v>
      </c>
      <c r="B213" s="297" t="s">
        <v>1186</v>
      </c>
      <c r="C213" s="296" t="s">
        <v>235</v>
      </c>
      <c r="D213" s="297" t="s">
        <v>2161</v>
      </c>
      <c r="E213" s="297" t="s">
        <v>2866</v>
      </c>
      <c r="F213" s="296">
        <v>12</v>
      </c>
      <c r="G213" s="298">
        <v>1.96</v>
      </c>
      <c r="H213" s="298">
        <v>1.64</v>
      </c>
      <c r="I213" s="298">
        <v>1.31</v>
      </c>
      <c r="J213" s="299">
        <v>59148161.25</v>
      </c>
      <c r="K213" s="299">
        <v>8066006.6900000004</v>
      </c>
      <c r="L213" s="299">
        <v>10954337.74</v>
      </c>
      <c r="M213" s="299">
        <v>17744680.629999999</v>
      </c>
      <c r="N213" s="300">
        <v>5.75</v>
      </c>
      <c r="O213" s="301">
        <v>11.824857142857141</v>
      </c>
      <c r="P213" s="300">
        <v>1.66</v>
      </c>
      <c r="Q213" s="301">
        <v>6.0414285714285709</v>
      </c>
      <c r="R213" s="302">
        <v>92.54</v>
      </c>
      <c r="S213" s="302">
        <v>82.78</v>
      </c>
      <c r="T213" s="302">
        <v>37.92</v>
      </c>
      <c r="U213" s="302">
        <v>128.26</v>
      </c>
      <c r="V213" s="302">
        <v>104.06</v>
      </c>
      <c r="W213" s="303"/>
      <c r="Y213" s="305"/>
      <c r="Z213" s="305"/>
      <c r="AA213" s="305"/>
      <c r="AB213" s="306"/>
      <c r="AC213" s="305"/>
      <c r="AD213" s="307"/>
    </row>
    <row r="214" spans="1:30" s="304" customFormat="1">
      <c r="A214" s="296">
        <v>4</v>
      </c>
      <c r="B214" s="297" t="s">
        <v>1186</v>
      </c>
      <c r="C214" s="296" t="s">
        <v>236</v>
      </c>
      <c r="D214" s="297" t="s">
        <v>2162</v>
      </c>
      <c r="E214" s="297" t="s">
        <v>2866</v>
      </c>
      <c r="F214" s="296">
        <v>12</v>
      </c>
      <c r="G214" s="298">
        <v>1.32</v>
      </c>
      <c r="H214" s="298">
        <v>1.1299999999999999</v>
      </c>
      <c r="I214" s="298">
        <v>0.84</v>
      </c>
      <c r="J214" s="299">
        <v>25481922.829999998</v>
      </c>
      <c r="K214" s="299">
        <v>-196147.09</v>
      </c>
      <c r="L214" s="299">
        <v>13073089.529999999</v>
      </c>
      <c r="M214" s="299">
        <v>-14465735.68</v>
      </c>
      <c r="N214" s="300">
        <v>7.23</v>
      </c>
      <c r="O214" s="301">
        <v>11.824857142857141</v>
      </c>
      <c r="P214" s="300">
        <v>-0.08</v>
      </c>
      <c r="Q214" s="301">
        <v>6.0414285714285709</v>
      </c>
      <c r="R214" s="302">
        <v>138.1</v>
      </c>
      <c r="S214" s="302">
        <v>96.43</v>
      </c>
      <c r="T214" s="302">
        <v>150.4</v>
      </c>
      <c r="U214" s="302">
        <v>96.11</v>
      </c>
      <c r="V214" s="302">
        <v>91.49</v>
      </c>
      <c r="W214" s="303"/>
      <c r="Y214" s="305"/>
      <c r="Z214" s="305"/>
      <c r="AA214" s="305"/>
      <c r="AB214" s="306"/>
      <c r="AC214" s="305"/>
      <c r="AD214" s="307"/>
    </row>
    <row r="215" spans="1:30" s="304" customFormat="1">
      <c r="A215" s="296">
        <v>4</v>
      </c>
      <c r="B215" s="297" t="s">
        <v>1186</v>
      </c>
      <c r="C215" s="296" t="s">
        <v>237</v>
      </c>
      <c r="D215" s="297" t="s">
        <v>2163</v>
      </c>
      <c r="E215" s="297" t="s">
        <v>2865</v>
      </c>
      <c r="F215" s="296">
        <v>6</v>
      </c>
      <c r="G215" s="298">
        <v>1.66</v>
      </c>
      <c r="H215" s="298">
        <v>1.52</v>
      </c>
      <c r="I215" s="298">
        <v>1.3</v>
      </c>
      <c r="J215" s="299">
        <v>33303750.710000001</v>
      </c>
      <c r="K215" s="299">
        <v>15248340.32</v>
      </c>
      <c r="L215" s="299">
        <v>22815011.879999999</v>
      </c>
      <c r="M215" s="299">
        <v>15321662.57</v>
      </c>
      <c r="N215" s="300">
        <v>16.16</v>
      </c>
      <c r="O215" s="301">
        <v>12.960000000000003</v>
      </c>
      <c r="P215" s="300">
        <v>9.94</v>
      </c>
      <c r="Q215" s="301">
        <v>10.950165289256196</v>
      </c>
      <c r="R215" s="302">
        <v>92.19</v>
      </c>
      <c r="S215" s="302">
        <v>31.9</v>
      </c>
      <c r="T215" s="302">
        <v>63.01</v>
      </c>
      <c r="U215" s="302">
        <v>134.97</v>
      </c>
      <c r="V215" s="302">
        <v>75.84</v>
      </c>
      <c r="W215" s="303"/>
      <c r="Y215" s="305"/>
      <c r="Z215" s="305"/>
      <c r="AA215" s="305"/>
      <c r="AB215" s="306"/>
      <c r="AC215" s="305"/>
      <c r="AD215" s="307"/>
    </row>
    <row r="216" spans="1:30" s="304" customFormat="1">
      <c r="A216" s="296">
        <v>4</v>
      </c>
      <c r="B216" s="297" t="s">
        <v>1186</v>
      </c>
      <c r="C216" s="296" t="s">
        <v>238</v>
      </c>
      <c r="D216" s="297" t="s">
        <v>2164</v>
      </c>
      <c r="E216" s="297" t="s">
        <v>941</v>
      </c>
      <c r="F216" s="296">
        <v>10</v>
      </c>
      <c r="G216" s="298">
        <v>3.41</v>
      </c>
      <c r="H216" s="298">
        <v>2.97</v>
      </c>
      <c r="I216" s="298">
        <v>2.48</v>
      </c>
      <c r="J216" s="299">
        <v>95640050.090000004</v>
      </c>
      <c r="K216" s="299">
        <v>21232030.960000001</v>
      </c>
      <c r="L216" s="299">
        <v>36212754.299999997</v>
      </c>
      <c r="M216" s="299">
        <v>58194520.439999998</v>
      </c>
      <c r="N216" s="300">
        <v>17.84</v>
      </c>
      <c r="O216" s="301">
        <v>10.935862068965518</v>
      </c>
      <c r="P216" s="300">
        <v>5.07</v>
      </c>
      <c r="Q216" s="301">
        <v>9.086724137931034</v>
      </c>
      <c r="R216" s="302">
        <v>57.44</v>
      </c>
      <c r="S216" s="302">
        <v>63.46</v>
      </c>
      <c r="T216" s="302">
        <v>82.2</v>
      </c>
      <c r="U216" s="302">
        <v>104.83</v>
      </c>
      <c r="V216" s="302">
        <v>99.4</v>
      </c>
      <c r="W216" s="303"/>
      <c r="Y216" s="305"/>
      <c r="Z216" s="305"/>
      <c r="AA216" s="305"/>
      <c r="AB216" s="306"/>
      <c r="AC216" s="305"/>
      <c r="AD216" s="307"/>
    </row>
    <row r="217" spans="1:30" s="304" customFormat="1">
      <c r="A217" s="296">
        <v>4</v>
      </c>
      <c r="B217" s="297" t="s">
        <v>1186</v>
      </c>
      <c r="C217" s="296" t="s">
        <v>239</v>
      </c>
      <c r="D217" s="297" t="s">
        <v>2165</v>
      </c>
      <c r="E217" s="297" t="s">
        <v>967</v>
      </c>
      <c r="F217" s="296">
        <v>2</v>
      </c>
      <c r="G217" s="298">
        <v>1.43</v>
      </c>
      <c r="H217" s="298">
        <v>1.32</v>
      </c>
      <c r="I217" s="298">
        <v>1.02</v>
      </c>
      <c r="J217" s="299">
        <v>11526793.35</v>
      </c>
      <c r="K217" s="299">
        <v>-1325819.25</v>
      </c>
      <c r="L217" s="299">
        <v>6954505.79</v>
      </c>
      <c r="M217" s="299">
        <v>574487.5</v>
      </c>
      <c r="N217" s="300">
        <v>17.489999999999998</v>
      </c>
      <c r="O217" s="301">
        <v>15.133488372093023</v>
      </c>
      <c r="P217" s="300">
        <v>-0.93</v>
      </c>
      <c r="Q217" s="301">
        <v>8.0209302325581397</v>
      </c>
      <c r="R217" s="302">
        <v>57.45</v>
      </c>
      <c r="S217" s="302">
        <v>231.75</v>
      </c>
      <c r="T217" s="302">
        <v>263.97000000000003</v>
      </c>
      <c r="U217" s="302">
        <v>181.84</v>
      </c>
      <c r="V217" s="302">
        <v>147.52000000000001</v>
      </c>
      <c r="W217" s="303"/>
      <c r="Y217" s="305"/>
      <c r="Z217" s="305"/>
      <c r="AA217" s="305"/>
      <c r="AB217" s="306"/>
      <c r="AC217" s="305"/>
      <c r="AD217" s="307"/>
    </row>
    <row r="218" spans="1:30" s="304" customFormat="1">
      <c r="A218" s="296">
        <v>4</v>
      </c>
      <c r="B218" s="297" t="s">
        <v>1194</v>
      </c>
      <c r="C218" s="296" t="s">
        <v>240</v>
      </c>
      <c r="D218" s="297" t="s">
        <v>2166</v>
      </c>
      <c r="E218" s="297" t="s">
        <v>1000</v>
      </c>
      <c r="F218" s="296">
        <v>17</v>
      </c>
      <c r="G218" s="298">
        <v>3.71</v>
      </c>
      <c r="H218" s="298">
        <v>3.31</v>
      </c>
      <c r="I218" s="298">
        <v>1.96</v>
      </c>
      <c r="J218" s="299">
        <v>833392942.84000003</v>
      </c>
      <c r="K218" s="299">
        <v>124241353.52</v>
      </c>
      <c r="L218" s="299">
        <v>78165659.950000003</v>
      </c>
      <c r="M218" s="299">
        <v>296262760.47000003</v>
      </c>
      <c r="N218" s="300">
        <v>9.36</v>
      </c>
      <c r="O218" s="301">
        <v>7.9657894736842101</v>
      </c>
      <c r="P218" s="300">
        <v>6.22</v>
      </c>
      <c r="Q218" s="301">
        <v>3.4205263157894743</v>
      </c>
      <c r="R218" s="302">
        <v>77.64</v>
      </c>
      <c r="S218" s="302">
        <v>214.99</v>
      </c>
      <c r="T218" s="302">
        <v>159.72</v>
      </c>
      <c r="U218" s="302">
        <v>72</v>
      </c>
      <c r="V218" s="302">
        <v>55.68</v>
      </c>
      <c r="W218" s="303"/>
      <c r="Y218" s="305"/>
      <c r="Z218" s="305"/>
      <c r="AA218" s="305"/>
      <c r="AB218" s="306"/>
      <c r="AC218" s="305"/>
      <c r="AD218" s="307"/>
    </row>
    <row r="219" spans="1:30" s="304" customFormat="1">
      <c r="A219" s="296">
        <v>4</v>
      </c>
      <c r="B219" s="297" t="s">
        <v>1194</v>
      </c>
      <c r="C219" s="296" t="s">
        <v>241</v>
      </c>
      <c r="D219" s="297" t="s">
        <v>2167</v>
      </c>
      <c r="E219" s="297" t="s">
        <v>954</v>
      </c>
      <c r="F219" s="296">
        <v>7</v>
      </c>
      <c r="G219" s="298">
        <v>1.28</v>
      </c>
      <c r="H219" s="298">
        <v>1.0900000000000001</v>
      </c>
      <c r="I219" s="298">
        <v>0.93</v>
      </c>
      <c r="J219" s="299">
        <v>13293217.689999999</v>
      </c>
      <c r="K219" s="299">
        <v>11190354.9</v>
      </c>
      <c r="L219" s="299">
        <v>16878525.079999998</v>
      </c>
      <c r="M219" s="299">
        <v>-3929122.25</v>
      </c>
      <c r="N219" s="300">
        <v>11.66</v>
      </c>
      <c r="O219" s="301">
        <v>11.74888888888889</v>
      </c>
      <c r="P219" s="300">
        <v>7.11</v>
      </c>
      <c r="Q219" s="301">
        <v>9.7611111111111093</v>
      </c>
      <c r="R219" s="302">
        <v>134.34</v>
      </c>
      <c r="S219" s="302">
        <v>113.11</v>
      </c>
      <c r="T219" s="302">
        <v>44.9</v>
      </c>
      <c r="U219" s="302">
        <v>112.34</v>
      </c>
      <c r="V219" s="302">
        <v>47.32</v>
      </c>
      <c r="W219" s="303"/>
      <c r="Y219" s="305"/>
      <c r="Z219" s="305"/>
      <c r="AA219" s="305"/>
      <c r="AB219" s="306"/>
      <c r="AC219" s="305"/>
      <c r="AD219" s="307"/>
    </row>
    <row r="220" spans="1:30" s="304" customFormat="1">
      <c r="A220" s="296">
        <v>4</v>
      </c>
      <c r="B220" s="297" t="s">
        <v>1194</v>
      </c>
      <c r="C220" s="296" t="s">
        <v>242</v>
      </c>
      <c r="D220" s="297" t="s">
        <v>2168</v>
      </c>
      <c r="E220" s="297" t="s">
        <v>2866</v>
      </c>
      <c r="F220" s="296">
        <v>12</v>
      </c>
      <c r="G220" s="298">
        <v>1.61</v>
      </c>
      <c r="H220" s="298">
        <v>1.44</v>
      </c>
      <c r="I220" s="298">
        <v>1.27</v>
      </c>
      <c r="J220" s="299">
        <v>61535969.719999999</v>
      </c>
      <c r="K220" s="299">
        <v>18809161.84</v>
      </c>
      <c r="L220" s="299">
        <v>10690100.33</v>
      </c>
      <c r="M220" s="299">
        <v>27305612.73</v>
      </c>
      <c r="N220" s="300">
        <v>7</v>
      </c>
      <c r="O220" s="301">
        <v>11.824857142857141</v>
      </c>
      <c r="P220" s="300">
        <v>3.59</v>
      </c>
      <c r="Q220" s="301">
        <v>6.0414285714285709</v>
      </c>
      <c r="R220" s="302">
        <v>239.96</v>
      </c>
      <c r="S220" s="302">
        <v>81.91</v>
      </c>
      <c r="T220" s="302">
        <v>74.02</v>
      </c>
      <c r="U220" s="302">
        <v>172.28</v>
      </c>
      <c r="V220" s="302">
        <v>95.91</v>
      </c>
      <c r="W220" s="303"/>
      <c r="Y220" s="305"/>
      <c r="Z220" s="305"/>
      <c r="AA220" s="305"/>
      <c r="AB220" s="306"/>
      <c r="AC220" s="305"/>
      <c r="AD220" s="307"/>
    </row>
    <row r="221" spans="1:30" s="304" customFormat="1">
      <c r="A221" s="296">
        <v>4</v>
      </c>
      <c r="B221" s="297" t="s">
        <v>1194</v>
      </c>
      <c r="C221" s="296" t="s">
        <v>243</v>
      </c>
      <c r="D221" s="297" t="s">
        <v>2169</v>
      </c>
      <c r="E221" s="297" t="s">
        <v>2865</v>
      </c>
      <c r="F221" s="296">
        <v>6</v>
      </c>
      <c r="G221" s="298">
        <v>4.58</v>
      </c>
      <c r="H221" s="298">
        <v>4.4400000000000004</v>
      </c>
      <c r="I221" s="298">
        <v>4.1500000000000004</v>
      </c>
      <c r="J221" s="299">
        <v>96359024.689999998</v>
      </c>
      <c r="K221" s="299">
        <v>10510433.58</v>
      </c>
      <c r="L221" s="299">
        <v>14988604.73</v>
      </c>
      <c r="M221" s="299">
        <v>84883387.390000001</v>
      </c>
      <c r="N221" s="300">
        <v>14.54</v>
      </c>
      <c r="O221" s="301">
        <v>12.960000000000003</v>
      </c>
      <c r="P221" s="300">
        <v>6.37</v>
      </c>
      <c r="Q221" s="301">
        <v>10.950165289256196</v>
      </c>
      <c r="R221" s="302">
        <v>156.21</v>
      </c>
      <c r="S221" s="302">
        <v>130.25</v>
      </c>
      <c r="T221" s="302">
        <v>36.18</v>
      </c>
      <c r="U221" s="302">
        <v>323.7</v>
      </c>
      <c r="V221" s="302">
        <v>65.16</v>
      </c>
      <c r="W221" s="303"/>
      <c r="Y221" s="305"/>
      <c r="Z221" s="305"/>
      <c r="AA221" s="305"/>
      <c r="AB221" s="306"/>
      <c r="AC221" s="305"/>
      <c r="AD221" s="307"/>
    </row>
    <row r="222" spans="1:30" s="304" customFormat="1">
      <c r="A222" s="296">
        <v>4</v>
      </c>
      <c r="B222" s="297" t="s">
        <v>1194</v>
      </c>
      <c r="C222" s="296" t="s">
        <v>244</v>
      </c>
      <c r="D222" s="297" t="s">
        <v>2170</v>
      </c>
      <c r="E222" s="297" t="s">
        <v>2865</v>
      </c>
      <c r="F222" s="296">
        <v>6</v>
      </c>
      <c r="G222" s="298">
        <v>1.17</v>
      </c>
      <c r="H222" s="298">
        <v>0.97</v>
      </c>
      <c r="I222" s="298">
        <v>0.63</v>
      </c>
      <c r="J222" s="299">
        <v>3297878.75</v>
      </c>
      <c r="K222" s="299">
        <v>7587925.8200000003</v>
      </c>
      <c r="L222" s="299">
        <v>9806011.3699999992</v>
      </c>
      <c r="M222" s="299">
        <v>-7239847.4400000004</v>
      </c>
      <c r="N222" s="300">
        <v>13.81</v>
      </c>
      <c r="O222" s="301">
        <v>12.960000000000003</v>
      </c>
      <c r="P222" s="300">
        <v>14.44</v>
      </c>
      <c r="Q222" s="301">
        <v>10.950165289256196</v>
      </c>
      <c r="R222" s="302">
        <v>144.99</v>
      </c>
      <c r="S222" s="302">
        <v>95.9</v>
      </c>
      <c r="T222" s="302">
        <v>75.84</v>
      </c>
      <c r="U222" s="302">
        <v>782.33</v>
      </c>
      <c r="V222" s="302">
        <v>55.71</v>
      </c>
      <c r="W222" s="303"/>
      <c r="Y222" s="305"/>
      <c r="Z222" s="305"/>
      <c r="AA222" s="305"/>
      <c r="AB222" s="306"/>
      <c r="AC222" s="305"/>
      <c r="AD222" s="307"/>
    </row>
    <row r="223" spans="1:30" s="304" customFormat="1">
      <c r="A223" s="296">
        <v>4</v>
      </c>
      <c r="B223" s="297" t="s">
        <v>1194</v>
      </c>
      <c r="C223" s="296" t="s">
        <v>245</v>
      </c>
      <c r="D223" s="297" t="s">
        <v>2171</v>
      </c>
      <c r="E223" s="297" t="s">
        <v>945</v>
      </c>
      <c r="F223" s="296">
        <v>5</v>
      </c>
      <c r="G223" s="298">
        <v>1.27</v>
      </c>
      <c r="H223" s="298">
        <v>1.18</v>
      </c>
      <c r="I223" s="298">
        <v>1</v>
      </c>
      <c r="J223" s="299">
        <v>11875282.380000001</v>
      </c>
      <c r="K223" s="299">
        <v>1834430.99</v>
      </c>
      <c r="L223" s="299">
        <v>3697657.21</v>
      </c>
      <c r="M223" s="299">
        <v>-138183.79</v>
      </c>
      <c r="N223" s="300">
        <v>5.25</v>
      </c>
      <c r="O223" s="301">
        <v>11.957740585774056</v>
      </c>
      <c r="P223" s="300">
        <v>2.2999999999999998</v>
      </c>
      <c r="Q223" s="301">
        <v>10.477489539748952</v>
      </c>
      <c r="R223" s="302">
        <v>229.89</v>
      </c>
      <c r="S223" s="302">
        <v>188.1</v>
      </c>
      <c r="T223" s="302">
        <v>110.43</v>
      </c>
      <c r="U223" s="302">
        <v>38.9</v>
      </c>
      <c r="V223" s="302">
        <v>59.77</v>
      </c>
      <c r="W223" s="303"/>
      <c r="Y223" s="305"/>
      <c r="Z223" s="305"/>
      <c r="AA223" s="305"/>
      <c r="AB223" s="306"/>
      <c r="AC223" s="305"/>
      <c r="AD223" s="307"/>
    </row>
    <row r="224" spans="1:30" s="304" customFormat="1">
      <c r="A224" s="296">
        <v>4</v>
      </c>
      <c r="B224" s="297" t="s">
        <v>1194</v>
      </c>
      <c r="C224" s="296" t="s">
        <v>246</v>
      </c>
      <c r="D224" s="297" t="s">
        <v>2172</v>
      </c>
      <c r="E224" s="297" t="s">
        <v>2865</v>
      </c>
      <c r="F224" s="296">
        <v>6</v>
      </c>
      <c r="G224" s="298">
        <v>2.54</v>
      </c>
      <c r="H224" s="298">
        <v>2.37</v>
      </c>
      <c r="I224" s="298">
        <v>2.1</v>
      </c>
      <c r="J224" s="299">
        <v>46818729.810000002</v>
      </c>
      <c r="K224" s="299">
        <v>1100795.46</v>
      </c>
      <c r="L224" s="299">
        <v>5504942.7199999997</v>
      </c>
      <c r="M224" s="299">
        <v>33323420.32</v>
      </c>
      <c r="N224" s="300">
        <v>4.91</v>
      </c>
      <c r="O224" s="301">
        <v>12.960000000000003</v>
      </c>
      <c r="P224" s="300">
        <v>1.05</v>
      </c>
      <c r="Q224" s="301">
        <v>10.950165289256196</v>
      </c>
      <c r="R224" s="302">
        <v>118.77</v>
      </c>
      <c r="S224" s="302">
        <v>94.21</v>
      </c>
      <c r="T224" s="302">
        <v>33.22</v>
      </c>
      <c r="U224" s="302">
        <v>184.6</v>
      </c>
      <c r="V224" s="302">
        <v>40.98</v>
      </c>
      <c r="W224" s="303"/>
      <c r="Y224" s="305"/>
      <c r="Z224" s="305"/>
      <c r="AA224" s="305"/>
      <c r="AB224" s="306"/>
      <c r="AC224" s="305"/>
      <c r="AD224" s="307"/>
    </row>
    <row r="225" spans="1:30" s="304" customFormat="1">
      <c r="A225" s="296">
        <v>4</v>
      </c>
      <c r="B225" s="297" t="s">
        <v>1194</v>
      </c>
      <c r="C225" s="296" t="s">
        <v>247</v>
      </c>
      <c r="D225" s="297" t="s">
        <v>2173</v>
      </c>
      <c r="E225" s="297" t="s">
        <v>945</v>
      </c>
      <c r="F225" s="296">
        <v>5</v>
      </c>
      <c r="G225" s="298">
        <v>1.43</v>
      </c>
      <c r="H225" s="298">
        <v>1.35</v>
      </c>
      <c r="I225" s="298">
        <v>0.64</v>
      </c>
      <c r="J225" s="299">
        <v>12073564.140000001</v>
      </c>
      <c r="K225" s="299">
        <v>6998174.4299999997</v>
      </c>
      <c r="L225" s="299">
        <v>8846086.5299999993</v>
      </c>
      <c r="M225" s="299">
        <v>-10094373.92</v>
      </c>
      <c r="N225" s="300">
        <v>15.02</v>
      </c>
      <c r="O225" s="301">
        <v>11.957740585774056</v>
      </c>
      <c r="P225" s="300">
        <v>7.53</v>
      </c>
      <c r="Q225" s="301">
        <v>10.477489539748952</v>
      </c>
      <c r="R225" s="302">
        <v>83.21</v>
      </c>
      <c r="S225" s="302">
        <v>329.16</v>
      </c>
      <c r="T225" s="302">
        <v>715.92</v>
      </c>
      <c r="U225" s="302">
        <v>692.2</v>
      </c>
      <c r="V225" s="302">
        <v>59.7</v>
      </c>
      <c r="W225" s="303"/>
      <c r="Y225" s="305"/>
      <c r="Z225" s="305"/>
      <c r="AA225" s="305"/>
      <c r="AB225" s="306"/>
      <c r="AC225" s="305"/>
      <c r="AD225" s="307"/>
    </row>
    <row r="226" spans="1:30" s="304" customFormat="1">
      <c r="A226" s="296">
        <v>4</v>
      </c>
      <c r="B226" s="297" t="s">
        <v>1203</v>
      </c>
      <c r="C226" s="296" t="s">
        <v>248</v>
      </c>
      <c r="D226" s="297" t="s">
        <v>2174</v>
      </c>
      <c r="E226" s="297" t="s">
        <v>1957</v>
      </c>
      <c r="F226" s="296">
        <v>18</v>
      </c>
      <c r="G226" s="298">
        <v>3.15</v>
      </c>
      <c r="H226" s="298">
        <v>2.92</v>
      </c>
      <c r="I226" s="298">
        <v>0.89</v>
      </c>
      <c r="J226" s="299">
        <v>490332335.82999998</v>
      </c>
      <c r="K226" s="299">
        <v>11628422.82</v>
      </c>
      <c r="L226" s="299">
        <v>63898463.630000003</v>
      </c>
      <c r="M226" s="299">
        <v>-24807360.170000002</v>
      </c>
      <c r="N226" s="300">
        <v>6.32</v>
      </c>
      <c r="O226" s="301">
        <v>7.9006250000000007</v>
      </c>
      <c r="P226" s="300">
        <v>0.85</v>
      </c>
      <c r="Q226" s="301">
        <v>2.48</v>
      </c>
      <c r="R226" s="302">
        <v>78.260000000000005</v>
      </c>
      <c r="S226" s="302">
        <v>168.98</v>
      </c>
      <c r="T226" s="302">
        <v>112.84</v>
      </c>
      <c r="U226" s="302">
        <v>356.13</v>
      </c>
      <c r="V226" s="302">
        <v>31.07</v>
      </c>
      <c r="W226" s="303"/>
      <c r="Y226" s="305"/>
      <c r="Z226" s="305"/>
      <c r="AA226" s="305"/>
      <c r="AB226" s="306"/>
      <c r="AC226" s="305"/>
      <c r="AD226" s="307"/>
    </row>
    <row r="227" spans="1:30" s="304" customFormat="1">
      <c r="A227" s="296">
        <v>4</v>
      </c>
      <c r="B227" s="297" t="s">
        <v>1203</v>
      </c>
      <c r="C227" s="296" t="s">
        <v>249</v>
      </c>
      <c r="D227" s="297" t="s">
        <v>2175</v>
      </c>
      <c r="E227" s="297" t="s">
        <v>2867</v>
      </c>
      <c r="F227" s="296">
        <v>15</v>
      </c>
      <c r="G227" s="298">
        <v>0.77</v>
      </c>
      <c r="H227" s="298">
        <v>0.7</v>
      </c>
      <c r="I227" s="298">
        <v>0.49</v>
      </c>
      <c r="J227" s="299">
        <v>-38368330.439999998</v>
      </c>
      <c r="K227" s="299">
        <v>1692886.4</v>
      </c>
      <c r="L227" s="299">
        <v>29465620.77</v>
      </c>
      <c r="M227" s="299">
        <v>-84155416.790000007</v>
      </c>
      <c r="N227" s="300">
        <v>9.09</v>
      </c>
      <c r="O227" s="301">
        <v>9.7924999999999986</v>
      </c>
      <c r="P227" s="300">
        <v>0.38</v>
      </c>
      <c r="Q227" s="301">
        <v>4.3149999999999995</v>
      </c>
      <c r="R227" s="302">
        <v>390.01</v>
      </c>
      <c r="S227" s="302">
        <v>37</v>
      </c>
      <c r="T227" s="302">
        <v>99.1</v>
      </c>
      <c r="U227" s="302">
        <v>231.48</v>
      </c>
      <c r="V227" s="302">
        <v>29.93</v>
      </c>
      <c r="W227" s="303"/>
      <c r="Y227" s="305"/>
      <c r="Z227" s="305"/>
      <c r="AA227" s="305"/>
      <c r="AB227" s="306"/>
      <c r="AC227" s="305"/>
      <c r="AD227" s="307"/>
    </row>
    <row r="228" spans="1:30" s="304" customFormat="1">
      <c r="A228" s="296">
        <v>4</v>
      </c>
      <c r="B228" s="297" t="s">
        <v>1203</v>
      </c>
      <c r="C228" s="296" t="s">
        <v>250</v>
      </c>
      <c r="D228" s="297" t="s">
        <v>2176</v>
      </c>
      <c r="E228" s="297" t="s">
        <v>945</v>
      </c>
      <c r="F228" s="296">
        <v>5</v>
      </c>
      <c r="G228" s="298">
        <v>1.1499999999999999</v>
      </c>
      <c r="H228" s="298">
        <v>0.94</v>
      </c>
      <c r="I228" s="298">
        <v>0.67</v>
      </c>
      <c r="J228" s="299">
        <v>4610354.6100000003</v>
      </c>
      <c r="K228" s="299">
        <v>2457023.08</v>
      </c>
      <c r="L228" s="299">
        <v>3578407.29</v>
      </c>
      <c r="M228" s="299">
        <v>-10493060.67</v>
      </c>
      <c r="N228" s="300">
        <v>4.53</v>
      </c>
      <c r="O228" s="301">
        <v>11.957740585774056</v>
      </c>
      <c r="P228" s="300">
        <v>2.66</v>
      </c>
      <c r="Q228" s="301">
        <v>10.477489539748952</v>
      </c>
      <c r="R228" s="302">
        <v>134.53</v>
      </c>
      <c r="S228" s="302">
        <v>33.44</v>
      </c>
      <c r="T228" s="302">
        <v>66.39</v>
      </c>
      <c r="U228" s="302">
        <v>675.04</v>
      </c>
      <c r="V228" s="302">
        <v>54.57</v>
      </c>
      <c r="W228" s="303"/>
      <c r="Y228" s="305"/>
      <c r="Z228" s="305"/>
      <c r="AA228" s="305"/>
      <c r="AB228" s="306"/>
      <c r="AC228" s="305"/>
      <c r="AD228" s="307"/>
    </row>
    <row r="229" spans="1:30" s="304" customFormat="1">
      <c r="A229" s="296">
        <v>4</v>
      </c>
      <c r="B229" s="297" t="s">
        <v>1203</v>
      </c>
      <c r="C229" s="296" t="s">
        <v>251</v>
      </c>
      <c r="D229" s="297" t="s">
        <v>2177</v>
      </c>
      <c r="E229" s="297" t="s">
        <v>945</v>
      </c>
      <c r="F229" s="296">
        <v>5</v>
      </c>
      <c r="G229" s="298">
        <v>1.82</v>
      </c>
      <c r="H229" s="298">
        <v>1.54</v>
      </c>
      <c r="I229" s="298">
        <v>1.1599999999999999</v>
      </c>
      <c r="J229" s="299">
        <v>10898523.26</v>
      </c>
      <c r="K229" s="299">
        <v>-4967971.1399999997</v>
      </c>
      <c r="L229" s="299">
        <v>2704891.46</v>
      </c>
      <c r="M229" s="299">
        <v>2056382.75</v>
      </c>
      <c r="N229" s="300">
        <v>4.8899999999999997</v>
      </c>
      <c r="O229" s="301">
        <v>11.957740585774056</v>
      </c>
      <c r="P229" s="300">
        <v>-3.89</v>
      </c>
      <c r="Q229" s="301">
        <v>10.477489539748952</v>
      </c>
      <c r="R229" s="302">
        <v>182</v>
      </c>
      <c r="S229" s="302">
        <v>72.540000000000006</v>
      </c>
      <c r="T229" s="302">
        <v>67.239999999999995</v>
      </c>
      <c r="U229" s="302">
        <v>1350.97</v>
      </c>
      <c r="V229" s="302">
        <v>92.02</v>
      </c>
      <c r="W229" s="303"/>
      <c r="Y229" s="305"/>
      <c r="Z229" s="305"/>
      <c r="AA229" s="305"/>
      <c r="AB229" s="306"/>
      <c r="AC229" s="305"/>
      <c r="AD229" s="307"/>
    </row>
    <row r="230" spans="1:30" s="304" customFormat="1">
      <c r="A230" s="296">
        <v>4</v>
      </c>
      <c r="B230" s="297" t="s">
        <v>1203</v>
      </c>
      <c r="C230" s="296" t="s">
        <v>252</v>
      </c>
      <c r="D230" s="297" t="s">
        <v>2178</v>
      </c>
      <c r="E230" s="297" t="s">
        <v>945</v>
      </c>
      <c r="F230" s="296">
        <v>5</v>
      </c>
      <c r="G230" s="298">
        <v>1.57</v>
      </c>
      <c r="H230" s="298">
        <v>1.34</v>
      </c>
      <c r="I230" s="298">
        <v>1.1499999999999999</v>
      </c>
      <c r="J230" s="299">
        <v>11811198.439999999</v>
      </c>
      <c r="K230" s="299">
        <v>2811492.97</v>
      </c>
      <c r="L230" s="299">
        <v>6691791.7599999998</v>
      </c>
      <c r="M230" s="299">
        <v>3082410.31</v>
      </c>
      <c r="N230" s="300">
        <v>10.86</v>
      </c>
      <c r="O230" s="301">
        <v>11.957740585774056</v>
      </c>
      <c r="P230" s="300">
        <v>4</v>
      </c>
      <c r="Q230" s="301">
        <v>10.477489539748952</v>
      </c>
      <c r="R230" s="302">
        <v>176.92</v>
      </c>
      <c r="S230" s="302">
        <v>24.67</v>
      </c>
      <c r="T230" s="302">
        <v>54.74</v>
      </c>
      <c r="U230" s="302">
        <v>245.98</v>
      </c>
      <c r="V230" s="302">
        <v>105.16</v>
      </c>
      <c r="W230" s="303"/>
      <c r="Y230" s="305"/>
      <c r="Z230" s="305"/>
      <c r="AA230" s="305"/>
      <c r="AB230" s="306"/>
      <c r="AC230" s="305"/>
      <c r="AD230" s="307"/>
    </row>
    <row r="231" spans="1:30" s="304" customFormat="1">
      <c r="A231" s="296">
        <v>4</v>
      </c>
      <c r="B231" s="297" t="s">
        <v>1203</v>
      </c>
      <c r="C231" s="296" t="s">
        <v>253</v>
      </c>
      <c r="D231" s="297" t="s">
        <v>2179</v>
      </c>
      <c r="E231" s="297" t="s">
        <v>945</v>
      </c>
      <c r="F231" s="296">
        <v>5</v>
      </c>
      <c r="G231" s="298">
        <v>1.24</v>
      </c>
      <c r="H231" s="298">
        <v>1.1299999999999999</v>
      </c>
      <c r="I231" s="298">
        <v>0.94</v>
      </c>
      <c r="J231" s="299">
        <v>4914590.03</v>
      </c>
      <c r="K231" s="299">
        <v>1557458.03</v>
      </c>
      <c r="L231" s="299">
        <v>2511330.04</v>
      </c>
      <c r="M231" s="299">
        <v>-1341584.02</v>
      </c>
      <c r="N231" s="300">
        <v>5.0999999999999996</v>
      </c>
      <c r="O231" s="301">
        <v>11.957740585774056</v>
      </c>
      <c r="P231" s="300">
        <v>4.51</v>
      </c>
      <c r="Q231" s="301">
        <v>10.477489539748952</v>
      </c>
      <c r="R231" s="302">
        <v>267.56</v>
      </c>
      <c r="S231" s="302">
        <v>31.5</v>
      </c>
      <c r="T231" s="302">
        <v>106.52</v>
      </c>
      <c r="U231" s="302">
        <v>293.70999999999998</v>
      </c>
      <c r="V231" s="302">
        <v>80.72</v>
      </c>
      <c r="W231" s="303"/>
      <c r="Y231" s="305"/>
      <c r="Z231" s="305"/>
      <c r="AA231" s="305"/>
      <c r="AB231" s="306"/>
      <c r="AC231" s="305"/>
      <c r="AD231" s="307"/>
    </row>
    <row r="232" spans="1:30" s="304" customFormat="1">
      <c r="A232" s="296">
        <v>4</v>
      </c>
      <c r="B232" s="297" t="s">
        <v>1203</v>
      </c>
      <c r="C232" s="296" t="s">
        <v>254</v>
      </c>
      <c r="D232" s="297" t="s">
        <v>2180</v>
      </c>
      <c r="E232" s="297" t="s">
        <v>2866</v>
      </c>
      <c r="F232" s="296">
        <v>12</v>
      </c>
      <c r="G232" s="298">
        <v>1.23</v>
      </c>
      <c r="H232" s="298">
        <v>1.07</v>
      </c>
      <c r="I232" s="298">
        <v>0.73</v>
      </c>
      <c r="J232" s="299">
        <v>13716595.560000001</v>
      </c>
      <c r="K232" s="299">
        <v>21497592.649999999</v>
      </c>
      <c r="L232" s="299">
        <v>21363436.43</v>
      </c>
      <c r="M232" s="299">
        <v>-16825159.73</v>
      </c>
      <c r="N232" s="300">
        <v>14.46</v>
      </c>
      <c r="O232" s="301">
        <v>11.824857142857141</v>
      </c>
      <c r="P232" s="300">
        <v>4.42</v>
      </c>
      <c r="Q232" s="301">
        <v>6.0414285714285709</v>
      </c>
      <c r="R232" s="302">
        <v>199.59</v>
      </c>
      <c r="S232" s="302">
        <v>87.9</v>
      </c>
      <c r="T232" s="302">
        <v>118.89</v>
      </c>
      <c r="U232" s="302">
        <v>563.82000000000005</v>
      </c>
      <c r="V232" s="302">
        <v>66.64</v>
      </c>
      <c r="W232" s="303"/>
      <c r="Y232" s="305"/>
      <c r="Z232" s="305"/>
      <c r="AA232" s="305"/>
      <c r="AB232" s="306"/>
      <c r="AC232" s="305"/>
      <c r="AD232" s="307"/>
    </row>
    <row r="233" spans="1:30" s="304" customFormat="1">
      <c r="A233" s="296">
        <v>4</v>
      </c>
      <c r="B233" s="297" t="s">
        <v>1203</v>
      </c>
      <c r="C233" s="296" t="s">
        <v>255</v>
      </c>
      <c r="D233" s="297" t="s">
        <v>2181</v>
      </c>
      <c r="E233" s="297" t="s">
        <v>945</v>
      </c>
      <c r="F233" s="296">
        <v>5</v>
      </c>
      <c r="G233" s="298">
        <v>1.37</v>
      </c>
      <c r="H233" s="298">
        <v>1.1499999999999999</v>
      </c>
      <c r="I233" s="298">
        <v>0.86</v>
      </c>
      <c r="J233" s="299">
        <v>10974213.9</v>
      </c>
      <c r="K233" s="299">
        <v>6714099.2400000002</v>
      </c>
      <c r="L233" s="299">
        <v>7204189.4900000002</v>
      </c>
      <c r="M233" s="299">
        <v>-4197912.05</v>
      </c>
      <c r="N233" s="300">
        <v>11.21</v>
      </c>
      <c r="O233" s="301">
        <v>11.957740585774056</v>
      </c>
      <c r="P233" s="300">
        <v>13.19</v>
      </c>
      <c r="Q233" s="301">
        <v>10.477489539748952</v>
      </c>
      <c r="R233" s="302">
        <v>228.66</v>
      </c>
      <c r="S233" s="302">
        <v>90.05</v>
      </c>
      <c r="T233" s="302">
        <v>75.510000000000005</v>
      </c>
      <c r="U233" s="302">
        <v>271.02999999999997</v>
      </c>
      <c r="V233" s="302">
        <v>87.62</v>
      </c>
      <c r="W233" s="303"/>
      <c r="Y233" s="305"/>
      <c r="Z233" s="305"/>
      <c r="AA233" s="305"/>
      <c r="AB233" s="306"/>
      <c r="AC233" s="305"/>
      <c r="AD233" s="307"/>
    </row>
    <row r="234" spans="1:30" s="304" customFormat="1">
      <c r="A234" s="296">
        <v>4</v>
      </c>
      <c r="B234" s="297" t="s">
        <v>1203</v>
      </c>
      <c r="C234" s="296" t="s">
        <v>256</v>
      </c>
      <c r="D234" s="297" t="s">
        <v>2182</v>
      </c>
      <c r="E234" s="297" t="s">
        <v>945</v>
      </c>
      <c r="F234" s="296">
        <v>5</v>
      </c>
      <c r="G234" s="298">
        <v>1.26</v>
      </c>
      <c r="H234" s="298">
        <v>1.18</v>
      </c>
      <c r="I234" s="298">
        <v>1.02</v>
      </c>
      <c r="J234" s="299">
        <v>8013722.5199999996</v>
      </c>
      <c r="K234" s="299">
        <v>2994898.79</v>
      </c>
      <c r="L234" s="299">
        <v>6217988.2999999998</v>
      </c>
      <c r="M234" s="299">
        <v>652532.47999999998</v>
      </c>
      <c r="N234" s="300">
        <v>9.7100000000000009</v>
      </c>
      <c r="O234" s="301">
        <v>11.957740585774056</v>
      </c>
      <c r="P234" s="300">
        <v>3.72</v>
      </c>
      <c r="Q234" s="301">
        <v>10.477489539748952</v>
      </c>
      <c r="R234" s="302">
        <v>331.94</v>
      </c>
      <c r="S234" s="302">
        <v>48.39</v>
      </c>
      <c r="T234" s="302">
        <v>99.07</v>
      </c>
      <c r="U234" s="302">
        <v>283.76</v>
      </c>
      <c r="V234" s="302">
        <v>48.53</v>
      </c>
      <c r="W234" s="303"/>
      <c r="Y234" s="305"/>
      <c r="Z234" s="305"/>
      <c r="AA234" s="305"/>
      <c r="AB234" s="306"/>
      <c r="AC234" s="305"/>
      <c r="AD234" s="307"/>
    </row>
    <row r="235" spans="1:30" s="304" customFormat="1">
      <c r="A235" s="296">
        <v>4</v>
      </c>
      <c r="B235" s="297" t="s">
        <v>1203</v>
      </c>
      <c r="C235" s="296" t="s">
        <v>257</v>
      </c>
      <c r="D235" s="297" t="s">
        <v>2183</v>
      </c>
      <c r="E235" s="297" t="s">
        <v>945</v>
      </c>
      <c r="F235" s="296">
        <v>5</v>
      </c>
      <c r="G235" s="298">
        <v>2</v>
      </c>
      <c r="H235" s="298">
        <v>1.82</v>
      </c>
      <c r="I235" s="298">
        <v>1.38</v>
      </c>
      <c r="J235" s="299">
        <v>17957258.030000001</v>
      </c>
      <c r="K235" s="299">
        <v>8326789.5</v>
      </c>
      <c r="L235" s="299">
        <v>9136539.6099999994</v>
      </c>
      <c r="M235" s="299">
        <v>6782363.0300000003</v>
      </c>
      <c r="N235" s="300">
        <v>13.62</v>
      </c>
      <c r="O235" s="301">
        <v>11.957740585774056</v>
      </c>
      <c r="P235" s="300">
        <v>15.85</v>
      </c>
      <c r="Q235" s="301">
        <v>10.477489539748952</v>
      </c>
      <c r="R235" s="302">
        <v>318.3</v>
      </c>
      <c r="S235" s="302">
        <v>65.03</v>
      </c>
      <c r="T235" s="302">
        <v>122.63</v>
      </c>
      <c r="U235" s="302">
        <v>279.75</v>
      </c>
      <c r="V235" s="302">
        <v>68.42</v>
      </c>
      <c r="W235" s="303"/>
      <c r="Y235" s="305"/>
      <c r="Z235" s="305"/>
      <c r="AA235" s="305"/>
      <c r="AB235" s="306"/>
      <c r="AC235" s="305"/>
      <c r="AD235" s="307"/>
    </row>
    <row r="236" spans="1:30" s="304" customFormat="1">
      <c r="A236" s="296">
        <v>4</v>
      </c>
      <c r="B236" s="297" t="s">
        <v>1203</v>
      </c>
      <c r="C236" s="296" t="s">
        <v>258</v>
      </c>
      <c r="D236" s="297" t="s">
        <v>2184</v>
      </c>
      <c r="E236" s="297" t="s">
        <v>945</v>
      </c>
      <c r="F236" s="296">
        <v>5</v>
      </c>
      <c r="G236" s="298">
        <v>1.99</v>
      </c>
      <c r="H236" s="298">
        <v>1.71</v>
      </c>
      <c r="I236" s="298">
        <v>1.41</v>
      </c>
      <c r="J236" s="299">
        <v>17060702.57</v>
      </c>
      <c r="K236" s="299">
        <v>16526800.359999999</v>
      </c>
      <c r="L236" s="299">
        <v>10007393.789999999</v>
      </c>
      <c r="M236" s="299">
        <v>7103575.5099999998</v>
      </c>
      <c r="N236" s="300">
        <v>14.93</v>
      </c>
      <c r="O236" s="301">
        <v>11.957740585774056</v>
      </c>
      <c r="P236" s="300">
        <v>22.52</v>
      </c>
      <c r="Q236" s="301">
        <v>10.477489539748952</v>
      </c>
      <c r="R236" s="302">
        <v>229.01</v>
      </c>
      <c r="S236" s="302">
        <v>71.42</v>
      </c>
      <c r="T236" s="302">
        <v>102.52</v>
      </c>
      <c r="U236" s="302">
        <v>389.97</v>
      </c>
      <c r="V236" s="302">
        <v>126.49</v>
      </c>
      <c r="W236" s="303"/>
      <c r="Y236" s="305"/>
      <c r="Z236" s="305"/>
      <c r="AA236" s="305"/>
      <c r="AB236" s="306"/>
      <c r="AC236" s="305"/>
      <c r="AD236" s="307"/>
    </row>
    <row r="237" spans="1:30" s="304" customFormat="1">
      <c r="A237" s="296">
        <v>4</v>
      </c>
      <c r="B237" s="297" t="s">
        <v>1203</v>
      </c>
      <c r="C237" s="296" t="s">
        <v>259</v>
      </c>
      <c r="D237" s="297" t="s">
        <v>2185</v>
      </c>
      <c r="E237" s="297" t="s">
        <v>963</v>
      </c>
      <c r="F237" s="296">
        <v>9</v>
      </c>
      <c r="G237" s="298">
        <v>3.28</v>
      </c>
      <c r="H237" s="298">
        <v>2.5499999999999998</v>
      </c>
      <c r="I237" s="298">
        <v>2.23</v>
      </c>
      <c r="J237" s="299">
        <v>58606677</v>
      </c>
      <c r="K237" s="299">
        <v>18835425.539999999</v>
      </c>
      <c r="L237" s="299">
        <v>15438156</v>
      </c>
      <c r="M237" s="299">
        <v>31679436.370000001</v>
      </c>
      <c r="N237" s="300">
        <v>14.41</v>
      </c>
      <c r="O237" s="301">
        <v>10.682500000000001</v>
      </c>
      <c r="P237" s="300">
        <v>7.19</v>
      </c>
      <c r="Q237" s="301">
        <v>7.8810714285714285</v>
      </c>
      <c r="R237" s="302">
        <v>211.82</v>
      </c>
      <c r="S237" s="302">
        <v>58.77</v>
      </c>
      <c r="T237" s="302">
        <v>135.69999999999999</v>
      </c>
      <c r="U237" s="302">
        <v>360.97</v>
      </c>
      <c r="V237" s="302">
        <v>117.16</v>
      </c>
      <c r="W237" s="303"/>
      <c r="Y237" s="305"/>
      <c r="Z237" s="305"/>
      <c r="AA237" s="305"/>
      <c r="AB237" s="306"/>
      <c r="AC237" s="305"/>
      <c r="AD237" s="307"/>
    </row>
    <row r="238" spans="1:30" s="304" customFormat="1">
      <c r="A238" s="296">
        <v>4</v>
      </c>
      <c r="B238" s="297" t="s">
        <v>1203</v>
      </c>
      <c r="C238" s="296" t="s">
        <v>260</v>
      </c>
      <c r="D238" s="297" t="s">
        <v>2186</v>
      </c>
      <c r="E238" s="297" t="s">
        <v>967</v>
      </c>
      <c r="F238" s="296">
        <v>2</v>
      </c>
      <c r="G238" s="298">
        <v>1.65</v>
      </c>
      <c r="H238" s="298">
        <v>1.42</v>
      </c>
      <c r="I238" s="298">
        <v>1.27</v>
      </c>
      <c r="J238" s="299">
        <v>4646973.6399999997</v>
      </c>
      <c r="K238" s="299">
        <v>1432073.64</v>
      </c>
      <c r="L238" s="299">
        <v>2858222.68</v>
      </c>
      <c r="M238" s="299">
        <v>1945971.47</v>
      </c>
      <c r="N238" s="300">
        <v>8.51</v>
      </c>
      <c r="O238" s="301">
        <v>15.133488372093023</v>
      </c>
      <c r="P238" s="300">
        <v>4.55</v>
      </c>
      <c r="Q238" s="301">
        <v>8.0209302325581397</v>
      </c>
      <c r="R238" s="302">
        <v>206.86</v>
      </c>
      <c r="S238" s="302">
        <v>30.91</v>
      </c>
      <c r="T238" s="302">
        <v>69.28</v>
      </c>
      <c r="U238" s="302">
        <v>188.13</v>
      </c>
      <c r="V238" s="302">
        <v>120.92</v>
      </c>
      <c r="W238" s="303"/>
      <c r="Y238" s="305"/>
      <c r="Z238" s="305"/>
      <c r="AA238" s="305"/>
      <c r="AB238" s="306"/>
      <c r="AC238" s="305"/>
      <c r="AD238" s="307"/>
    </row>
    <row r="239" spans="1:30" s="304" customFormat="1">
      <c r="A239" s="296">
        <v>4</v>
      </c>
      <c r="B239" s="297" t="s">
        <v>1203</v>
      </c>
      <c r="C239" s="296" t="s">
        <v>261</v>
      </c>
      <c r="D239" s="297" t="s">
        <v>2187</v>
      </c>
      <c r="E239" s="297" t="s">
        <v>945</v>
      </c>
      <c r="F239" s="296">
        <v>5</v>
      </c>
      <c r="G239" s="298">
        <v>1.29</v>
      </c>
      <c r="H239" s="298">
        <v>1.1000000000000001</v>
      </c>
      <c r="I239" s="298">
        <v>0.72</v>
      </c>
      <c r="J239" s="299">
        <v>5948531.8600000003</v>
      </c>
      <c r="K239" s="299">
        <v>-245981.85</v>
      </c>
      <c r="L239" s="299">
        <v>5465937.8600000003</v>
      </c>
      <c r="M239" s="299">
        <v>-5872281.9400000004</v>
      </c>
      <c r="N239" s="300">
        <v>6.81</v>
      </c>
      <c r="O239" s="301">
        <v>11.957740585774056</v>
      </c>
      <c r="P239" s="300">
        <v>-0.25</v>
      </c>
      <c r="Q239" s="301">
        <v>10.477489539748952</v>
      </c>
      <c r="R239" s="302">
        <v>180.96</v>
      </c>
      <c r="S239" s="302">
        <v>17.41</v>
      </c>
      <c r="T239" s="302">
        <v>232.14</v>
      </c>
      <c r="U239" s="302">
        <v>275.73</v>
      </c>
      <c r="V239" s="302">
        <v>72.56</v>
      </c>
      <c r="W239" s="303"/>
      <c r="Y239" s="305"/>
      <c r="Z239" s="305"/>
      <c r="AA239" s="305"/>
      <c r="AB239" s="306"/>
      <c r="AC239" s="305"/>
      <c r="AD239" s="307"/>
    </row>
    <row r="240" spans="1:30" s="304" customFormat="1">
      <c r="A240" s="296">
        <v>4</v>
      </c>
      <c r="B240" s="297" t="s">
        <v>1203</v>
      </c>
      <c r="C240" s="296" t="s">
        <v>262</v>
      </c>
      <c r="D240" s="297" t="s">
        <v>2188</v>
      </c>
      <c r="E240" s="297" t="s">
        <v>967</v>
      </c>
      <c r="F240" s="296">
        <v>2</v>
      </c>
      <c r="G240" s="298">
        <v>0.74</v>
      </c>
      <c r="H240" s="298">
        <v>0.6</v>
      </c>
      <c r="I240" s="298">
        <v>0.31</v>
      </c>
      <c r="J240" s="299">
        <v>-4218769.83</v>
      </c>
      <c r="K240" s="299">
        <v>5153842.9000000004</v>
      </c>
      <c r="L240" s="299">
        <v>7724254.1500000004</v>
      </c>
      <c r="M240" s="299">
        <v>-11132329.76</v>
      </c>
      <c r="N240" s="300">
        <v>19.05</v>
      </c>
      <c r="O240" s="301">
        <v>15.133488372093023</v>
      </c>
      <c r="P240" s="300">
        <v>7.83</v>
      </c>
      <c r="Q240" s="301">
        <v>8.0209302325581397</v>
      </c>
      <c r="R240" s="302">
        <v>367.16</v>
      </c>
      <c r="S240" s="302">
        <v>58.53</v>
      </c>
      <c r="T240" s="302">
        <v>98.12</v>
      </c>
      <c r="U240" s="302">
        <v>380.09</v>
      </c>
      <c r="V240" s="302">
        <v>89.63</v>
      </c>
      <c r="W240" s="303"/>
      <c r="Y240" s="305"/>
      <c r="Z240" s="305"/>
      <c r="AA240" s="305"/>
      <c r="AB240" s="306"/>
      <c r="AC240" s="305"/>
      <c r="AD240" s="307"/>
    </row>
    <row r="241" spans="1:30" s="304" customFormat="1">
      <c r="A241" s="296">
        <v>4</v>
      </c>
      <c r="B241" s="297" t="s">
        <v>1203</v>
      </c>
      <c r="C241" s="296" t="s">
        <v>263</v>
      </c>
      <c r="D241" s="297" t="s">
        <v>2189</v>
      </c>
      <c r="E241" s="297" t="s">
        <v>967</v>
      </c>
      <c r="F241" s="296">
        <v>2</v>
      </c>
      <c r="G241" s="298">
        <v>1.39</v>
      </c>
      <c r="H241" s="298">
        <v>1.17</v>
      </c>
      <c r="I241" s="298">
        <v>0.95</v>
      </c>
      <c r="J241" s="299">
        <v>3534018.79</v>
      </c>
      <c r="K241" s="299">
        <v>-2710187.21</v>
      </c>
      <c r="L241" s="299">
        <v>-670742.53</v>
      </c>
      <c r="M241" s="299">
        <v>-516939.84</v>
      </c>
      <c r="N241" s="300">
        <v>-1.76</v>
      </c>
      <c r="O241" s="301">
        <v>15.133488372093023</v>
      </c>
      <c r="P241" s="300">
        <v>-7.61</v>
      </c>
      <c r="Q241" s="301">
        <v>8.0209302325581397</v>
      </c>
      <c r="R241" s="302">
        <v>203.91</v>
      </c>
      <c r="S241" s="302">
        <v>38.39</v>
      </c>
      <c r="T241" s="302">
        <v>61.66</v>
      </c>
      <c r="U241" s="302">
        <v>288.3</v>
      </c>
      <c r="V241" s="302">
        <v>66.819999999999993</v>
      </c>
      <c r="W241" s="303"/>
      <c r="Y241" s="305"/>
      <c r="Z241" s="305"/>
      <c r="AA241" s="305"/>
      <c r="AB241" s="306"/>
      <c r="AC241" s="305"/>
      <c r="AD241" s="307"/>
    </row>
    <row r="242" spans="1:30" s="304" customFormat="1">
      <c r="A242" s="296">
        <v>4</v>
      </c>
      <c r="B242" s="297" t="s">
        <v>1221</v>
      </c>
      <c r="C242" s="296" t="s">
        <v>264</v>
      </c>
      <c r="D242" s="297" t="s">
        <v>2190</v>
      </c>
      <c r="E242" s="297" t="s">
        <v>1000</v>
      </c>
      <c r="F242" s="296">
        <v>17</v>
      </c>
      <c r="G242" s="298">
        <v>1.75</v>
      </c>
      <c r="H242" s="298">
        <v>1.55</v>
      </c>
      <c r="I242" s="298">
        <v>0.56000000000000005</v>
      </c>
      <c r="J242" s="299">
        <v>208980513.13999999</v>
      </c>
      <c r="K242" s="299">
        <v>-10150389.210000001</v>
      </c>
      <c r="L242" s="299">
        <v>38230469.990000002</v>
      </c>
      <c r="M242" s="299">
        <v>-114770212.95</v>
      </c>
      <c r="N242" s="300">
        <v>4.8099999999999996</v>
      </c>
      <c r="O242" s="301">
        <v>7.9657894736842101</v>
      </c>
      <c r="P242" s="300">
        <v>-0.92</v>
      </c>
      <c r="Q242" s="301">
        <v>3.4205263157894743</v>
      </c>
      <c r="R242" s="302">
        <v>159.94999999999999</v>
      </c>
      <c r="S242" s="302">
        <v>207.15</v>
      </c>
      <c r="T242" s="302">
        <v>70.58</v>
      </c>
      <c r="U242" s="302">
        <v>354.81</v>
      </c>
      <c r="V242" s="302">
        <v>42.95</v>
      </c>
      <c r="W242" s="303"/>
      <c r="Y242" s="305"/>
      <c r="Z242" s="305"/>
      <c r="AA242" s="305"/>
      <c r="AB242" s="306"/>
      <c r="AC242" s="305"/>
      <c r="AD242" s="307"/>
    </row>
    <row r="243" spans="1:30" s="304" customFormat="1">
      <c r="A243" s="296">
        <v>4</v>
      </c>
      <c r="B243" s="297" t="s">
        <v>1221</v>
      </c>
      <c r="C243" s="296" t="s">
        <v>265</v>
      </c>
      <c r="D243" s="297" t="s">
        <v>2191</v>
      </c>
      <c r="E243" s="297" t="s">
        <v>2867</v>
      </c>
      <c r="F243" s="296">
        <v>15</v>
      </c>
      <c r="G243" s="298">
        <v>1.1499999999999999</v>
      </c>
      <c r="H243" s="298">
        <v>1.03</v>
      </c>
      <c r="I243" s="298">
        <v>0.71</v>
      </c>
      <c r="J243" s="299">
        <v>22479278.41</v>
      </c>
      <c r="K243" s="299">
        <v>-52473199.030000001</v>
      </c>
      <c r="L243" s="299">
        <v>-33144849.02</v>
      </c>
      <c r="M243" s="299">
        <v>57821311</v>
      </c>
      <c r="N243" s="300">
        <v>-12.02</v>
      </c>
      <c r="O243" s="301">
        <v>9.7924999999999986</v>
      </c>
      <c r="P243" s="300">
        <v>-16.18</v>
      </c>
      <c r="Q243" s="301">
        <v>4.3149999999999995</v>
      </c>
      <c r="R243" s="302">
        <v>101.37</v>
      </c>
      <c r="S243" s="302">
        <v>61.33</v>
      </c>
      <c r="T243" s="302">
        <v>70.37</v>
      </c>
      <c r="U243" s="302">
        <v>113.7</v>
      </c>
      <c r="V243" s="302">
        <v>43.57</v>
      </c>
      <c r="W243" s="303"/>
      <c r="Y243" s="305"/>
      <c r="Z243" s="305"/>
      <c r="AA243" s="305"/>
      <c r="AB243" s="306"/>
      <c r="AC243" s="305"/>
      <c r="AD243" s="307"/>
    </row>
    <row r="244" spans="1:30" s="304" customFormat="1">
      <c r="A244" s="296">
        <v>4</v>
      </c>
      <c r="B244" s="297" t="s">
        <v>1221</v>
      </c>
      <c r="C244" s="296" t="s">
        <v>266</v>
      </c>
      <c r="D244" s="297" t="s">
        <v>2192</v>
      </c>
      <c r="E244" s="297" t="s">
        <v>2865</v>
      </c>
      <c r="F244" s="296">
        <v>6</v>
      </c>
      <c r="G244" s="298">
        <v>1.8</v>
      </c>
      <c r="H244" s="298">
        <v>1.6</v>
      </c>
      <c r="I244" s="298">
        <v>1.32</v>
      </c>
      <c r="J244" s="299">
        <v>18032225.280000001</v>
      </c>
      <c r="K244" s="299">
        <v>8219717.3200000003</v>
      </c>
      <c r="L244" s="299">
        <v>12450084.810000001</v>
      </c>
      <c r="M244" s="299">
        <v>7197720.2699999996</v>
      </c>
      <c r="N244" s="300">
        <v>11.44</v>
      </c>
      <c r="O244" s="301">
        <v>12.960000000000003</v>
      </c>
      <c r="P244" s="300">
        <v>7.39</v>
      </c>
      <c r="Q244" s="301">
        <v>10.950165289256196</v>
      </c>
      <c r="R244" s="302">
        <v>84.69</v>
      </c>
      <c r="S244" s="302">
        <v>29.1</v>
      </c>
      <c r="T244" s="302">
        <v>39.520000000000003</v>
      </c>
      <c r="U244" s="302">
        <v>264.2</v>
      </c>
      <c r="V244" s="302">
        <v>39.979999999999997</v>
      </c>
      <c r="W244" s="303"/>
      <c r="Y244" s="305"/>
      <c r="Z244" s="305"/>
      <c r="AA244" s="305"/>
      <c r="AB244" s="306"/>
      <c r="AC244" s="305"/>
      <c r="AD244" s="307"/>
    </row>
    <row r="245" spans="1:30" s="304" customFormat="1">
      <c r="A245" s="296">
        <v>4</v>
      </c>
      <c r="B245" s="297" t="s">
        <v>1221</v>
      </c>
      <c r="C245" s="296" t="s">
        <v>267</v>
      </c>
      <c r="D245" s="297" t="s">
        <v>2193</v>
      </c>
      <c r="E245" s="297" t="s">
        <v>2864</v>
      </c>
      <c r="F245" s="296">
        <v>13</v>
      </c>
      <c r="G245" s="298">
        <v>1.23</v>
      </c>
      <c r="H245" s="298">
        <v>1.1200000000000001</v>
      </c>
      <c r="I245" s="298">
        <v>0.81</v>
      </c>
      <c r="J245" s="299">
        <v>14164146.02</v>
      </c>
      <c r="K245" s="299">
        <v>9604184.8599999994</v>
      </c>
      <c r="L245" s="299">
        <v>16683496.640000001</v>
      </c>
      <c r="M245" s="299">
        <v>-11197718.76</v>
      </c>
      <c r="N245" s="300">
        <v>10.61</v>
      </c>
      <c r="O245" s="301">
        <v>11.051176470588238</v>
      </c>
      <c r="P245" s="300">
        <v>7.7</v>
      </c>
      <c r="Q245" s="301">
        <v>5.5768627450980395</v>
      </c>
      <c r="R245" s="302">
        <v>131.75</v>
      </c>
      <c r="S245" s="302">
        <v>65.83</v>
      </c>
      <c r="T245" s="302">
        <v>122.51</v>
      </c>
      <c r="U245" s="302">
        <v>160.82</v>
      </c>
      <c r="V245" s="302">
        <v>47.52</v>
      </c>
      <c r="W245" s="303"/>
      <c r="Y245" s="305"/>
      <c r="Z245" s="305"/>
      <c r="AA245" s="305"/>
      <c r="AB245" s="306"/>
      <c r="AC245" s="305"/>
      <c r="AD245" s="307"/>
    </row>
    <row r="246" spans="1:30" s="304" customFormat="1">
      <c r="A246" s="296">
        <v>4</v>
      </c>
      <c r="B246" s="297" t="s">
        <v>1221</v>
      </c>
      <c r="C246" s="296" t="s">
        <v>268</v>
      </c>
      <c r="D246" s="297" t="s">
        <v>2194</v>
      </c>
      <c r="E246" s="297" t="s">
        <v>2864</v>
      </c>
      <c r="F246" s="296">
        <v>13</v>
      </c>
      <c r="G246" s="298">
        <v>0.95</v>
      </c>
      <c r="H246" s="298">
        <v>0.85</v>
      </c>
      <c r="I246" s="298">
        <v>0.47</v>
      </c>
      <c r="J246" s="299">
        <v>-4265370.05</v>
      </c>
      <c r="K246" s="299">
        <v>19905258.16</v>
      </c>
      <c r="L246" s="299">
        <v>28940496.449999999</v>
      </c>
      <c r="M246" s="299">
        <v>-45167020.380000003</v>
      </c>
      <c r="N246" s="300">
        <v>12.24</v>
      </c>
      <c r="O246" s="301">
        <v>11.051176470588238</v>
      </c>
      <c r="P246" s="300">
        <v>8.07</v>
      </c>
      <c r="Q246" s="301">
        <v>5.5768627450980395</v>
      </c>
      <c r="R246" s="302">
        <v>255.91</v>
      </c>
      <c r="S246" s="302">
        <v>49.32</v>
      </c>
      <c r="T246" s="302">
        <v>44.67</v>
      </c>
      <c r="U246" s="302">
        <v>180.06</v>
      </c>
      <c r="V246" s="302">
        <v>37.229999999999997</v>
      </c>
      <c r="W246" s="303"/>
      <c r="Y246" s="305"/>
      <c r="Z246" s="305"/>
      <c r="AA246" s="305"/>
      <c r="AB246" s="306"/>
      <c r="AC246" s="305"/>
      <c r="AD246" s="307"/>
    </row>
    <row r="247" spans="1:30" s="304" customFormat="1">
      <c r="A247" s="296">
        <v>4</v>
      </c>
      <c r="B247" s="297" t="s">
        <v>1221</v>
      </c>
      <c r="C247" s="296" t="s">
        <v>269</v>
      </c>
      <c r="D247" s="297" t="s">
        <v>2195</v>
      </c>
      <c r="E247" s="297" t="s">
        <v>2865</v>
      </c>
      <c r="F247" s="296">
        <v>6</v>
      </c>
      <c r="G247" s="298">
        <v>1.23</v>
      </c>
      <c r="H247" s="298">
        <v>1.18</v>
      </c>
      <c r="I247" s="298">
        <v>1.07</v>
      </c>
      <c r="J247" s="299">
        <v>11283199.640000001</v>
      </c>
      <c r="K247" s="299">
        <v>2589322.5699999998</v>
      </c>
      <c r="L247" s="299">
        <v>3216754.84</v>
      </c>
      <c r="M247" s="299">
        <v>3603031.74</v>
      </c>
      <c r="N247" s="300">
        <v>4.16</v>
      </c>
      <c r="O247" s="301">
        <v>12.960000000000003</v>
      </c>
      <c r="P247" s="300">
        <v>3.29</v>
      </c>
      <c r="Q247" s="301">
        <v>10.950165289256196</v>
      </c>
      <c r="R247" s="302">
        <v>139.56</v>
      </c>
      <c r="S247" s="302">
        <v>46.58</v>
      </c>
      <c r="T247" s="302">
        <v>86.26</v>
      </c>
      <c r="U247" s="302">
        <v>230.51</v>
      </c>
      <c r="V247" s="302">
        <v>34.47</v>
      </c>
      <c r="W247" s="303"/>
      <c r="Y247" s="305"/>
      <c r="Z247" s="305"/>
      <c r="AA247" s="305"/>
      <c r="AB247" s="306"/>
      <c r="AC247" s="305"/>
      <c r="AD247" s="307"/>
    </row>
    <row r="248" spans="1:30" s="304" customFormat="1">
      <c r="A248" s="296">
        <v>4</v>
      </c>
      <c r="B248" s="297" t="s">
        <v>1221</v>
      </c>
      <c r="C248" s="296" t="s">
        <v>270</v>
      </c>
      <c r="D248" s="297" t="s">
        <v>2196</v>
      </c>
      <c r="E248" s="297" t="s">
        <v>945</v>
      </c>
      <c r="F248" s="296">
        <v>5</v>
      </c>
      <c r="G248" s="298">
        <v>1.73</v>
      </c>
      <c r="H248" s="298">
        <v>1.58</v>
      </c>
      <c r="I248" s="298">
        <v>1.25</v>
      </c>
      <c r="J248" s="299">
        <v>8203837.7300000004</v>
      </c>
      <c r="K248" s="299">
        <v>791703.78</v>
      </c>
      <c r="L248" s="299">
        <v>2217362.1</v>
      </c>
      <c r="M248" s="299">
        <v>2752287.23</v>
      </c>
      <c r="N248" s="300">
        <v>3.46</v>
      </c>
      <c r="O248" s="301">
        <v>11.957740585774056</v>
      </c>
      <c r="P248" s="300">
        <v>1.67</v>
      </c>
      <c r="Q248" s="301">
        <v>10.477489539748952</v>
      </c>
      <c r="R248" s="302">
        <v>100.9</v>
      </c>
      <c r="S248" s="302">
        <v>44.06</v>
      </c>
      <c r="T248" s="302">
        <v>43.14</v>
      </c>
      <c r="U248" s="302">
        <v>287.77999999999997</v>
      </c>
      <c r="V248" s="302">
        <v>60.07</v>
      </c>
      <c r="W248" s="303"/>
      <c r="Y248" s="305"/>
      <c r="Z248" s="305"/>
      <c r="AA248" s="305"/>
      <c r="AB248" s="306"/>
      <c r="AC248" s="305"/>
      <c r="AD248" s="307"/>
    </row>
    <row r="249" spans="1:30" s="304" customFormat="1">
      <c r="A249" s="296">
        <v>4</v>
      </c>
      <c r="B249" s="297" t="s">
        <v>1221</v>
      </c>
      <c r="C249" s="296" t="s">
        <v>271</v>
      </c>
      <c r="D249" s="297" t="s">
        <v>2197</v>
      </c>
      <c r="E249" s="297" t="s">
        <v>967</v>
      </c>
      <c r="F249" s="296">
        <v>2</v>
      </c>
      <c r="G249" s="298">
        <v>1.4</v>
      </c>
      <c r="H249" s="298">
        <v>1.27</v>
      </c>
      <c r="I249" s="298">
        <v>0.98</v>
      </c>
      <c r="J249" s="299">
        <v>6150540.0199999996</v>
      </c>
      <c r="K249" s="299">
        <v>6040725.3600000003</v>
      </c>
      <c r="L249" s="299">
        <v>5157928.8</v>
      </c>
      <c r="M249" s="299">
        <v>-249562.23</v>
      </c>
      <c r="N249" s="300">
        <v>10.72</v>
      </c>
      <c r="O249" s="301">
        <v>15.133488372093023</v>
      </c>
      <c r="P249" s="300">
        <v>12.11</v>
      </c>
      <c r="Q249" s="301">
        <v>8.0209302325581397</v>
      </c>
      <c r="R249" s="302">
        <v>191.82</v>
      </c>
      <c r="S249" s="302">
        <v>44.04</v>
      </c>
      <c r="T249" s="302">
        <v>140.75</v>
      </c>
      <c r="U249" s="302">
        <v>261.56</v>
      </c>
      <c r="V249" s="302">
        <v>53.19</v>
      </c>
      <c r="W249" s="303"/>
      <c r="Y249" s="305"/>
      <c r="Z249" s="305"/>
      <c r="AA249" s="305"/>
      <c r="AB249" s="306"/>
      <c r="AC249" s="305"/>
      <c r="AD249" s="307"/>
    </row>
    <row r="250" spans="1:30" s="304" customFormat="1">
      <c r="A250" s="296">
        <v>4</v>
      </c>
      <c r="B250" s="297" t="s">
        <v>1221</v>
      </c>
      <c r="C250" s="296" t="s">
        <v>272</v>
      </c>
      <c r="D250" s="297" t="s">
        <v>2198</v>
      </c>
      <c r="E250" s="297" t="s">
        <v>945</v>
      </c>
      <c r="F250" s="296">
        <v>5</v>
      </c>
      <c r="G250" s="298">
        <v>2.25</v>
      </c>
      <c r="H250" s="298">
        <v>2.0099999999999998</v>
      </c>
      <c r="I250" s="298">
        <v>1.69</v>
      </c>
      <c r="J250" s="299">
        <v>14017038.189999999</v>
      </c>
      <c r="K250" s="299">
        <v>1838493.81</v>
      </c>
      <c r="L250" s="299">
        <v>3725665.27</v>
      </c>
      <c r="M250" s="299">
        <v>7736246.5099999998</v>
      </c>
      <c r="N250" s="300">
        <v>7.19</v>
      </c>
      <c r="O250" s="301">
        <v>11.957740585774056</v>
      </c>
      <c r="P250" s="300">
        <v>2.64</v>
      </c>
      <c r="Q250" s="301">
        <v>10.477489539748952</v>
      </c>
      <c r="R250" s="302">
        <v>147.99</v>
      </c>
      <c r="S250" s="302">
        <v>37.44</v>
      </c>
      <c r="T250" s="302">
        <v>91.86</v>
      </c>
      <c r="U250" s="302">
        <v>170.7</v>
      </c>
      <c r="V250" s="302">
        <v>91.87</v>
      </c>
      <c r="W250" s="303"/>
      <c r="Y250" s="305"/>
      <c r="Z250" s="305"/>
      <c r="AA250" s="305"/>
      <c r="AB250" s="306"/>
      <c r="AC250" s="305"/>
      <c r="AD250" s="307"/>
    </row>
    <row r="251" spans="1:30" s="304" customFormat="1">
      <c r="A251" s="296">
        <v>4</v>
      </c>
      <c r="B251" s="297" t="s">
        <v>1221</v>
      </c>
      <c r="C251" s="296" t="s">
        <v>273</v>
      </c>
      <c r="D251" s="297" t="s">
        <v>2199</v>
      </c>
      <c r="E251" s="297" t="s">
        <v>945</v>
      </c>
      <c r="F251" s="296">
        <v>5</v>
      </c>
      <c r="G251" s="298">
        <v>0.99</v>
      </c>
      <c r="H251" s="298">
        <v>0.88</v>
      </c>
      <c r="I251" s="298">
        <v>0.6</v>
      </c>
      <c r="J251" s="299">
        <v>-156124.96</v>
      </c>
      <c r="K251" s="299">
        <v>4203964.49</v>
      </c>
      <c r="L251" s="299">
        <v>6128959.6100000003</v>
      </c>
      <c r="M251" s="299">
        <v>-10159767.130000001</v>
      </c>
      <c r="N251" s="300">
        <v>11.02</v>
      </c>
      <c r="O251" s="301">
        <v>11.957740585774056</v>
      </c>
      <c r="P251" s="300">
        <v>7.94</v>
      </c>
      <c r="Q251" s="301">
        <v>10.477489539748952</v>
      </c>
      <c r="R251" s="302">
        <v>293.05</v>
      </c>
      <c r="S251" s="302">
        <v>91.4</v>
      </c>
      <c r="T251" s="302">
        <v>22.36</v>
      </c>
      <c r="U251" s="302">
        <v>88.77</v>
      </c>
      <c r="V251" s="302">
        <v>73.06</v>
      </c>
      <c r="W251" s="303"/>
      <c r="Y251" s="305"/>
      <c r="Z251" s="305"/>
      <c r="AA251" s="305"/>
      <c r="AB251" s="306"/>
      <c r="AC251" s="305"/>
      <c r="AD251" s="307"/>
    </row>
    <row r="252" spans="1:30" s="304" customFormat="1">
      <c r="A252" s="296">
        <v>4</v>
      </c>
      <c r="B252" s="297" t="s">
        <v>1221</v>
      </c>
      <c r="C252" s="296" t="s">
        <v>274</v>
      </c>
      <c r="D252" s="297" t="s">
        <v>2200</v>
      </c>
      <c r="E252" s="297" t="s">
        <v>945</v>
      </c>
      <c r="F252" s="296">
        <v>5</v>
      </c>
      <c r="G252" s="298">
        <v>3.64</v>
      </c>
      <c r="H252" s="298">
        <v>3.51</v>
      </c>
      <c r="I252" s="298">
        <v>3.38</v>
      </c>
      <c r="J252" s="299">
        <v>44621542.619999997</v>
      </c>
      <c r="K252" s="299">
        <v>8014482.4100000001</v>
      </c>
      <c r="L252" s="299">
        <v>6808596.21</v>
      </c>
      <c r="M252" s="299">
        <v>39684047.93</v>
      </c>
      <c r="N252" s="300">
        <v>11.09</v>
      </c>
      <c r="O252" s="301">
        <v>11.957740585774056</v>
      </c>
      <c r="P252" s="300">
        <v>10.92</v>
      </c>
      <c r="Q252" s="301">
        <v>10.477489539748952</v>
      </c>
      <c r="R252" s="302">
        <v>108.58</v>
      </c>
      <c r="S252" s="302">
        <v>31.39</v>
      </c>
      <c r="T252" s="302">
        <v>52.83</v>
      </c>
      <c r="U252" s="302">
        <v>124.36</v>
      </c>
      <c r="V252" s="302">
        <v>55.06</v>
      </c>
      <c r="W252" s="303"/>
      <c r="Y252" s="305"/>
      <c r="Z252" s="305"/>
      <c r="AA252" s="305"/>
      <c r="AB252" s="306"/>
      <c r="AC252" s="305"/>
      <c r="AD252" s="307"/>
    </row>
    <row r="253" spans="1:30" s="304" customFormat="1">
      <c r="A253" s="296">
        <v>4</v>
      </c>
      <c r="B253" s="297" t="s">
        <v>1233</v>
      </c>
      <c r="C253" s="296" t="s">
        <v>275</v>
      </c>
      <c r="D253" s="297" t="s">
        <v>2201</v>
      </c>
      <c r="E253" s="297" t="s">
        <v>1957</v>
      </c>
      <c r="F253" s="296">
        <v>18</v>
      </c>
      <c r="G253" s="298">
        <v>1.89</v>
      </c>
      <c r="H253" s="298">
        <v>1.76</v>
      </c>
      <c r="I253" s="298">
        <v>0.51</v>
      </c>
      <c r="J253" s="299">
        <v>409471003.80000001</v>
      </c>
      <c r="K253" s="299">
        <v>286282545.82999998</v>
      </c>
      <c r="L253" s="299">
        <v>333810722.72000003</v>
      </c>
      <c r="M253" s="299">
        <v>-222709900.71000001</v>
      </c>
      <c r="N253" s="300">
        <v>21.75</v>
      </c>
      <c r="O253" s="301">
        <v>7.9006250000000007</v>
      </c>
      <c r="P253" s="300">
        <v>13.96</v>
      </c>
      <c r="Q253" s="301">
        <v>2.48</v>
      </c>
      <c r="R253" s="302">
        <v>174.81</v>
      </c>
      <c r="S253" s="302">
        <v>134.91</v>
      </c>
      <c r="T253" s="302">
        <v>82.89</v>
      </c>
      <c r="U253" s="302">
        <v>105.4</v>
      </c>
      <c r="V253" s="302">
        <v>28.53</v>
      </c>
      <c r="W253" s="303"/>
      <c r="Y253" s="305"/>
      <c r="Z253" s="305"/>
      <c r="AA253" s="305"/>
      <c r="AB253" s="306"/>
      <c r="AC253" s="305"/>
      <c r="AD253" s="307"/>
    </row>
    <row r="254" spans="1:30" s="304" customFormat="1">
      <c r="A254" s="296">
        <v>4</v>
      </c>
      <c r="B254" s="297" t="s">
        <v>1233</v>
      </c>
      <c r="C254" s="296" t="s">
        <v>276</v>
      </c>
      <c r="D254" s="297" t="s">
        <v>2202</v>
      </c>
      <c r="E254" s="297" t="s">
        <v>2867</v>
      </c>
      <c r="F254" s="296">
        <v>15</v>
      </c>
      <c r="G254" s="298">
        <v>0.98</v>
      </c>
      <c r="H254" s="298">
        <v>0.88</v>
      </c>
      <c r="I254" s="298">
        <v>0.42</v>
      </c>
      <c r="J254" s="299">
        <v>-6936327.1100000003</v>
      </c>
      <c r="K254" s="299">
        <v>22968152.670000002</v>
      </c>
      <c r="L254" s="299">
        <v>45727937.32</v>
      </c>
      <c r="M254" s="299">
        <v>-182495192.31999999</v>
      </c>
      <c r="N254" s="300">
        <v>9.8699999999999992</v>
      </c>
      <c r="O254" s="301">
        <v>9.7924999999999986</v>
      </c>
      <c r="P254" s="300">
        <v>4.5199999999999996</v>
      </c>
      <c r="Q254" s="301">
        <v>4.3149999999999995</v>
      </c>
      <c r="R254" s="302">
        <v>222.14</v>
      </c>
      <c r="S254" s="302">
        <v>157.57</v>
      </c>
      <c r="T254" s="302">
        <v>138.56</v>
      </c>
      <c r="U254" s="302">
        <v>163.68</v>
      </c>
      <c r="V254" s="302">
        <v>67.33</v>
      </c>
      <c r="W254" s="303"/>
      <c r="Y254" s="305"/>
      <c r="Z254" s="305"/>
      <c r="AA254" s="305"/>
      <c r="AB254" s="306"/>
      <c r="AC254" s="305"/>
      <c r="AD254" s="307"/>
    </row>
    <row r="255" spans="1:30" s="304" customFormat="1">
      <c r="A255" s="296">
        <v>4</v>
      </c>
      <c r="B255" s="297" t="s">
        <v>1233</v>
      </c>
      <c r="C255" s="296" t="s">
        <v>277</v>
      </c>
      <c r="D255" s="297" t="s">
        <v>2203</v>
      </c>
      <c r="E255" s="297" t="s">
        <v>941</v>
      </c>
      <c r="F255" s="296">
        <v>10</v>
      </c>
      <c r="G255" s="298">
        <v>3.26</v>
      </c>
      <c r="H255" s="298">
        <v>2.98</v>
      </c>
      <c r="I255" s="298">
        <v>1.08</v>
      </c>
      <c r="J255" s="299">
        <v>49303531.189999998</v>
      </c>
      <c r="K255" s="299">
        <v>21070053.890000001</v>
      </c>
      <c r="L255" s="299">
        <v>22367008.52</v>
      </c>
      <c r="M255" s="299">
        <v>1728888.97</v>
      </c>
      <c r="N255" s="300">
        <v>19.96</v>
      </c>
      <c r="O255" s="301">
        <v>10.935862068965518</v>
      </c>
      <c r="P255" s="316">
        <v>15.57</v>
      </c>
      <c r="Q255" s="301">
        <v>9.086724137931034</v>
      </c>
      <c r="R255" s="302">
        <v>29.5</v>
      </c>
      <c r="S255" s="317">
        <v>282.83</v>
      </c>
      <c r="T255" s="302">
        <v>156.25</v>
      </c>
      <c r="U255" s="302">
        <v>294.49</v>
      </c>
      <c r="V255" s="302">
        <v>46.58</v>
      </c>
      <c r="W255" s="303"/>
      <c r="Y255" s="305"/>
      <c r="Z255" s="305"/>
      <c r="AA255" s="305"/>
      <c r="AB255" s="306"/>
      <c r="AC255" s="305"/>
      <c r="AD255" s="307"/>
    </row>
    <row r="256" spans="1:30" s="304" customFormat="1">
      <c r="A256" s="296">
        <v>4</v>
      </c>
      <c r="B256" s="297" t="s">
        <v>1233</v>
      </c>
      <c r="C256" s="296" t="s">
        <v>278</v>
      </c>
      <c r="D256" s="297" t="s">
        <v>2204</v>
      </c>
      <c r="E256" s="297" t="s">
        <v>2865</v>
      </c>
      <c r="F256" s="296">
        <v>6</v>
      </c>
      <c r="G256" s="298">
        <v>1.73</v>
      </c>
      <c r="H256" s="298">
        <v>1.57</v>
      </c>
      <c r="I256" s="298">
        <v>0.88</v>
      </c>
      <c r="J256" s="299">
        <v>20798119.32</v>
      </c>
      <c r="K256" s="299">
        <v>35255176.890000001</v>
      </c>
      <c r="L256" s="299">
        <v>36918446.090000004</v>
      </c>
      <c r="M256" s="299">
        <v>-3196803.89</v>
      </c>
      <c r="N256" s="300">
        <v>37.229999999999997</v>
      </c>
      <c r="O256" s="301">
        <v>12.960000000000003</v>
      </c>
      <c r="P256" s="300">
        <v>34.54</v>
      </c>
      <c r="Q256" s="301">
        <v>10.950165289256196</v>
      </c>
      <c r="R256" s="302">
        <v>144.65</v>
      </c>
      <c r="S256" s="302">
        <v>136.1</v>
      </c>
      <c r="T256" s="302">
        <v>138.12</v>
      </c>
      <c r="U256" s="302">
        <v>230.25</v>
      </c>
      <c r="V256" s="302">
        <v>78.16</v>
      </c>
      <c r="W256" s="303"/>
      <c r="Y256" s="305"/>
      <c r="Z256" s="305"/>
      <c r="AA256" s="305"/>
      <c r="AB256" s="306"/>
      <c r="AC256" s="305"/>
      <c r="AD256" s="307"/>
    </row>
    <row r="257" spans="1:30" s="304" customFormat="1">
      <c r="A257" s="296">
        <v>4</v>
      </c>
      <c r="B257" s="297" t="s">
        <v>1233</v>
      </c>
      <c r="C257" s="296" t="s">
        <v>279</v>
      </c>
      <c r="D257" s="297" t="s">
        <v>2205</v>
      </c>
      <c r="E257" s="297" t="s">
        <v>945</v>
      </c>
      <c r="F257" s="296">
        <v>5</v>
      </c>
      <c r="G257" s="298">
        <v>3.16</v>
      </c>
      <c r="H257" s="298">
        <v>3.03</v>
      </c>
      <c r="I257" s="298">
        <v>2.36</v>
      </c>
      <c r="J257" s="299">
        <v>60783025.350000001</v>
      </c>
      <c r="K257" s="299">
        <v>13982646.92</v>
      </c>
      <c r="L257" s="299">
        <v>18332346.800000001</v>
      </c>
      <c r="M257" s="299">
        <v>38393195.07</v>
      </c>
      <c r="N257" s="300">
        <v>23.53</v>
      </c>
      <c r="O257" s="301">
        <v>11.957740585774056</v>
      </c>
      <c r="P257" s="300">
        <v>10.1</v>
      </c>
      <c r="Q257" s="301">
        <v>10.477489539748952</v>
      </c>
      <c r="R257" s="302">
        <v>104.26</v>
      </c>
      <c r="S257" s="302">
        <v>52.68</v>
      </c>
      <c r="T257" s="302">
        <v>359.9</v>
      </c>
      <c r="U257" s="302">
        <v>478.19</v>
      </c>
      <c r="V257" s="302">
        <v>80.489999999999995</v>
      </c>
      <c r="W257" s="303"/>
      <c r="Y257" s="305"/>
      <c r="Z257" s="305"/>
      <c r="AA257" s="305"/>
      <c r="AB257" s="306"/>
      <c r="AC257" s="305"/>
      <c r="AD257" s="307"/>
    </row>
    <row r="258" spans="1:30" s="304" customFormat="1">
      <c r="A258" s="296">
        <v>4</v>
      </c>
      <c r="B258" s="297" t="s">
        <v>1233</v>
      </c>
      <c r="C258" s="296" t="s">
        <v>280</v>
      </c>
      <c r="D258" s="297" t="s">
        <v>2206</v>
      </c>
      <c r="E258" s="297" t="s">
        <v>945</v>
      </c>
      <c r="F258" s="296">
        <v>5</v>
      </c>
      <c r="G258" s="298">
        <v>2.56</v>
      </c>
      <c r="H258" s="298">
        <v>2.33</v>
      </c>
      <c r="I258" s="298">
        <v>1.67</v>
      </c>
      <c r="J258" s="299">
        <v>15570909.51</v>
      </c>
      <c r="K258" s="299">
        <v>9298230.4800000004</v>
      </c>
      <c r="L258" s="299">
        <v>7520773.7699999996</v>
      </c>
      <c r="M258" s="299">
        <v>6689191.8300000001</v>
      </c>
      <c r="N258" s="300">
        <v>17.97</v>
      </c>
      <c r="O258" s="301">
        <v>11.957740585774056</v>
      </c>
      <c r="P258" s="300">
        <v>29.61</v>
      </c>
      <c r="Q258" s="301">
        <v>10.477489539748952</v>
      </c>
      <c r="R258" s="302">
        <v>213.06</v>
      </c>
      <c r="S258" s="302">
        <v>410.27</v>
      </c>
      <c r="T258" s="302">
        <v>28.12</v>
      </c>
      <c r="U258" s="302">
        <v>296.08</v>
      </c>
      <c r="V258" s="302">
        <v>74.22</v>
      </c>
      <c r="W258" s="303"/>
      <c r="Y258" s="305"/>
      <c r="Z258" s="305"/>
      <c r="AA258" s="305"/>
      <c r="AB258" s="306"/>
      <c r="AC258" s="305"/>
      <c r="AD258" s="307"/>
    </row>
    <row r="259" spans="1:30" s="304" customFormat="1">
      <c r="A259" s="296">
        <v>4</v>
      </c>
      <c r="B259" s="297" t="s">
        <v>1233</v>
      </c>
      <c r="C259" s="296" t="s">
        <v>281</v>
      </c>
      <c r="D259" s="297" t="s">
        <v>2207</v>
      </c>
      <c r="E259" s="297" t="s">
        <v>945</v>
      </c>
      <c r="F259" s="296">
        <v>5</v>
      </c>
      <c r="G259" s="298">
        <v>1.22</v>
      </c>
      <c r="H259" s="298">
        <v>1.0900000000000001</v>
      </c>
      <c r="I259" s="298">
        <v>0.86</v>
      </c>
      <c r="J259" s="299">
        <v>6743537.0800000001</v>
      </c>
      <c r="K259" s="299">
        <v>-3943166.55</v>
      </c>
      <c r="L259" s="299">
        <v>-2966649.64</v>
      </c>
      <c r="M259" s="299">
        <v>-4118626.41</v>
      </c>
      <c r="N259" s="300">
        <v>-4.55</v>
      </c>
      <c r="O259" s="301">
        <v>11.957740585774056</v>
      </c>
      <c r="P259" s="300">
        <v>-6.22</v>
      </c>
      <c r="Q259" s="301">
        <v>10.477489539748952</v>
      </c>
      <c r="R259" s="302">
        <v>322.94</v>
      </c>
      <c r="S259" s="302">
        <v>37.270000000000003</v>
      </c>
      <c r="T259" s="302">
        <v>45.67</v>
      </c>
      <c r="U259" s="302">
        <v>501.68</v>
      </c>
      <c r="V259" s="302">
        <v>121.37</v>
      </c>
      <c r="W259" s="303"/>
      <c r="Y259" s="305"/>
      <c r="Z259" s="305"/>
      <c r="AA259" s="305"/>
      <c r="AB259" s="306"/>
      <c r="AC259" s="305"/>
      <c r="AD259" s="307"/>
    </row>
    <row r="260" spans="1:30" s="304" customFormat="1">
      <c r="A260" s="296">
        <v>4</v>
      </c>
      <c r="B260" s="297" t="s">
        <v>1233</v>
      </c>
      <c r="C260" s="296" t="s">
        <v>282</v>
      </c>
      <c r="D260" s="297" t="s">
        <v>2208</v>
      </c>
      <c r="E260" s="297" t="s">
        <v>967</v>
      </c>
      <c r="F260" s="296">
        <v>2</v>
      </c>
      <c r="G260" s="298">
        <v>2.8</v>
      </c>
      <c r="H260" s="298">
        <v>2.64</v>
      </c>
      <c r="I260" s="298">
        <v>2.29</v>
      </c>
      <c r="J260" s="299">
        <v>12037632.73</v>
      </c>
      <c r="K260" s="299">
        <v>2413913.7999999998</v>
      </c>
      <c r="L260" s="299">
        <v>4155752.18</v>
      </c>
      <c r="M260" s="299">
        <v>8680692.3000000007</v>
      </c>
      <c r="N260" s="300">
        <v>11.11</v>
      </c>
      <c r="O260" s="301">
        <v>15.133488372093023</v>
      </c>
      <c r="P260" s="300">
        <v>9.41</v>
      </c>
      <c r="Q260" s="301">
        <v>8.0209302325581397</v>
      </c>
      <c r="R260" s="302">
        <v>246.8</v>
      </c>
      <c r="S260" s="302">
        <v>101.35</v>
      </c>
      <c r="T260" s="302">
        <v>68.430000000000007</v>
      </c>
      <c r="U260" s="302">
        <v>248.05</v>
      </c>
      <c r="V260" s="302">
        <v>89.11</v>
      </c>
      <c r="W260" s="303"/>
      <c r="Y260" s="305"/>
      <c r="Z260" s="305"/>
      <c r="AA260" s="305"/>
      <c r="AB260" s="306"/>
      <c r="AC260" s="305"/>
      <c r="AD260" s="307"/>
    </row>
    <row r="261" spans="1:30" s="304" customFormat="1">
      <c r="A261" s="296">
        <v>4</v>
      </c>
      <c r="B261" s="297" t="s">
        <v>1233</v>
      </c>
      <c r="C261" s="296" t="s">
        <v>283</v>
      </c>
      <c r="D261" s="297" t="s">
        <v>2209</v>
      </c>
      <c r="E261" s="297" t="s">
        <v>967</v>
      </c>
      <c r="F261" s="296">
        <v>2</v>
      </c>
      <c r="G261" s="298">
        <v>1.34</v>
      </c>
      <c r="H261" s="298">
        <v>1.1499999999999999</v>
      </c>
      <c r="I261" s="298">
        <v>0.81</v>
      </c>
      <c r="J261" s="299">
        <v>4213177.34</v>
      </c>
      <c r="K261" s="299">
        <v>1433310.74</v>
      </c>
      <c r="L261" s="299">
        <v>2066945.42</v>
      </c>
      <c r="M261" s="299">
        <v>-2305708.37</v>
      </c>
      <c r="N261" s="300">
        <v>4.55</v>
      </c>
      <c r="O261" s="301">
        <v>15.133488372093023</v>
      </c>
      <c r="P261" s="300">
        <v>3.78</v>
      </c>
      <c r="Q261" s="301">
        <v>8.0209302325581397</v>
      </c>
      <c r="R261" s="302">
        <v>307.49</v>
      </c>
      <c r="S261" s="302">
        <v>41.67</v>
      </c>
      <c r="T261" s="302">
        <v>90.26</v>
      </c>
      <c r="U261" s="302">
        <v>204.72</v>
      </c>
      <c r="V261" s="302">
        <v>86.9</v>
      </c>
      <c r="W261" s="303"/>
      <c r="Y261" s="305"/>
      <c r="Z261" s="305"/>
      <c r="AA261" s="305"/>
      <c r="AB261" s="306"/>
      <c r="AC261" s="305"/>
      <c r="AD261" s="307"/>
    </row>
    <row r="262" spans="1:30" s="304" customFormat="1">
      <c r="A262" s="296">
        <v>4</v>
      </c>
      <c r="B262" s="297" t="s">
        <v>1233</v>
      </c>
      <c r="C262" s="296" t="s">
        <v>284</v>
      </c>
      <c r="D262" s="297" t="s">
        <v>3061</v>
      </c>
      <c r="E262" s="297" t="s">
        <v>945</v>
      </c>
      <c r="F262" s="296">
        <v>5</v>
      </c>
      <c r="G262" s="298">
        <v>0.65</v>
      </c>
      <c r="H262" s="298">
        <v>0.57999999999999996</v>
      </c>
      <c r="I262" s="298">
        <v>0.32</v>
      </c>
      <c r="J262" s="299">
        <v>-12852128.1</v>
      </c>
      <c r="K262" s="299">
        <v>873989.56</v>
      </c>
      <c r="L262" s="299">
        <v>5271909.01</v>
      </c>
      <c r="M262" s="299">
        <v>-25207107.870000001</v>
      </c>
      <c r="N262" s="300">
        <v>7.24</v>
      </c>
      <c r="O262" s="301">
        <v>11.957740585774056</v>
      </c>
      <c r="P262" s="300">
        <v>1.82</v>
      </c>
      <c r="Q262" s="301">
        <v>10.477489539748952</v>
      </c>
      <c r="R262" s="302">
        <v>368.1</v>
      </c>
      <c r="S262" s="302">
        <v>84.28</v>
      </c>
      <c r="T262" s="302">
        <v>29.9</v>
      </c>
      <c r="U262" s="302">
        <v>237.47</v>
      </c>
      <c r="V262" s="302">
        <v>56.68</v>
      </c>
      <c r="W262" s="303"/>
      <c r="Y262" s="305"/>
      <c r="Z262" s="305"/>
      <c r="AA262" s="305"/>
      <c r="AB262" s="306"/>
      <c r="AC262" s="305"/>
      <c r="AD262" s="307"/>
    </row>
    <row r="263" spans="1:30" s="304" customFormat="1">
      <c r="A263" s="296">
        <v>4</v>
      </c>
      <c r="B263" s="297" t="s">
        <v>1233</v>
      </c>
      <c r="C263" s="296" t="s">
        <v>285</v>
      </c>
      <c r="D263" s="297" t="s">
        <v>2210</v>
      </c>
      <c r="E263" s="297" t="s">
        <v>2865</v>
      </c>
      <c r="F263" s="296">
        <v>6</v>
      </c>
      <c r="G263" s="298">
        <v>1.57</v>
      </c>
      <c r="H263" s="298">
        <v>1.49</v>
      </c>
      <c r="I263" s="298">
        <v>0.78</v>
      </c>
      <c r="J263" s="299">
        <v>24081009.379999999</v>
      </c>
      <c r="K263" s="299">
        <v>15129016.810000001</v>
      </c>
      <c r="L263" s="299">
        <v>16452565.07</v>
      </c>
      <c r="M263" s="299">
        <v>-9393564.7300000004</v>
      </c>
      <c r="N263" s="300">
        <v>18.03</v>
      </c>
      <c r="O263" s="301">
        <v>12.960000000000003</v>
      </c>
      <c r="P263" s="300">
        <v>15.15</v>
      </c>
      <c r="Q263" s="301">
        <v>10.950165289256196</v>
      </c>
      <c r="R263" s="302">
        <v>227.24</v>
      </c>
      <c r="S263" s="302">
        <v>330.03</v>
      </c>
      <c r="T263" s="302">
        <v>89.42</v>
      </c>
      <c r="U263" s="302">
        <v>248.7</v>
      </c>
      <c r="V263" s="302">
        <v>66.88</v>
      </c>
      <c r="W263" s="303"/>
      <c r="Y263" s="305"/>
      <c r="Z263" s="305"/>
      <c r="AA263" s="305"/>
      <c r="AB263" s="306"/>
      <c r="AC263" s="305"/>
      <c r="AD263" s="307"/>
    </row>
    <row r="264" spans="1:30" s="304" customFormat="1">
      <c r="A264" s="296">
        <v>4</v>
      </c>
      <c r="B264" s="297" t="s">
        <v>1233</v>
      </c>
      <c r="C264" s="296" t="s">
        <v>286</v>
      </c>
      <c r="D264" s="297" t="s">
        <v>3062</v>
      </c>
      <c r="E264" s="297" t="s">
        <v>945</v>
      </c>
      <c r="F264" s="296">
        <v>5</v>
      </c>
      <c r="G264" s="298">
        <v>1.54</v>
      </c>
      <c r="H264" s="298">
        <v>1.44</v>
      </c>
      <c r="I264" s="298">
        <v>0.76</v>
      </c>
      <c r="J264" s="299">
        <v>9092763.1699999999</v>
      </c>
      <c r="K264" s="299">
        <v>3870349.57</v>
      </c>
      <c r="L264" s="299">
        <v>5894973.4699999997</v>
      </c>
      <c r="M264" s="299">
        <v>-3984436.14</v>
      </c>
      <c r="N264" s="300">
        <v>10.41</v>
      </c>
      <c r="O264" s="301">
        <v>11.957740585774056</v>
      </c>
      <c r="P264" s="300">
        <v>9.9700000000000006</v>
      </c>
      <c r="Q264" s="301">
        <v>10.477489539748952</v>
      </c>
      <c r="R264" s="302">
        <v>233.95</v>
      </c>
      <c r="S264" s="302">
        <v>82.89</v>
      </c>
      <c r="T264" s="302">
        <v>83.77</v>
      </c>
      <c r="U264" s="302">
        <v>403.87</v>
      </c>
      <c r="V264" s="302">
        <v>58.33</v>
      </c>
      <c r="W264" s="303"/>
      <c r="Y264" s="305"/>
      <c r="Z264" s="305"/>
      <c r="AA264" s="305"/>
      <c r="AB264" s="306"/>
      <c r="AC264" s="305"/>
      <c r="AD264" s="307"/>
    </row>
    <row r="265" spans="1:30" s="304" customFormat="1">
      <c r="A265" s="296">
        <v>4</v>
      </c>
      <c r="B265" s="297" t="s">
        <v>1246</v>
      </c>
      <c r="C265" s="296" t="s">
        <v>287</v>
      </c>
      <c r="D265" s="297" t="s">
        <v>2211</v>
      </c>
      <c r="E265" s="297" t="s">
        <v>1038</v>
      </c>
      <c r="F265" s="296">
        <v>16</v>
      </c>
      <c r="G265" s="298">
        <v>3.2</v>
      </c>
      <c r="H265" s="298">
        <v>2.76</v>
      </c>
      <c r="I265" s="298">
        <v>1.47</v>
      </c>
      <c r="J265" s="299">
        <v>140255642.31</v>
      </c>
      <c r="K265" s="299">
        <v>-13893927.810000001</v>
      </c>
      <c r="L265" s="299">
        <v>3362337.81</v>
      </c>
      <c r="M265" s="299">
        <v>30048775.949999999</v>
      </c>
      <c r="N265" s="300">
        <v>0.76</v>
      </c>
      <c r="O265" s="301">
        <v>7.936451612903225</v>
      </c>
      <c r="P265" s="300">
        <v>-2.14</v>
      </c>
      <c r="Q265" s="301">
        <v>4.3241935483870959</v>
      </c>
      <c r="R265" s="302">
        <v>77.510000000000005</v>
      </c>
      <c r="S265" s="302">
        <v>120.72</v>
      </c>
      <c r="T265" s="302">
        <v>78.290000000000006</v>
      </c>
      <c r="U265" s="302">
        <v>311.63</v>
      </c>
      <c r="V265" s="302">
        <v>51.12</v>
      </c>
      <c r="W265" s="303"/>
      <c r="Y265" s="305"/>
      <c r="Z265" s="305"/>
      <c r="AA265" s="305"/>
      <c r="AB265" s="306"/>
      <c r="AC265" s="305"/>
      <c r="AD265" s="307"/>
    </row>
    <row r="266" spans="1:30" s="304" customFormat="1">
      <c r="A266" s="296">
        <v>4</v>
      </c>
      <c r="B266" s="297" t="s">
        <v>1246</v>
      </c>
      <c r="C266" s="296" t="s">
        <v>288</v>
      </c>
      <c r="D266" s="297" t="s">
        <v>2212</v>
      </c>
      <c r="E266" s="297" t="s">
        <v>2868</v>
      </c>
      <c r="F266" s="296">
        <v>14</v>
      </c>
      <c r="G266" s="298">
        <v>1.0900000000000001</v>
      </c>
      <c r="H266" s="298">
        <v>0.89</v>
      </c>
      <c r="I266" s="298">
        <v>0.63</v>
      </c>
      <c r="J266" s="299">
        <v>7444105.21</v>
      </c>
      <c r="K266" s="299">
        <v>3564357.02</v>
      </c>
      <c r="L266" s="299">
        <v>18502821.940000001</v>
      </c>
      <c r="M266" s="299">
        <v>-31625925.329999998</v>
      </c>
      <c r="N266" s="300">
        <v>7.61</v>
      </c>
      <c r="O266" s="301">
        <v>11.61142857142857</v>
      </c>
      <c r="P266" s="300">
        <v>1.76</v>
      </c>
      <c r="Q266" s="301">
        <v>4.7292857142857141</v>
      </c>
      <c r="R266" s="302">
        <v>249.61</v>
      </c>
      <c r="S266" s="302">
        <v>50.71</v>
      </c>
      <c r="T266" s="302">
        <v>48.35</v>
      </c>
      <c r="U266" s="302">
        <v>96.48</v>
      </c>
      <c r="V266" s="302">
        <v>112.24</v>
      </c>
      <c r="W266" s="303"/>
      <c r="Y266" s="305"/>
      <c r="Z266" s="305"/>
      <c r="AA266" s="305"/>
      <c r="AB266" s="306"/>
      <c r="AC266" s="305"/>
      <c r="AD266" s="307"/>
    </row>
    <row r="267" spans="1:30" s="304" customFormat="1">
      <c r="A267" s="296">
        <v>4</v>
      </c>
      <c r="B267" s="297" t="s">
        <v>1246</v>
      </c>
      <c r="C267" s="296" t="s">
        <v>289</v>
      </c>
      <c r="D267" s="297" t="s">
        <v>2213</v>
      </c>
      <c r="E267" s="297" t="s">
        <v>945</v>
      </c>
      <c r="F267" s="296">
        <v>5</v>
      </c>
      <c r="G267" s="298">
        <v>1.79</v>
      </c>
      <c r="H267" s="298">
        <v>1.65</v>
      </c>
      <c r="I267" s="298">
        <v>1.29</v>
      </c>
      <c r="J267" s="299">
        <v>10858419.07</v>
      </c>
      <c r="K267" s="299">
        <v>424500.36</v>
      </c>
      <c r="L267" s="299">
        <v>-220774.67</v>
      </c>
      <c r="M267" s="299">
        <v>3981332.02</v>
      </c>
      <c r="N267" s="300">
        <v>-4.28</v>
      </c>
      <c r="O267" s="301">
        <v>11.957740585774056</v>
      </c>
      <c r="P267" s="300">
        <v>0.91</v>
      </c>
      <c r="Q267" s="301">
        <v>10.477489539748952</v>
      </c>
      <c r="R267" s="302">
        <v>224.72</v>
      </c>
      <c r="S267" s="302">
        <v>689.86</v>
      </c>
      <c r="T267" s="302">
        <v>867.65</v>
      </c>
      <c r="U267" s="302">
        <v>2173.0100000000002</v>
      </c>
      <c r="V267" s="302">
        <v>714.31</v>
      </c>
      <c r="W267" s="303"/>
      <c r="Y267" s="305"/>
      <c r="Z267" s="305"/>
      <c r="AA267" s="305"/>
      <c r="AB267" s="306"/>
      <c r="AC267" s="305"/>
      <c r="AD267" s="307"/>
    </row>
    <row r="268" spans="1:30" s="304" customFormat="1">
      <c r="A268" s="296">
        <v>4</v>
      </c>
      <c r="B268" s="297" t="s">
        <v>1246</v>
      </c>
      <c r="C268" s="296" t="s">
        <v>290</v>
      </c>
      <c r="D268" s="297" t="s">
        <v>2214</v>
      </c>
      <c r="E268" s="297" t="s">
        <v>945</v>
      </c>
      <c r="F268" s="296">
        <v>5</v>
      </c>
      <c r="G268" s="298">
        <v>1.39</v>
      </c>
      <c r="H268" s="298">
        <v>1.24</v>
      </c>
      <c r="I268" s="298">
        <v>1.04</v>
      </c>
      <c r="J268" s="299">
        <v>6790386.6200000001</v>
      </c>
      <c r="K268" s="299">
        <v>9699448.3000000007</v>
      </c>
      <c r="L268" s="299">
        <v>9272347.4700000007</v>
      </c>
      <c r="M268" s="299">
        <v>3860166.91</v>
      </c>
      <c r="N268" s="300">
        <v>14.71</v>
      </c>
      <c r="O268" s="301">
        <v>11.957740585774056</v>
      </c>
      <c r="P268" s="300">
        <v>22.94</v>
      </c>
      <c r="Q268" s="301">
        <v>10.477489539748952</v>
      </c>
      <c r="R268" s="302">
        <v>181.03</v>
      </c>
      <c r="S268" s="302">
        <v>74.73</v>
      </c>
      <c r="T268" s="302">
        <v>74.930000000000007</v>
      </c>
      <c r="U268" s="302">
        <v>197.31</v>
      </c>
      <c r="V268" s="302">
        <v>40.78</v>
      </c>
      <c r="W268" s="303"/>
      <c r="Y268" s="305"/>
      <c r="Z268" s="305"/>
      <c r="AA268" s="305"/>
      <c r="AB268" s="306"/>
      <c r="AC268" s="305"/>
      <c r="AD268" s="307"/>
    </row>
    <row r="269" spans="1:30" s="304" customFormat="1">
      <c r="A269" s="296">
        <v>4</v>
      </c>
      <c r="B269" s="297" t="s">
        <v>1246</v>
      </c>
      <c r="C269" s="296" t="s">
        <v>291</v>
      </c>
      <c r="D269" s="297" t="s">
        <v>2215</v>
      </c>
      <c r="E269" s="297" t="s">
        <v>967</v>
      </c>
      <c r="F269" s="296">
        <v>2</v>
      </c>
      <c r="G269" s="298">
        <v>1.1599999999999999</v>
      </c>
      <c r="H269" s="298">
        <v>1.02</v>
      </c>
      <c r="I269" s="298">
        <v>0.51</v>
      </c>
      <c r="J269" s="299">
        <v>2370948.6800000002</v>
      </c>
      <c r="K269" s="299">
        <v>3812616.44</v>
      </c>
      <c r="L269" s="299">
        <v>4276809.93</v>
      </c>
      <c r="M269" s="299">
        <v>-6745434.7000000002</v>
      </c>
      <c r="N269" s="300">
        <v>10.29</v>
      </c>
      <c r="O269" s="301">
        <v>15.133488372093023</v>
      </c>
      <c r="P269" s="300">
        <v>7.3</v>
      </c>
      <c r="Q269" s="301">
        <v>8.0209302325581397</v>
      </c>
      <c r="R269" s="302">
        <v>108.39</v>
      </c>
      <c r="S269" s="302">
        <v>176.64</v>
      </c>
      <c r="T269" s="302">
        <v>277.67</v>
      </c>
      <c r="U269" s="302">
        <v>2227.4</v>
      </c>
      <c r="V269" s="302">
        <v>104.31</v>
      </c>
      <c r="W269" s="303"/>
      <c r="Y269" s="305"/>
      <c r="Z269" s="305"/>
      <c r="AA269" s="305"/>
      <c r="AB269" s="306"/>
      <c r="AC269" s="305"/>
      <c r="AD269" s="307"/>
    </row>
    <row r="270" spans="1:30" s="304" customFormat="1">
      <c r="A270" s="296">
        <v>4</v>
      </c>
      <c r="B270" s="297" t="s">
        <v>1246</v>
      </c>
      <c r="C270" s="296" t="s">
        <v>292</v>
      </c>
      <c r="D270" s="297" t="s">
        <v>2216</v>
      </c>
      <c r="E270" s="297" t="s">
        <v>945</v>
      </c>
      <c r="F270" s="296">
        <v>5</v>
      </c>
      <c r="G270" s="298">
        <v>1.53</v>
      </c>
      <c r="H270" s="298">
        <v>1.35</v>
      </c>
      <c r="I270" s="298">
        <v>0.95</v>
      </c>
      <c r="J270" s="299">
        <v>6322650.5899999999</v>
      </c>
      <c r="K270" s="299">
        <v>5382173.9900000002</v>
      </c>
      <c r="L270" s="299">
        <v>6817397.0999999996</v>
      </c>
      <c r="M270" s="299">
        <v>-626422.81000000006</v>
      </c>
      <c r="N270" s="300">
        <v>14.19</v>
      </c>
      <c r="O270" s="301">
        <v>11.957740585774056</v>
      </c>
      <c r="P270" s="300">
        <v>10.210000000000001</v>
      </c>
      <c r="Q270" s="301">
        <v>10.477489539748952</v>
      </c>
      <c r="R270" s="302">
        <v>203.91</v>
      </c>
      <c r="S270" s="302">
        <v>78.63</v>
      </c>
      <c r="T270" s="302">
        <v>64.02</v>
      </c>
      <c r="U270" s="302">
        <v>158.34</v>
      </c>
      <c r="V270" s="302">
        <v>99.32</v>
      </c>
      <c r="W270" s="303"/>
      <c r="Y270" s="305"/>
      <c r="Z270" s="305"/>
      <c r="AA270" s="305"/>
      <c r="AB270" s="306"/>
      <c r="AC270" s="305"/>
      <c r="AD270" s="307"/>
    </row>
    <row r="271" spans="1:30" s="304" customFormat="1">
      <c r="A271" s="296">
        <v>4</v>
      </c>
      <c r="B271" s="297" t="s">
        <v>1253</v>
      </c>
      <c r="C271" s="296" t="s">
        <v>293</v>
      </c>
      <c r="D271" s="297" t="s">
        <v>2217</v>
      </c>
      <c r="E271" s="297" t="s">
        <v>1038</v>
      </c>
      <c r="F271" s="296">
        <v>16</v>
      </c>
      <c r="G271" s="298">
        <v>1.2</v>
      </c>
      <c r="H271" s="298">
        <v>1.0900000000000001</v>
      </c>
      <c r="I271" s="298">
        <v>0.59</v>
      </c>
      <c r="J271" s="299">
        <v>52988307.740000002</v>
      </c>
      <c r="K271" s="299">
        <v>7597600.9800000004</v>
      </c>
      <c r="L271" s="299">
        <v>33246059.079999998</v>
      </c>
      <c r="M271" s="299">
        <v>-80686698.5</v>
      </c>
      <c r="N271" s="300">
        <v>7.25</v>
      </c>
      <c r="O271" s="301">
        <v>7.936451612903225</v>
      </c>
      <c r="P271" s="300">
        <v>1.23</v>
      </c>
      <c r="Q271" s="301">
        <v>4.3241935483870959</v>
      </c>
      <c r="R271" s="302">
        <v>246.12</v>
      </c>
      <c r="S271" s="302">
        <v>90.11</v>
      </c>
      <c r="T271" s="302">
        <v>50.61</v>
      </c>
      <c r="U271" s="302">
        <v>301.70999999999998</v>
      </c>
      <c r="V271" s="302">
        <v>56.18</v>
      </c>
      <c r="W271" s="303"/>
      <c r="Y271" s="305"/>
      <c r="Z271" s="305"/>
      <c r="AA271" s="305"/>
      <c r="AB271" s="306"/>
      <c r="AC271" s="305"/>
      <c r="AD271" s="307"/>
    </row>
    <row r="272" spans="1:30" s="304" customFormat="1">
      <c r="A272" s="296">
        <v>4</v>
      </c>
      <c r="B272" s="297" t="s">
        <v>1253</v>
      </c>
      <c r="C272" s="296" t="s">
        <v>294</v>
      </c>
      <c r="D272" s="297" t="s">
        <v>2218</v>
      </c>
      <c r="E272" s="297" t="s">
        <v>945</v>
      </c>
      <c r="F272" s="296">
        <v>5</v>
      </c>
      <c r="G272" s="298">
        <v>1.1000000000000001</v>
      </c>
      <c r="H272" s="298">
        <v>1.02</v>
      </c>
      <c r="I272" s="298">
        <v>0.8</v>
      </c>
      <c r="J272" s="299">
        <v>1996229.14</v>
      </c>
      <c r="K272" s="299">
        <v>1584592.7</v>
      </c>
      <c r="L272" s="299">
        <v>3349380.97</v>
      </c>
      <c r="M272" s="299">
        <v>-5140007.34</v>
      </c>
      <c r="N272" s="300">
        <v>6.75</v>
      </c>
      <c r="O272" s="301">
        <v>11.957740585774056</v>
      </c>
      <c r="P272" s="300">
        <v>3.64</v>
      </c>
      <c r="Q272" s="301">
        <v>10.477489539748952</v>
      </c>
      <c r="R272" s="302">
        <v>400.07</v>
      </c>
      <c r="S272" s="302">
        <v>58.74</v>
      </c>
      <c r="T272" s="302">
        <v>46.77</v>
      </c>
      <c r="U272" s="302">
        <v>184.6</v>
      </c>
      <c r="V272" s="302">
        <v>57.21</v>
      </c>
      <c r="W272" s="303"/>
      <c r="Y272" s="305"/>
      <c r="Z272" s="305"/>
      <c r="AA272" s="305"/>
      <c r="AB272" s="306"/>
      <c r="AC272" s="305"/>
      <c r="AD272" s="307"/>
    </row>
    <row r="273" spans="1:30" s="304" customFormat="1">
      <c r="A273" s="296">
        <v>4</v>
      </c>
      <c r="B273" s="297" t="s">
        <v>1253</v>
      </c>
      <c r="C273" s="296" t="s">
        <v>295</v>
      </c>
      <c r="D273" s="297" t="s">
        <v>2219</v>
      </c>
      <c r="E273" s="297" t="s">
        <v>945</v>
      </c>
      <c r="F273" s="296">
        <v>5</v>
      </c>
      <c r="G273" s="298">
        <v>1.22</v>
      </c>
      <c r="H273" s="298">
        <v>1.1100000000000001</v>
      </c>
      <c r="I273" s="298">
        <v>0.8</v>
      </c>
      <c r="J273" s="299">
        <v>5373944.1600000001</v>
      </c>
      <c r="K273" s="299">
        <v>12235424.699999999</v>
      </c>
      <c r="L273" s="299">
        <v>7522215.4000000004</v>
      </c>
      <c r="M273" s="299">
        <v>-5532795.4699999997</v>
      </c>
      <c r="N273" s="300">
        <v>10.53</v>
      </c>
      <c r="O273" s="301">
        <v>11.957740585774056</v>
      </c>
      <c r="P273" s="300">
        <v>9.99</v>
      </c>
      <c r="Q273" s="301">
        <v>10.477489539748952</v>
      </c>
      <c r="R273" s="302">
        <v>362.11</v>
      </c>
      <c r="S273" s="302">
        <v>66.39</v>
      </c>
      <c r="T273" s="302">
        <v>52.76</v>
      </c>
      <c r="U273" s="302">
        <v>232.14</v>
      </c>
      <c r="V273" s="302">
        <v>66.72</v>
      </c>
      <c r="W273" s="303"/>
      <c r="Y273" s="305"/>
      <c r="Z273" s="305"/>
      <c r="AA273" s="305"/>
      <c r="AB273" s="306"/>
      <c r="AC273" s="305"/>
      <c r="AD273" s="307"/>
    </row>
    <row r="274" spans="1:30" s="304" customFormat="1">
      <c r="A274" s="296">
        <v>4</v>
      </c>
      <c r="B274" s="297" t="s">
        <v>1253</v>
      </c>
      <c r="C274" s="296" t="s">
        <v>296</v>
      </c>
      <c r="D274" s="297" t="s">
        <v>2220</v>
      </c>
      <c r="E274" s="297" t="s">
        <v>2865</v>
      </c>
      <c r="F274" s="296">
        <v>6</v>
      </c>
      <c r="G274" s="298">
        <v>2</v>
      </c>
      <c r="H274" s="298">
        <v>1.92</v>
      </c>
      <c r="I274" s="298">
        <v>1.58</v>
      </c>
      <c r="J274" s="299">
        <v>39711424.93</v>
      </c>
      <c r="K274" s="299">
        <v>1100349.19</v>
      </c>
      <c r="L274" s="299">
        <v>6210197.1299999999</v>
      </c>
      <c r="M274" s="299">
        <v>23246336.039999999</v>
      </c>
      <c r="N274" s="300">
        <v>5.83</v>
      </c>
      <c r="O274" s="301">
        <v>12.960000000000003</v>
      </c>
      <c r="P274" s="300">
        <v>0.55000000000000004</v>
      </c>
      <c r="Q274" s="301">
        <v>10.950165289256196</v>
      </c>
      <c r="R274" s="302">
        <v>302.68</v>
      </c>
      <c r="S274" s="302">
        <v>70.25</v>
      </c>
      <c r="T274" s="302">
        <v>63.85</v>
      </c>
      <c r="U274" s="302">
        <v>317.02</v>
      </c>
      <c r="V274" s="302">
        <v>50.25</v>
      </c>
      <c r="W274" s="303"/>
      <c r="Y274" s="305"/>
      <c r="Z274" s="305"/>
      <c r="AA274" s="305"/>
      <c r="AB274" s="306"/>
      <c r="AC274" s="305"/>
      <c r="AD274" s="307"/>
    </row>
    <row r="275" spans="1:30" s="304" customFormat="1">
      <c r="A275" s="296">
        <v>4</v>
      </c>
      <c r="B275" s="297" t="s">
        <v>1253</v>
      </c>
      <c r="C275" s="296" t="s">
        <v>297</v>
      </c>
      <c r="D275" s="297" t="s">
        <v>2221</v>
      </c>
      <c r="E275" s="297" t="s">
        <v>945</v>
      </c>
      <c r="F275" s="296">
        <v>5</v>
      </c>
      <c r="G275" s="298">
        <v>1.2</v>
      </c>
      <c r="H275" s="298">
        <v>1.1200000000000001</v>
      </c>
      <c r="I275" s="298">
        <v>0.94</v>
      </c>
      <c r="J275" s="299">
        <v>5295578.6900000004</v>
      </c>
      <c r="K275" s="299">
        <v>2379362.19</v>
      </c>
      <c r="L275" s="299">
        <v>4134416.82</v>
      </c>
      <c r="M275" s="299">
        <v>-1663866.53</v>
      </c>
      <c r="N275" s="300">
        <v>6.32</v>
      </c>
      <c r="O275" s="301">
        <v>11.957740585774056</v>
      </c>
      <c r="P275" s="300">
        <v>4.75</v>
      </c>
      <c r="Q275" s="301">
        <v>10.477489539748952</v>
      </c>
      <c r="R275" s="302">
        <v>297.33</v>
      </c>
      <c r="S275" s="302">
        <v>41.19</v>
      </c>
      <c r="T275" s="302">
        <v>51.51</v>
      </c>
      <c r="U275" s="302">
        <v>389.78</v>
      </c>
      <c r="V275" s="302">
        <v>64.53</v>
      </c>
      <c r="W275" s="303"/>
      <c r="Y275" s="305"/>
      <c r="Z275" s="305"/>
      <c r="AA275" s="305"/>
      <c r="AB275" s="306"/>
      <c r="AC275" s="305"/>
      <c r="AD275" s="307"/>
    </row>
    <row r="276" spans="1:30" s="304" customFormat="1">
      <c r="A276" s="296">
        <v>4</v>
      </c>
      <c r="B276" s="297" t="s">
        <v>1253</v>
      </c>
      <c r="C276" s="296" t="s">
        <v>298</v>
      </c>
      <c r="D276" s="297" t="s">
        <v>2222</v>
      </c>
      <c r="E276" s="297" t="s">
        <v>963</v>
      </c>
      <c r="F276" s="296">
        <v>9</v>
      </c>
      <c r="G276" s="298">
        <v>0.88</v>
      </c>
      <c r="H276" s="298">
        <v>0.79</v>
      </c>
      <c r="I276" s="298">
        <v>0.54</v>
      </c>
      <c r="J276" s="299">
        <v>-6278146.54</v>
      </c>
      <c r="K276" s="299">
        <v>5307020.0599999996</v>
      </c>
      <c r="L276" s="299">
        <v>15314901.300000001</v>
      </c>
      <c r="M276" s="299">
        <v>-25659523.829999998</v>
      </c>
      <c r="N276" s="300">
        <v>11.51</v>
      </c>
      <c r="O276" s="301">
        <v>10.682500000000001</v>
      </c>
      <c r="P276" s="300">
        <v>3.73</v>
      </c>
      <c r="Q276" s="301">
        <v>7.8810714285714285</v>
      </c>
      <c r="R276" s="302">
        <v>360.39</v>
      </c>
      <c r="S276" s="302">
        <v>54.06</v>
      </c>
      <c r="T276" s="302">
        <v>43.75</v>
      </c>
      <c r="U276" s="302">
        <v>237.24</v>
      </c>
      <c r="V276" s="302">
        <v>51.44</v>
      </c>
      <c r="W276" s="303"/>
      <c r="Y276" s="305"/>
      <c r="Z276" s="305"/>
      <c r="AA276" s="305"/>
      <c r="AB276" s="306"/>
      <c r="AC276" s="305"/>
      <c r="AD276" s="307"/>
    </row>
    <row r="277" spans="1:30" s="304" customFormat="1">
      <c r="A277" s="296">
        <v>4</v>
      </c>
      <c r="B277" s="297" t="s">
        <v>1253</v>
      </c>
      <c r="C277" s="296" t="s">
        <v>299</v>
      </c>
      <c r="D277" s="297" t="s">
        <v>2223</v>
      </c>
      <c r="E277" s="297" t="s">
        <v>967</v>
      </c>
      <c r="F277" s="296">
        <v>2</v>
      </c>
      <c r="G277" s="298">
        <v>1.41</v>
      </c>
      <c r="H277" s="298">
        <v>1.29</v>
      </c>
      <c r="I277" s="298">
        <v>1.1200000000000001</v>
      </c>
      <c r="J277" s="299">
        <v>7320011.2000000002</v>
      </c>
      <c r="K277" s="299">
        <v>2500424.19</v>
      </c>
      <c r="L277" s="299">
        <v>4770158.37</v>
      </c>
      <c r="M277" s="299">
        <v>2138394.11</v>
      </c>
      <c r="N277" s="300">
        <v>9.66</v>
      </c>
      <c r="O277" s="301">
        <v>15.133488372093023</v>
      </c>
      <c r="P277" s="300">
        <v>4.05</v>
      </c>
      <c r="Q277" s="301">
        <v>8.0209302325581397</v>
      </c>
      <c r="R277" s="302">
        <v>444.11</v>
      </c>
      <c r="S277" s="302">
        <v>29.76</v>
      </c>
      <c r="T277" s="302">
        <v>76.459999999999994</v>
      </c>
      <c r="U277" s="302">
        <v>354.54</v>
      </c>
      <c r="V277" s="302">
        <v>78.400000000000006</v>
      </c>
      <c r="W277" s="303"/>
      <c r="Y277" s="305"/>
      <c r="Z277" s="305"/>
      <c r="AA277" s="305"/>
      <c r="AB277" s="306"/>
      <c r="AC277" s="305"/>
      <c r="AD277" s="307"/>
    </row>
    <row r="278" spans="1:30" s="304" customFormat="1">
      <c r="A278" s="296">
        <v>5</v>
      </c>
      <c r="B278" s="297" t="s">
        <v>1296</v>
      </c>
      <c r="C278" s="296" t="s">
        <v>332</v>
      </c>
      <c r="D278" s="297" t="s">
        <v>2253</v>
      </c>
      <c r="E278" s="297" t="s">
        <v>1000</v>
      </c>
      <c r="F278" s="296">
        <v>17</v>
      </c>
      <c r="G278" s="298">
        <v>1.61</v>
      </c>
      <c r="H278" s="298">
        <v>1.45</v>
      </c>
      <c r="I278" s="298">
        <v>0.97</v>
      </c>
      <c r="J278" s="299">
        <v>182831717.74000001</v>
      </c>
      <c r="K278" s="299">
        <v>1223092.6399999999</v>
      </c>
      <c r="L278" s="299">
        <v>53751695.909999996</v>
      </c>
      <c r="M278" s="299">
        <v>-3243225.23</v>
      </c>
      <c r="N278" s="300">
        <v>7.45</v>
      </c>
      <c r="O278" s="301">
        <v>7.9657894736842101</v>
      </c>
      <c r="P278" s="300">
        <v>0.13</v>
      </c>
      <c r="Q278" s="301">
        <v>3.4205263157894743</v>
      </c>
      <c r="R278" s="302">
        <v>171.15</v>
      </c>
      <c r="S278" s="302">
        <v>28.25</v>
      </c>
      <c r="T278" s="302">
        <v>116.16</v>
      </c>
      <c r="U278" s="302">
        <v>167.41</v>
      </c>
      <c r="V278" s="302">
        <v>45.9</v>
      </c>
      <c r="W278" s="303"/>
      <c r="Y278" s="305"/>
      <c r="Z278" s="305"/>
      <c r="AA278" s="305"/>
      <c r="AB278" s="306"/>
      <c r="AC278" s="305"/>
      <c r="AD278" s="307"/>
    </row>
    <row r="279" spans="1:30" s="304" customFormat="1">
      <c r="A279" s="296">
        <v>5</v>
      </c>
      <c r="B279" s="297" t="s">
        <v>1296</v>
      </c>
      <c r="C279" s="296" t="s">
        <v>333</v>
      </c>
      <c r="D279" s="297" t="s">
        <v>2254</v>
      </c>
      <c r="E279" s="297" t="s">
        <v>945</v>
      </c>
      <c r="F279" s="296">
        <v>5</v>
      </c>
      <c r="G279" s="298">
        <v>1.44</v>
      </c>
      <c r="H279" s="298">
        <v>1.25</v>
      </c>
      <c r="I279" s="298">
        <v>0.74</v>
      </c>
      <c r="J279" s="299">
        <v>10651517.51</v>
      </c>
      <c r="K279" s="299">
        <v>7592227.1399999997</v>
      </c>
      <c r="L279" s="299">
        <v>10740623.279999999</v>
      </c>
      <c r="M279" s="299">
        <v>-6182743.75</v>
      </c>
      <c r="N279" s="300">
        <v>12.67</v>
      </c>
      <c r="O279" s="301">
        <v>11.957740585774056</v>
      </c>
      <c r="P279" s="300">
        <v>11.45</v>
      </c>
      <c r="Q279" s="301">
        <v>10.477489539748952</v>
      </c>
      <c r="R279" s="302">
        <v>156.5</v>
      </c>
      <c r="S279" s="302">
        <v>14.08</v>
      </c>
      <c r="T279" s="302">
        <v>41.46</v>
      </c>
      <c r="U279" s="302">
        <v>330.2</v>
      </c>
      <c r="V279" s="302">
        <v>70.17</v>
      </c>
      <c r="W279" s="303"/>
      <c r="Y279" s="305"/>
      <c r="Z279" s="305"/>
      <c r="AA279" s="305"/>
      <c r="AB279" s="306"/>
      <c r="AC279" s="305"/>
      <c r="AD279" s="307"/>
    </row>
    <row r="280" spans="1:30" s="304" customFormat="1">
      <c r="A280" s="296">
        <v>5</v>
      </c>
      <c r="B280" s="297" t="s">
        <v>1296</v>
      </c>
      <c r="C280" s="296" t="s">
        <v>334</v>
      </c>
      <c r="D280" s="297" t="s">
        <v>2255</v>
      </c>
      <c r="E280" s="297" t="s">
        <v>945</v>
      </c>
      <c r="F280" s="296">
        <v>5</v>
      </c>
      <c r="G280" s="298">
        <v>1.48</v>
      </c>
      <c r="H280" s="298">
        <v>1.33</v>
      </c>
      <c r="I280" s="298">
        <v>1.18</v>
      </c>
      <c r="J280" s="299">
        <v>6387942.4100000001</v>
      </c>
      <c r="K280" s="299">
        <v>4401092.8499999996</v>
      </c>
      <c r="L280" s="299">
        <v>4417554.51</v>
      </c>
      <c r="M280" s="299">
        <v>2367604.5299999998</v>
      </c>
      <c r="N280" s="300">
        <v>9.17</v>
      </c>
      <c r="O280" s="301">
        <v>11.957740585774056</v>
      </c>
      <c r="P280" s="300">
        <v>11.19</v>
      </c>
      <c r="Q280" s="301">
        <v>10.477489539748952</v>
      </c>
      <c r="R280" s="302">
        <v>214.39</v>
      </c>
      <c r="S280" s="302">
        <v>8.74</v>
      </c>
      <c r="T280" s="302">
        <v>53.66</v>
      </c>
      <c r="U280" s="302">
        <v>61.15</v>
      </c>
      <c r="V280" s="302">
        <v>90.37</v>
      </c>
      <c r="W280" s="303"/>
      <c r="Y280" s="305"/>
      <c r="Z280" s="305"/>
      <c r="AA280" s="305"/>
      <c r="AB280" s="306"/>
      <c r="AC280" s="305"/>
      <c r="AD280" s="307"/>
    </row>
    <row r="281" spans="1:30" s="304" customFormat="1">
      <c r="A281" s="296">
        <v>5</v>
      </c>
      <c r="B281" s="297" t="s">
        <v>1296</v>
      </c>
      <c r="C281" s="296" t="s">
        <v>335</v>
      </c>
      <c r="D281" s="297" t="s">
        <v>2256</v>
      </c>
      <c r="E281" s="297" t="s">
        <v>2866</v>
      </c>
      <c r="F281" s="296">
        <v>12</v>
      </c>
      <c r="G281" s="298">
        <v>1.52</v>
      </c>
      <c r="H281" s="298">
        <v>1.25</v>
      </c>
      <c r="I281" s="298">
        <v>0.46</v>
      </c>
      <c r="J281" s="299">
        <v>16578211.609999999</v>
      </c>
      <c r="K281" s="299">
        <v>10687293.119999999</v>
      </c>
      <c r="L281" s="299">
        <v>18517527.59</v>
      </c>
      <c r="M281" s="299">
        <v>-17319420.960000001</v>
      </c>
      <c r="N281" s="300">
        <v>11.7</v>
      </c>
      <c r="O281" s="301">
        <v>11.824857142857141</v>
      </c>
      <c r="P281" s="300">
        <v>5.67</v>
      </c>
      <c r="Q281" s="301">
        <v>6.0414285714285709</v>
      </c>
      <c r="R281" s="302">
        <v>182.7</v>
      </c>
      <c r="S281" s="302">
        <v>37.92</v>
      </c>
      <c r="T281" s="302">
        <v>73.28</v>
      </c>
      <c r="U281" s="302">
        <v>85.1</v>
      </c>
      <c r="V281" s="302">
        <v>67.38</v>
      </c>
      <c r="W281" s="303"/>
      <c r="Y281" s="305"/>
      <c r="Z281" s="305"/>
      <c r="AA281" s="305"/>
      <c r="AB281" s="306"/>
      <c r="AC281" s="305"/>
      <c r="AD281" s="307"/>
    </row>
    <row r="282" spans="1:30" s="304" customFormat="1">
      <c r="A282" s="296">
        <v>5</v>
      </c>
      <c r="B282" s="297" t="s">
        <v>1296</v>
      </c>
      <c r="C282" s="296" t="s">
        <v>336</v>
      </c>
      <c r="D282" s="297" t="s">
        <v>2257</v>
      </c>
      <c r="E282" s="297" t="s">
        <v>941</v>
      </c>
      <c r="F282" s="296">
        <v>10</v>
      </c>
      <c r="G282" s="298">
        <v>1.78</v>
      </c>
      <c r="H282" s="298">
        <v>1.48</v>
      </c>
      <c r="I282" s="298">
        <v>1.1200000000000001</v>
      </c>
      <c r="J282" s="299">
        <v>20510558.57</v>
      </c>
      <c r="K282" s="299">
        <v>13921709.32</v>
      </c>
      <c r="L282" s="299">
        <v>23229777.489999998</v>
      </c>
      <c r="M282" s="299">
        <v>1366378.08</v>
      </c>
      <c r="N282" s="300">
        <v>15.25</v>
      </c>
      <c r="O282" s="301">
        <v>10.935862068965518</v>
      </c>
      <c r="P282" s="300">
        <v>6.77</v>
      </c>
      <c r="Q282" s="301">
        <v>9.086724137931034</v>
      </c>
      <c r="R282" s="302">
        <v>158.68</v>
      </c>
      <c r="S282" s="302">
        <v>12.77</v>
      </c>
      <c r="T282" s="302">
        <v>95.69</v>
      </c>
      <c r="U282" s="302">
        <v>90.06</v>
      </c>
      <c r="V282" s="302">
        <v>77.81</v>
      </c>
      <c r="W282" s="303"/>
      <c r="Y282" s="305"/>
      <c r="Z282" s="305"/>
      <c r="AA282" s="305"/>
      <c r="AB282" s="306"/>
      <c r="AC282" s="305"/>
      <c r="AD282" s="307"/>
    </row>
    <row r="283" spans="1:30" s="304" customFormat="1">
      <c r="A283" s="296">
        <v>5</v>
      </c>
      <c r="B283" s="297" t="s">
        <v>1296</v>
      </c>
      <c r="C283" s="296" t="s">
        <v>337</v>
      </c>
      <c r="D283" s="297" t="s">
        <v>2258</v>
      </c>
      <c r="E283" s="297" t="s">
        <v>2865</v>
      </c>
      <c r="F283" s="296">
        <v>6</v>
      </c>
      <c r="G283" s="298">
        <v>2.35</v>
      </c>
      <c r="H283" s="298">
        <v>2.13</v>
      </c>
      <c r="I283" s="298">
        <v>1.68</v>
      </c>
      <c r="J283" s="299">
        <v>21009481.82</v>
      </c>
      <c r="K283" s="299">
        <v>13923215.029999999</v>
      </c>
      <c r="L283" s="299">
        <v>16692835.93</v>
      </c>
      <c r="M283" s="299">
        <v>10661875.369999999</v>
      </c>
      <c r="N283" s="300">
        <v>16.53</v>
      </c>
      <c r="O283" s="301">
        <v>12.960000000000003</v>
      </c>
      <c r="P283" s="300">
        <v>25.14</v>
      </c>
      <c r="Q283" s="301">
        <v>10.950165289256196</v>
      </c>
      <c r="R283" s="302">
        <v>154.09</v>
      </c>
      <c r="S283" s="302">
        <v>10.14</v>
      </c>
      <c r="T283" s="302">
        <v>83.01</v>
      </c>
      <c r="U283" s="302">
        <v>108.27</v>
      </c>
      <c r="V283" s="302">
        <v>54.39</v>
      </c>
      <c r="W283" s="303"/>
      <c r="Y283" s="305"/>
      <c r="Z283" s="305"/>
      <c r="AA283" s="305"/>
      <c r="AB283" s="306"/>
      <c r="AC283" s="305"/>
      <c r="AD283" s="307"/>
    </row>
    <row r="284" spans="1:30" s="304" customFormat="1">
      <c r="A284" s="296">
        <v>5</v>
      </c>
      <c r="B284" s="297" t="s">
        <v>1296</v>
      </c>
      <c r="C284" s="296" t="s">
        <v>338</v>
      </c>
      <c r="D284" s="297" t="s">
        <v>2259</v>
      </c>
      <c r="E284" s="297" t="s">
        <v>2865</v>
      </c>
      <c r="F284" s="296">
        <v>6</v>
      </c>
      <c r="G284" s="298">
        <v>1.83</v>
      </c>
      <c r="H284" s="298">
        <v>1.56</v>
      </c>
      <c r="I284" s="298">
        <v>1.28</v>
      </c>
      <c r="J284" s="299">
        <v>14640768.609999999</v>
      </c>
      <c r="K284" s="299">
        <v>11461039.689999999</v>
      </c>
      <c r="L284" s="299">
        <v>14043708.199999999</v>
      </c>
      <c r="M284" s="299">
        <v>4753113.3899999997</v>
      </c>
      <c r="N284" s="300">
        <v>14.06</v>
      </c>
      <c r="O284" s="301">
        <v>12.960000000000003</v>
      </c>
      <c r="P284" s="300">
        <v>21.37</v>
      </c>
      <c r="Q284" s="301">
        <v>10.950165289256196</v>
      </c>
      <c r="R284" s="302">
        <v>176.3</v>
      </c>
      <c r="S284" s="302">
        <v>11.01</v>
      </c>
      <c r="T284" s="302">
        <v>106.62</v>
      </c>
      <c r="U284" s="302">
        <v>244.41</v>
      </c>
      <c r="V284" s="302">
        <v>66.61</v>
      </c>
      <c r="W284" s="303"/>
      <c r="Y284" s="305"/>
      <c r="Z284" s="305"/>
      <c r="AA284" s="305"/>
      <c r="AB284" s="306"/>
      <c r="AC284" s="305"/>
      <c r="AD284" s="307"/>
    </row>
    <row r="285" spans="1:30" s="304" customFormat="1">
      <c r="A285" s="296">
        <v>5</v>
      </c>
      <c r="B285" s="297" t="s">
        <v>1296</v>
      </c>
      <c r="C285" s="296" t="s">
        <v>339</v>
      </c>
      <c r="D285" s="297" t="s">
        <v>2260</v>
      </c>
      <c r="E285" s="297" t="s">
        <v>945</v>
      </c>
      <c r="F285" s="296">
        <v>5</v>
      </c>
      <c r="G285" s="298">
        <v>1.07</v>
      </c>
      <c r="H285" s="298">
        <v>0.94</v>
      </c>
      <c r="I285" s="298">
        <v>0.75</v>
      </c>
      <c r="J285" s="299">
        <v>1630716.37</v>
      </c>
      <c r="K285" s="299">
        <v>4077599.19</v>
      </c>
      <c r="L285" s="299">
        <v>5694637.4400000004</v>
      </c>
      <c r="M285" s="299">
        <v>-5716696.8399999999</v>
      </c>
      <c r="N285" s="300">
        <v>9.64</v>
      </c>
      <c r="O285" s="301">
        <v>11.957740585774056</v>
      </c>
      <c r="P285" s="300">
        <v>10.14</v>
      </c>
      <c r="Q285" s="301">
        <v>10.477489539748952</v>
      </c>
      <c r="R285" s="302">
        <v>391.81</v>
      </c>
      <c r="S285" s="302">
        <v>18.399999999999999</v>
      </c>
      <c r="T285" s="302">
        <v>115.35</v>
      </c>
      <c r="U285" s="302">
        <v>308.79000000000002</v>
      </c>
      <c r="V285" s="302">
        <v>82.97</v>
      </c>
      <c r="W285" s="303"/>
      <c r="Y285" s="305"/>
      <c r="Z285" s="305"/>
      <c r="AA285" s="305"/>
      <c r="AB285" s="306"/>
      <c r="AC285" s="305"/>
      <c r="AD285" s="307"/>
    </row>
    <row r="286" spans="1:30" s="304" customFormat="1">
      <c r="A286" s="296">
        <v>5</v>
      </c>
      <c r="B286" s="297" t="s">
        <v>1261</v>
      </c>
      <c r="C286" s="296" t="s">
        <v>300</v>
      </c>
      <c r="D286" s="297" t="s">
        <v>2224</v>
      </c>
      <c r="E286" s="297" t="s">
        <v>1000</v>
      </c>
      <c r="F286" s="296">
        <v>17</v>
      </c>
      <c r="G286" s="298">
        <v>1.87</v>
      </c>
      <c r="H286" s="298">
        <v>1.62</v>
      </c>
      <c r="I286" s="298">
        <v>0.9</v>
      </c>
      <c r="J286" s="299">
        <v>201014136.28</v>
      </c>
      <c r="K286" s="299">
        <v>83987910.579999998</v>
      </c>
      <c r="L286" s="299">
        <v>132978695.17</v>
      </c>
      <c r="M286" s="299">
        <v>-22578239.739999998</v>
      </c>
      <c r="N286" s="300">
        <v>12.99</v>
      </c>
      <c r="O286" s="301">
        <v>7.9657894736842101</v>
      </c>
      <c r="P286" s="300">
        <v>6.05</v>
      </c>
      <c r="Q286" s="301">
        <v>3.4205263157894743</v>
      </c>
      <c r="R286" s="302">
        <v>81.709999999999994</v>
      </c>
      <c r="S286" s="302">
        <v>42.41</v>
      </c>
      <c r="T286" s="302">
        <v>51.41</v>
      </c>
      <c r="U286" s="302">
        <v>435.65</v>
      </c>
      <c r="V286" s="302">
        <v>40.21</v>
      </c>
      <c r="W286" s="303"/>
      <c r="Y286" s="305"/>
      <c r="Z286" s="305"/>
      <c r="AA286" s="305"/>
      <c r="AB286" s="306"/>
      <c r="AC286" s="305"/>
      <c r="AD286" s="307"/>
    </row>
    <row r="287" spans="1:30" s="304" customFormat="1">
      <c r="A287" s="296">
        <v>5</v>
      </c>
      <c r="B287" s="297" t="s">
        <v>1261</v>
      </c>
      <c r="C287" s="296" t="s">
        <v>301</v>
      </c>
      <c r="D287" s="297" t="s">
        <v>2225</v>
      </c>
      <c r="E287" s="297" t="s">
        <v>2867</v>
      </c>
      <c r="F287" s="296">
        <v>15</v>
      </c>
      <c r="G287" s="298">
        <v>1.53</v>
      </c>
      <c r="H287" s="298">
        <v>1.41</v>
      </c>
      <c r="I287" s="298">
        <v>0.78</v>
      </c>
      <c r="J287" s="299">
        <v>72765219.909999996</v>
      </c>
      <c r="K287" s="299">
        <v>36592498.93</v>
      </c>
      <c r="L287" s="299">
        <v>57709902.119999997</v>
      </c>
      <c r="M287" s="299">
        <v>-30333387.34</v>
      </c>
      <c r="N287" s="300">
        <v>12.19</v>
      </c>
      <c r="O287" s="301">
        <v>9.7924999999999986</v>
      </c>
      <c r="P287" s="300">
        <v>7.28</v>
      </c>
      <c r="Q287" s="301">
        <v>4.3149999999999995</v>
      </c>
      <c r="R287" s="302">
        <v>144.66999999999999</v>
      </c>
      <c r="S287" s="302">
        <v>34.5</v>
      </c>
      <c r="T287" s="302">
        <v>57.38</v>
      </c>
      <c r="U287" s="302">
        <v>278.64</v>
      </c>
      <c r="V287" s="302">
        <v>34.89</v>
      </c>
      <c r="W287" s="303"/>
      <c r="Y287" s="305"/>
      <c r="Z287" s="305"/>
      <c r="AA287" s="305"/>
      <c r="AB287" s="306"/>
      <c r="AC287" s="305"/>
      <c r="AD287" s="307"/>
    </row>
    <row r="288" spans="1:30" s="304" customFormat="1">
      <c r="A288" s="296">
        <v>5</v>
      </c>
      <c r="B288" s="297" t="s">
        <v>1261</v>
      </c>
      <c r="C288" s="296" t="s">
        <v>302</v>
      </c>
      <c r="D288" s="297" t="s">
        <v>2226</v>
      </c>
      <c r="E288" s="297" t="s">
        <v>945</v>
      </c>
      <c r="F288" s="296">
        <v>5</v>
      </c>
      <c r="G288" s="298">
        <v>3.8</v>
      </c>
      <c r="H288" s="298">
        <v>3.36</v>
      </c>
      <c r="I288" s="298">
        <v>2.57</v>
      </c>
      <c r="J288" s="299">
        <v>32587829.52</v>
      </c>
      <c r="K288" s="299">
        <v>9552496.4000000004</v>
      </c>
      <c r="L288" s="299">
        <v>12578743.220000001</v>
      </c>
      <c r="M288" s="299">
        <v>18357906.18</v>
      </c>
      <c r="N288" s="300">
        <v>15.77</v>
      </c>
      <c r="O288" s="301">
        <v>11.957740585774056</v>
      </c>
      <c r="P288" s="300">
        <v>12.2</v>
      </c>
      <c r="Q288" s="301">
        <v>10.477489539748952</v>
      </c>
      <c r="R288" s="302">
        <v>100.53</v>
      </c>
      <c r="S288" s="302">
        <v>61.36</v>
      </c>
      <c r="T288" s="302">
        <v>33.450000000000003</v>
      </c>
      <c r="U288" s="302">
        <v>419.36</v>
      </c>
      <c r="V288" s="302">
        <v>102.39</v>
      </c>
      <c r="W288" s="303"/>
      <c r="Y288" s="305"/>
      <c r="Z288" s="305"/>
      <c r="AA288" s="305"/>
      <c r="AB288" s="306"/>
      <c r="AC288" s="305"/>
      <c r="AD288" s="307"/>
    </row>
    <row r="289" spans="1:30" s="304" customFormat="1" ht="48">
      <c r="A289" s="296">
        <v>5</v>
      </c>
      <c r="B289" s="297" t="s">
        <v>1261</v>
      </c>
      <c r="C289" s="296" t="s">
        <v>303</v>
      </c>
      <c r="D289" s="297" t="s">
        <v>3063</v>
      </c>
      <c r="E289" s="297" t="s">
        <v>945</v>
      </c>
      <c r="F289" s="296">
        <v>5</v>
      </c>
      <c r="G289" s="298">
        <v>2.08</v>
      </c>
      <c r="H289" s="298">
        <v>1.79</v>
      </c>
      <c r="I289" s="298">
        <v>1.59</v>
      </c>
      <c r="J289" s="299">
        <v>10330765.66</v>
      </c>
      <c r="K289" s="299">
        <v>-327087.28000000003</v>
      </c>
      <c r="L289" s="299">
        <v>3265357.78</v>
      </c>
      <c r="M289" s="299">
        <v>5955713.5300000003</v>
      </c>
      <c r="N289" s="300">
        <v>8.19</v>
      </c>
      <c r="O289" s="301">
        <v>11.957740585774056</v>
      </c>
      <c r="P289" s="300">
        <v>-0.63</v>
      </c>
      <c r="Q289" s="301">
        <v>10.477489539748952</v>
      </c>
      <c r="R289" s="302">
        <v>169.67</v>
      </c>
      <c r="S289" s="302">
        <v>94.24</v>
      </c>
      <c r="T289" s="302">
        <v>91.56</v>
      </c>
      <c r="U289" s="317">
        <v>-617.25</v>
      </c>
      <c r="V289" s="302">
        <v>101.13</v>
      </c>
      <c r="W289" s="303"/>
      <c r="Y289" s="305"/>
      <c r="Z289" s="305"/>
      <c r="AA289" s="305"/>
      <c r="AB289" s="306"/>
      <c r="AC289" s="305"/>
      <c r="AD289" s="307"/>
    </row>
    <row r="290" spans="1:30" s="304" customFormat="1">
      <c r="A290" s="296">
        <v>5</v>
      </c>
      <c r="B290" s="297" t="s">
        <v>1261</v>
      </c>
      <c r="C290" s="296" t="s">
        <v>304</v>
      </c>
      <c r="D290" s="297" t="s">
        <v>2227</v>
      </c>
      <c r="E290" s="297" t="s">
        <v>963</v>
      </c>
      <c r="F290" s="296">
        <v>9</v>
      </c>
      <c r="G290" s="298">
        <v>1.75</v>
      </c>
      <c r="H290" s="298">
        <v>1.39</v>
      </c>
      <c r="I290" s="298">
        <v>1.0900000000000001</v>
      </c>
      <c r="J290" s="299">
        <v>12182347.92</v>
      </c>
      <c r="K290" s="299">
        <v>-992298.63</v>
      </c>
      <c r="L290" s="299">
        <v>5726062.4400000004</v>
      </c>
      <c r="M290" s="299">
        <v>1488769.4</v>
      </c>
      <c r="N290" s="300">
        <v>5.37</v>
      </c>
      <c r="O290" s="301">
        <v>10.682500000000001</v>
      </c>
      <c r="P290" s="300">
        <v>-0.9</v>
      </c>
      <c r="Q290" s="301">
        <v>7.8810714285714285</v>
      </c>
      <c r="R290" s="302">
        <v>86.78</v>
      </c>
      <c r="S290" s="302">
        <v>38.630000000000003</v>
      </c>
      <c r="T290" s="302">
        <v>40.380000000000003</v>
      </c>
      <c r="U290" s="302">
        <v>457.13</v>
      </c>
      <c r="V290" s="302">
        <v>64.430000000000007</v>
      </c>
      <c r="W290" s="303"/>
      <c r="Y290" s="305"/>
      <c r="Z290" s="305"/>
      <c r="AA290" s="305"/>
      <c r="AB290" s="306"/>
      <c r="AC290" s="305"/>
      <c r="AD290" s="307"/>
    </row>
    <row r="291" spans="1:30" s="304" customFormat="1">
      <c r="A291" s="296">
        <v>5</v>
      </c>
      <c r="B291" s="297" t="s">
        <v>1261</v>
      </c>
      <c r="C291" s="296" t="s">
        <v>305</v>
      </c>
      <c r="D291" s="297" t="s">
        <v>2228</v>
      </c>
      <c r="E291" s="297" t="s">
        <v>945</v>
      </c>
      <c r="F291" s="296">
        <v>5</v>
      </c>
      <c r="G291" s="298">
        <v>2.2400000000000002</v>
      </c>
      <c r="H291" s="298">
        <v>2.0299999999999998</v>
      </c>
      <c r="I291" s="298">
        <v>1.75</v>
      </c>
      <c r="J291" s="299">
        <v>7257956.8300000001</v>
      </c>
      <c r="K291" s="299">
        <v>-1812762.84</v>
      </c>
      <c r="L291" s="299">
        <v>-340929.19</v>
      </c>
      <c r="M291" s="299">
        <v>4376711.1399999997</v>
      </c>
      <c r="N291" s="300">
        <v>-1.07</v>
      </c>
      <c r="O291" s="301">
        <v>11.957740585774056</v>
      </c>
      <c r="P291" s="300">
        <v>-4.34</v>
      </c>
      <c r="Q291" s="301">
        <v>10.477489539748952</v>
      </c>
      <c r="R291" s="302">
        <v>71.7</v>
      </c>
      <c r="S291" s="302">
        <v>27.53</v>
      </c>
      <c r="T291" s="302">
        <v>46.29</v>
      </c>
      <c r="U291" s="302">
        <v>153.88999999999999</v>
      </c>
      <c r="V291" s="302">
        <v>65.91</v>
      </c>
      <c r="W291" s="303"/>
      <c r="Y291" s="305"/>
      <c r="Z291" s="305"/>
      <c r="AA291" s="305"/>
      <c r="AB291" s="306"/>
      <c r="AC291" s="305"/>
      <c r="AD291" s="307"/>
    </row>
    <row r="292" spans="1:30" s="304" customFormat="1">
      <c r="A292" s="296">
        <v>5</v>
      </c>
      <c r="B292" s="297" t="s">
        <v>1261</v>
      </c>
      <c r="C292" s="296" t="s">
        <v>306</v>
      </c>
      <c r="D292" s="297" t="s">
        <v>2895</v>
      </c>
      <c r="E292" s="297" t="s">
        <v>2864</v>
      </c>
      <c r="F292" s="296">
        <v>13</v>
      </c>
      <c r="G292" s="298">
        <v>1.33</v>
      </c>
      <c r="H292" s="298">
        <v>1.1499999999999999</v>
      </c>
      <c r="I292" s="298">
        <v>0.85</v>
      </c>
      <c r="J292" s="299">
        <v>18542868.09</v>
      </c>
      <c r="K292" s="299">
        <v>-422811.65</v>
      </c>
      <c r="L292" s="299">
        <v>18484137.010000002</v>
      </c>
      <c r="M292" s="299">
        <v>-8337648.2000000002</v>
      </c>
      <c r="N292" s="300">
        <v>8.09</v>
      </c>
      <c r="O292" s="301">
        <v>11.051176470588238</v>
      </c>
      <c r="P292" s="300">
        <v>-0.14000000000000001</v>
      </c>
      <c r="Q292" s="301">
        <v>5.5768627450980395</v>
      </c>
      <c r="R292" s="302">
        <v>157.75</v>
      </c>
      <c r="S292" s="302">
        <v>27.2</v>
      </c>
      <c r="T292" s="302">
        <v>46.29</v>
      </c>
      <c r="U292" s="302">
        <v>215.09</v>
      </c>
      <c r="V292" s="302">
        <v>37.43</v>
      </c>
      <c r="W292" s="303"/>
      <c r="Y292" s="305"/>
      <c r="Z292" s="305"/>
      <c r="AA292" s="305"/>
      <c r="AB292" s="306"/>
      <c r="AC292" s="305"/>
      <c r="AD292" s="307"/>
    </row>
    <row r="293" spans="1:30" s="304" customFormat="1">
      <c r="A293" s="296">
        <v>5</v>
      </c>
      <c r="B293" s="297" t="s">
        <v>1261</v>
      </c>
      <c r="C293" s="296" t="s">
        <v>307</v>
      </c>
      <c r="D293" s="297" t="s">
        <v>2229</v>
      </c>
      <c r="E293" s="297" t="s">
        <v>2866</v>
      </c>
      <c r="F293" s="296">
        <v>12</v>
      </c>
      <c r="G293" s="298">
        <v>3.3</v>
      </c>
      <c r="H293" s="298">
        <v>2.89</v>
      </c>
      <c r="I293" s="298">
        <v>2.4500000000000002</v>
      </c>
      <c r="J293" s="299">
        <v>46627738.340000004</v>
      </c>
      <c r="K293" s="299">
        <v>2884122.99</v>
      </c>
      <c r="L293" s="299">
        <v>12395866.68</v>
      </c>
      <c r="M293" s="299">
        <v>30595710.370000001</v>
      </c>
      <c r="N293" s="300">
        <v>11.02</v>
      </c>
      <c r="O293" s="301">
        <v>11.824857142857141</v>
      </c>
      <c r="P293" s="300">
        <v>1.41</v>
      </c>
      <c r="Q293" s="301">
        <v>6.0414285714285709</v>
      </c>
      <c r="R293" s="302">
        <v>124.62</v>
      </c>
      <c r="S293" s="302">
        <v>60.04</v>
      </c>
      <c r="T293" s="302">
        <v>47.67</v>
      </c>
      <c r="U293" s="302">
        <v>303.99</v>
      </c>
      <c r="V293" s="302">
        <v>77.599999999999994</v>
      </c>
      <c r="W293" s="303"/>
      <c r="Y293" s="305"/>
      <c r="Z293" s="305"/>
      <c r="AA293" s="305"/>
      <c r="AB293" s="306"/>
      <c r="AC293" s="305"/>
      <c r="AD293" s="307"/>
    </row>
    <row r="294" spans="1:30" s="304" customFormat="1">
      <c r="A294" s="296">
        <v>5</v>
      </c>
      <c r="B294" s="297" t="s">
        <v>1261</v>
      </c>
      <c r="C294" s="296" t="s">
        <v>308</v>
      </c>
      <c r="D294" s="297" t="s">
        <v>2230</v>
      </c>
      <c r="E294" s="297" t="s">
        <v>945</v>
      </c>
      <c r="F294" s="296">
        <v>5</v>
      </c>
      <c r="G294" s="298">
        <v>3.01</v>
      </c>
      <c r="H294" s="298">
        <v>2.73</v>
      </c>
      <c r="I294" s="298">
        <v>2.52</v>
      </c>
      <c r="J294" s="299">
        <v>41107696.090000004</v>
      </c>
      <c r="K294" s="299">
        <v>3259452.04</v>
      </c>
      <c r="L294" s="299">
        <v>8704415.3399999999</v>
      </c>
      <c r="M294" s="299">
        <v>31766551.84</v>
      </c>
      <c r="N294" s="300">
        <v>11.57</v>
      </c>
      <c r="O294" s="301">
        <v>11.957740585774056</v>
      </c>
      <c r="P294" s="300">
        <v>3.32</v>
      </c>
      <c r="Q294" s="301">
        <v>10.477489539748952</v>
      </c>
      <c r="R294" s="302">
        <v>162.61000000000001</v>
      </c>
      <c r="S294" s="302">
        <v>51.83</v>
      </c>
      <c r="T294" s="302">
        <v>55.48</v>
      </c>
      <c r="U294" s="302">
        <v>2903.39</v>
      </c>
      <c r="V294" s="302">
        <v>116.99</v>
      </c>
      <c r="W294" s="303"/>
      <c r="Y294" s="305"/>
      <c r="Z294" s="305"/>
      <c r="AA294" s="305"/>
      <c r="AB294" s="306"/>
      <c r="AC294" s="305"/>
      <c r="AD294" s="307"/>
    </row>
    <row r="295" spans="1:30" s="304" customFormat="1">
      <c r="A295" s="296">
        <v>5</v>
      </c>
      <c r="B295" s="297" t="s">
        <v>1261</v>
      </c>
      <c r="C295" s="296" t="s">
        <v>309</v>
      </c>
      <c r="D295" s="297" t="s">
        <v>2231</v>
      </c>
      <c r="E295" s="297" t="s">
        <v>2865</v>
      </c>
      <c r="F295" s="296">
        <v>6</v>
      </c>
      <c r="G295" s="298">
        <v>1.67</v>
      </c>
      <c r="H295" s="298">
        <v>1.32</v>
      </c>
      <c r="I295" s="298">
        <v>0.94</v>
      </c>
      <c r="J295" s="299">
        <v>15227217.33</v>
      </c>
      <c r="K295" s="299">
        <v>6445208.5599999996</v>
      </c>
      <c r="L295" s="299">
        <v>13643679.77</v>
      </c>
      <c r="M295" s="299">
        <v>-1263337.69</v>
      </c>
      <c r="N295" s="300">
        <v>13.24</v>
      </c>
      <c r="O295" s="301">
        <v>12.960000000000003</v>
      </c>
      <c r="P295" s="300">
        <v>8.5500000000000007</v>
      </c>
      <c r="Q295" s="301">
        <v>10.950165289256196</v>
      </c>
      <c r="R295" s="302">
        <v>157.38999999999999</v>
      </c>
      <c r="S295" s="302">
        <v>21.26</v>
      </c>
      <c r="T295" s="302">
        <v>26.84</v>
      </c>
      <c r="U295" s="302">
        <v>511.4</v>
      </c>
      <c r="V295" s="302">
        <v>82.7</v>
      </c>
      <c r="W295" s="303"/>
      <c r="Y295" s="305"/>
      <c r="Z295" s="305"/>
      <c r="AA295" s="305"/>
      <c r="AB295" s="306"/>
      <c r="AC295" s="305"/>
      <c r="AD295" s="307"/>
    </row>
    <row r="296" spans="1:30" s="304" customFormat="1">
      <c r="A296" s="296">
        <v>5</v>
      </c>
      <c r="B296" s="297" t="s">
        <v>1261</v>
      </c>
      <c r="C296" s="296" t="s">
        <v>310</v>
      </c>
      <c r="D296" s="297" t="s">
        <v>2232</v>
      </c>
      <c r="E296" s="297" t="s">
        <v>2865</v>
      </c>
      <c r="F296" s="296">
        <v>6</v>
      </c>
      <c r="G296" s="298">
        <v>3.44</v>
      </c>
      <c r="H296" s="298">
        <v>3.07</v>
      </c>
      <c r="I296" s="298">
        <v>2.75</v>
      </c>
      <c r="J296" s="299">
        <v>40274087.710000001</v>
      </c>
      <c r="K296" s="299">
        <v>14464904.16</v>
      </c>
      <c r="L296" s="299">
        <v>15874751.08</v>
      </c>
      <c r="M296" s="299">
        <v>28981560.48</v>
      </c>
      <c r="N296" s="300">
        <v>19.7</v>
      </c>
      <c r="O296" s="301">
        <v>12.960000000000003</v>
      </c>
      <c r="P296" s="300">
        <v>17.8</v>
      </c>
      <c r="Q296" s="301">
        <v>10.950165289256196</v>
      </c>
      <c r="R296" s="302">
        <v>48.3</v>
      </c>
      <c r="S296" s="302">
        <v>54.22</v>
      </c>
      <c r="T296" s="302">
        <v>80.680000000000007</v>
      </c>
      <c r="U296" s="317">
        <v>-1552.27</v>
      </c>
      <c r="V296" s="302">
        <v>86.65</v>
      </c>
      <c r="W296" s="303"/>
      <c r="Y296" s="305"/>
      <c r="Z296" s="305"/>
      <c r="AA296" s="305"/>
      <c r="AB296" s="306"/>
      <c r="AC296" s="305"/>
      <c r="AD296" s="307"/>
    </row>
    <row r="297" spans="1:30" s="304" customFormat="1">
      <c r="A297" s="296">
        <v>5</v>
      </c>
      <c r="B297" s="297" t="s">
        <v>1261</v>
      </c>
      <c r="C297" s="296" t="s">
        <v>311</v>
      </c>
      <c r="D297" s="297" t="s">
        <v>2233</v>
      </c>
      <c r="E297" s="297" t="s">
        <v>945</v>
      </c>
      <c r="F297" s="296">
        <v>5</v>
      </c>
      <c r="G297" s="298">
        <v>2.4</v>
      </c>
      <c r="H297" s="298">
        <v>2.02</v>
      </c>
      <c r="I297" s="298">
        <v>1.63</v>
      </c>
      <c r="J297" s="299">
        <v>15514750.279999999</v>
      </c>
      <c r="K297" s="299">
        <v>7186676.2800000003</v>
      </c>
      <c r="L297" s="299">
        <v>13337153.23</v>
      </c>
      <c r="M297" s="299">
        <v>6965489.1900000004</v>
      </c>
      <c r="N297" s="300">
        <v>17.04</v>
      </c>
      <c r="O297" s="301">
        <v>11.957740585774056</v>
      </c>
      <c r="P297" s="300">
        <v>9.83</v>
      </c>
      <c r="Q297" s="301">
        <v>10.477489539748952</v>
      </c>
      <c r="R297" s="302">
        <v>108.68</v>
      </c>
      <c r="S297" s="302">
        <v>23.86</v>
      </c>
      <c r="T297" s="302">
        <v>29.94</v>
      </c>
      <c r="U297" s="302">
        <v>456.85</v>
      </c>
      <c r="V297" s="302">
        <v>76.69</v>
      </c>
      <c r="W297" s="303"/>
      <c r="Y297" s="305"/>
      <c r="Z297" s="305"/>
      <c r="AA297" s="305"/>
      <c r="AB297" s="306"/>
      <c r="AC297" s="305"/>
      <c r="AD297" s="307"/>
    </row>
    <row r="298" spans="1:30" s="304" customFormat="1">
      <c r="A298" s="296">
        <v>5</v>
      </c>
      <c r="B298" s="297" t="s">
        <v>1261</v>
      </c>
      <c r="C298" s="296" t="s">
        <v>312</v>
      </c>
      <c r="D298" s="297" t="s">
        <v>2234</v>
      </c>
      <c r="E298" s="297" t="s">
        <v>945</v>
      </c>
      <c r="F298" s="296">
        <v>5</v>
      </c>
      <c r="G298" s="298">
        <v>1.63</v>
      </c>
      <c r="H298" s="298">
        <v>1.52</v>
      </c>
      <c r="I298" s="298">
        <v>1.33</v>
      </c>
      <c r="J298" s="299">
        <v>12095487.800000001</v>
      </c>
      <c r="K298" s="299">
        <v>14522548.17</v>
      </c>
      <c r="L298" s="299">
        <v>18925820.199999999</v>
      </c>
      <c r="M298" s="299">
        <v>6341028.3399999999</v>
      </c>
      <c r="N298" s="300">
        <v>24.32</v>
      </c>
      <c r="O298" s="301">
        <v>11.957740585774056</v>
      </c>
      <c r="P298" s="300">
        <v>13.51</v>
      </c>
      <c r="Q298" s="301">
        <v>10.477489539748952</v>
      </c>
      <c r="R298" s="302">
        <v>189.19</v>
      </c>
      <c r="S298" s="302">
        <v>50.5</v>
      </c>
      <c r="T298" s="302">
        <v>64.87</v>
      </c>
      <c r="U298" s="302">
        <v>549.15</v>
      </c>
      <c r="V298" s="302">
        <v>62.45</v>
      </c>
      <c r="W298" s="303"/>
      <c r="Y298" s="305"/>
      <c r="Z298" s="305"/>
      <c r="AA298" s="305"/>
      <c r="AB298" s="306"/>
      <c r="AC298" s="305"/>
      <c r="AD298" s="307"/>
    </row>
    <row r="299" spans="1:30" s="304" customFormat="1">
      <c r="A299" s="296">
        <v>5</v>
      </c>
      <c r="B299" s="297" t="s">
        <v>1261</v>
      </c>
      <c r="C299" s="296" t="s">
        <v>313</v>
      </c>
      <c r="D299" s="297" t="s">
        <v>2235</v>
      </c>
      <c r="E299" s="297" t="s">
        <v>967</v>
      </c>
      <c r="F299" s="296">
        <v>2</v>
      </c>
      <c r="G299" s="298">
        <v>5.77</v>
      </c>
      <c r="H299" s="298">
        <v>5.5</v>
      </c>
      <c r="I299" s="298">
        <v>5.29</v>
      </c>
      <c r="J299" s="299">
        <v>14932064</v>
      </c>
      <c r="K299" s="299">
        <v>4496929.08</v>
      </c>
      <c r="L299" s="299">
        <v>5667647.71</v>
      </c>
      <c r="M299" s="299">
        <v>13240196.58</v>
      </c>
      <c r="N299" s="300">
        <v>20.94</v>
      </c>
      <c r="O299" s="301">
        <v>15.133488372093023</v>
      </c>
      <c r="P299" s="300">
        <v>10.95</v>
      </c>
      <c r="Q299" s="301">
        <v>8.0209302325581397</v>
      </c>
      <c r="R299" s="302">
        <v>128.54</v>
      </c>
      <c r="S299" s="302">
        <v>25.22</v>
      </c>
      <c r="T299" s="302">
        <v>71.37</v>
      </c>
      <c r="U299" s="302">
        <v>201.25</v>
      </c>
      <c r="V299" s="302">
        <v>84.56</v>
      </c>
      <c r="W299" s="303"/>
      <c r="Y299" s="305"/>
      <c r="Z299" s="305"/>
      <c r="AA299" s="305"/>
      <c r="AB299" s="306"/>
      <c r="AC299" s="305"/>
      <c r="AD299" s="307"/>
    </row>
    <row r="300" spans="1:30" s="304" customFormat="1" ht="48">
      <c r="A300" s="296">
        <v>5</v>
      </c>
      <c r="B300" s="297" t="s">
        <v>1261</v>
      </c>
      <c r="C300" s="296" t="s">
        <v>314</v>
      </c>
      <c r="D300" s="297" t="s">
        <v>2896</v>
      </c>
      <c r="E300" s="297" t="s">
        <v>945</v>
      </c>
      <c r="F300" s="296">
        <v>5</v>
      </c>
      <c r="G300" s="298">
        <v>2.72</v>
      </c>
      <c r="H300" s="298">
        <v>2.41</v>
      </c>
      <c r="I300" s="298">
        <v>2.11</v>
      </c>
      <c r="J300" s="299">
        <v>17138924.43</v>
      </c>
      <c r="K300" s="299">
        <v>9736735.1799999997</v>
      </c>
      <c r="L300" s="299">
        <v>15434897.800000001</v>
      </c>
      <c r="M300" s="299">
        <v>11106409.710000001</v>
      </c>
      <c r="N300" s="300">
        <v>26.89</v>
      </c>
      <c r="O300" s="301">
        <v>11.957740585774056</v>
      </c>
      <c r="P300" s="300">
        <v>10.24</v>
      </c>
      <c r="Q300" s="301">
        <v>10.477489539748952</v>
      </c>
      <c r="R300" s="302">
        <v>80.41</v>
      </c>
      <c r="S300" s="302">
        <v>8.17</v>
      </c>
      <c r="T300" s="302">
        <v>38.64</v>
      </c>
      <c r="U300" s="302">
        <v>533.19000000000005</v>
      </c>
      <c r="V300" s="302">
        <v>57.79</v>
      </c>
      <c r="W300" s="303"/>
      <c r="Y300" s="305"/>
      <c r="Z300" s="305"/>
      <c r="AA300" s="305"/>
      <c r="AB300" s="306"/>
      <c r="AC300" s="305"/>
      <c r="AD300" s="307"/>
    </row>
    <row r="301" spans="1:30" s="304" customFormat="1">
      <c r="A301" s="296">
        <v>5</v>
      </c>
      <c r="B301" s="297" t="s">
        <v>1277</v>
      </c>
      <c r="C301" s="296" t="s">
        <v>315</v>
      </c>
      <c r="D301" s="297" t="s">
        <v>2236</v>
      </c>
      <c r="E301" s="297" t="s">
        <v>1956</v>
      </c>
      <c r="F301" s="296">
        <v>19</v>
      </c>
      <c r="G301" s="298">
        <v>2.37</v>
      </c>
      <c r="H301" s="298">
        <v>2.19</v>
      </c>
      <c r="I301" s="298">
        <v>1.82</v>
      </c>
      <c r="J301" s="299">
        <v>639553354.53999996</v>
      </c>
      <c r="K301" s="299">
        <v>151354612.84</v>
      </c>
      <c r="L301" s="299">
        <v>122723781.37</v>
      </c>
      <c r="M301" s="299">
        <v>380398239.67000002</v>
      </c>
      <c r="N301" s="300">
        <v>8.1</v>
      </c>
      <c r="O301" s="301">
        <v>9.5271428571428576</v>
      </c>
      <c r="P301" s="300">
        <v>6.37</v>
      </c>
      <c r="Q301" s="301">
        <v>5.5378571428571419</v>
      </c>
      <c r="R301" s="302">
        <v>104.87</v>
      </c>
      <c r="S301" s="302">
        <v>37.94</v>
      </c>
      <c r="T301" s="302">
        <v>12.2</v>
      </c>
      <c r="U301" s="302">
        <v>133.91999999999999</v>
      </c>
      <c r="V301" s="302">
        <v>34.35</v>
      </c>
      <c r="W301" s="303"/>
      <c r="Y301" s="305"/>
      <c r="Z301" s="305"/>
      <c r="AA301" s="305"/>
      <c r="AB301" s="306"/>
      <c r="AC301" s="305"/>
      <c r="AD301" s="307"/>
    </row>
    <row r="302" spans="1:30" s="304" customFormat="1">
      <c r="A302" s="296">
        <v>5</v>
      </c>
      <c r="B302" s="297" t="s">
        <v>1277</v>
      </c>
      <c r="C302" s="296" t="s">
        <v>316</v>
      </c>
      <c r="D302" s="297" t="s">
        <v>2237</v>
      </c>
      <c r="E302" s="297" t="s">
        <v>941</v>
      </c>
      <c r="F302" s="296">
        <v>10</v>
      </c>
      <c r="G302" s="298">
        <v>2.12</v>
      </c>
      <c r="H302" s="298">
        <v>1.85</v>
      </c>
      <c r="I302" s="298">
        <v>1.01</v>
      </c>
      <c r="J302" s="299">
        <v>57203165.979999997</v>
      </c>
      <c r="K302" s="299">
        <v>19177076.289999999</v>
      </c>
      <c r="L302" s="299">
        <v>23456728.239999998</v>
      </c>
      <c r="M302" s="299">
        <v>186727.41</v>
      </c>
      <c r="N302" s="300">
        <v>12.65</v>
      </c>
      <c r="O302" s="301">
        <v>10.935862068965518</v>
      </c>
      <c r="P302" s="300">
        <v>8.33</v>
      </c>
      <c r="Q302" s="301">
        <v>9.086724137931034</v>
      </c>
      <c r="R302" s="302">
        <v>142.72</v>
      </c>
      <c r="S302" s="302">
        <v>147.38</v>
      </c>
      <c r="T302" s="302">
        <v>91.3</v>
      </c>
      <c r="U302" s="302">
        <v>154.96</v>
      </c>
      <c r="V302" s="302">
        <v>74.98</v>
      </c>
      <c r="W302" s="303"/>
      <c r="Y302" s="305"/>
      <c r="Z302" s="305"/>
      <c r="AA302" s="305"/>
      <c r="AB302" s="306"/>
      <c r="AC302" s="305"/>
      <c r="AD302" s="307"/>
    </row>
    <row r="303" spans="1:30" s="304" customFormat="1">
      <c r="A303" s="296">
        <v>5</v>
      </c>
      <c r="B303" s="297" t="s">
        <v>1277</v>
      </c>
      <c r="C303" s="296" t="s">
        <v>317</v>
      </c>
      <c r="D303" s="297" t="s">
        <v>2238</v>
      </c>
      <c r="E303" s="297" t="s">
        <v>2865</v>
      </c>
      <c r="F303" s="296">
        <v>6</v>
      </c>
      <c r="G303" s="298">
        <v>3.6</v>
      </c>
      <c r="H303" s="298">
        <v>3.31</v>
      </c>
      <c r="I303" s="298">
        <v>2.77</v>
      </c>
      <c r="J303" s="299">
        <v>55343778.079999998</v>
      </c>
      <c r="K303" s="299">
        <v>-21318.85</v>
      </c>
      <c r="L303" s="299">
        <v>3113468.04</v>
      </c>
      <c r="M303" s="299">
        <v>37520160.869999997</v>
      </c>
      <c r="N303" s="300">
        <v>3.55</v>
      </c>
      <c r="O303" s="301">
        <v>12.960000000000003</v>
      </c>
      <c r="P303" s="300">
        <v>-0.01</v>
      </c>
      <c r="Q303" s="301">
        <v>10.950165289256196</v>
      </c>
      <c r="R303" s="302">
        <v>64.77</v>
      </c>
      <c r="S303" s="302">
        <v>35.630000000000003</v>
      </c>
      <c r="T303" s="302">
        <v>83.57</v>
      </c>
      <c r="U303" s="302">
        <v>493.31</v>
      </c>
      <c r="V303" s="302">
        <v>85.3</v>
      </c>
      <c r="W303" s="303"/>
      <c r="Y303" s="305"/>
      <c r="Z303" s="305"/>
      <c r="AA303" s="305"/>
      <c r="AB303" s="306"/>
      <c r="AC303" s="305"/>
      <c r="AD303" s="307"/>
    </row>
    <row r="304" spans="1:30" s="304" customFormat="1">
      <c r="A304" s="296">
        <v>5</v>
      </c>
      <c r="B304" s="297" t="s">
        <v>1277</v>
      </c>
      <c r="C304" s="296" t="s">
        <v>318</v>
      </c>
      <c r="D304" s="297" t="s">
        <v>2239</v>
      </c>
      <c r="E304" s="297" t="s">
        <v>2865</v>
      </c>
      <c r="F304" s="296">
        <v>6</v>
      </c>
      <c r="G304" s="298">
        <v>1.24</v>
      </c>
      <c r="H304" s="298">
        <v>1.07</v>
      </c>
      <c r="I304" s="298">
        <v>0.6</v>
      </c>
      <c r="J304" s="299">
        <v>5852293.3399999999</v>
      </c>
      <c r="K304" s="299">
        <v>-1131991.6200000001</v>
      </c>
      <c r="L304" s="299">
        <v>-130783.43</v>
      </c>
      <c r="M304" s="299">
        <v>-9772659.0500000007</v>
      </c>
      <c r="N304" s="300">
        <v>-0.13</v>
      </c>
      <c r="O304" s="301">
        <v>12.960000000000003</v>
      </c>
      <c r="P304" s="300">
        <v>-1.47</v>
      </c>
      <c r="Q304" s="301">
        <v>10.950165289256196</v>
      </c>
      <c r="R304" s="302">
        <v>150.58000000000001</v>
      </c>
      <c r="S304" s="302">
        <v>47.23</v>
      </c>
      <c r="T304" s="302">
        <v>52.32</v>
      </c>
      <c r="U304" s="302">
        <v>375.58</v>
      </c>
      <c r="V304" s="302">
        <v>59.23</v>
      </c>
      <c r="W304" s="303"/>
      <c r="Y304" s="305"/>
      <c r="Z304" s="305"/>
      <c r="AA304" s="305"/>
      <c r="AB304" s="306"/>
      <c r="AC304" s="305"/>
      <c r="AD304" s="307"/>
    </row>
    <row r="305" spans="1:30" s="304" customFormat="1">
      <c r="A305" s="296">
        <v>5</v>
      </c>
      <c r="B305" s="297" t="s">
        <v>1277</v>
      </c>
      <c r="C305" s="296" t="s">
        <v>319</v>
      </c>
      <c r="D305" s="297" t="s">
        <v>2240</v>
      </c>
      <c r="E305" s="297" t="s">
        <v>2865</v>
      </c>
      <c r="F305" s="296">
        <v>6</v>
      </c>
      <c r="G305" s="298">
        <v>3.85</v>
      </c>
      <c r="H305" s="298">
        <v>3.6</v>
      </c>
      <c r="I305" s="298">
        <v>2.62</v>
      </c>
      <c r="J305" s="299">
        <v>47448225.109999999</v>
      </c>
      <c r="K305" s="299">
        <v>12159886.359999999</v>
      </c>
      <c r="L305" s="299">
        <v>20954164.07</v>
      </c>
      <c r="M305" s="299">
        <v>26976170.91</v>
      </c>
      <c r="N305" s="300">
        <v>18.11</v>
      </c>
      <c r="O305" s="301">
        <v>12.960000000000003</v>
      </c>
      <c r="P305" s="300">
        <v>7.68</v>
      </c>
      <c r="Q305" s="301">
        <v>10.950165289256196</v>
      </c>
      <c r="R305" s="302">
        <v>32.93</v>
      </c>
      <c r="S305" s="302">
        <v>58.11</v>
      </c>
      <c r="T305" s="302">
        <v>52.85</v>
      </c>
      <c r="U305" s="302">
        <v>269.01</v>
      </c>
      <c r="V305" s="302">
        <v>39.03</v>
      </c>
      <c r="W305" s="303"/>
      <c r="Y305" s="305"/>
      <c r="Z305" s="305"/>
      <c r="AA305" s="305"/>
      <c r="AB305" s="306"/>
      <c r="AC305" s="305"/>
      <c r="AD305" s="307"/>
    </row>
    <row r="306" spans="1:30" s="304" customFormat="1">
      <c r="A306" s="296">
        <v>5</v>
      </c>
      <c r="B306" s="297" t="s">
        <v>1277</v>
      </c>
      <c r="C306" s="296" t="s">
        <v>320</v>
      </c>
      <c r="D306" s="297" t="s">
        <v>2241</v>
      </c>
      <c r="E306" s="297" t="s">
        <v>963</v>
      </c>
      <c r="F306" s="296">
        <v>9</v>
      </c>
      <c r="G306" s="298">
        <v>3.83</v>
      </c>
      <c r="H306" s="298">
        <v>3.62</v>
      </c>
      <c r="I306" s="298">
        <v>3.28</v>
      </c>
      <c r="J306" s="299">
        <v>91981225.310000002</v>
      </c>
      <c r="K306" s="299">
        <v>8205085.4000000004</v>
      </c>
      <c r="L306" s="299">
        <v>12461819.039999999</v>
      </c>
      <c r="M306" s="299">
        <v>74147773.439999998</v>
      </c>
      <c r="N306" s="300">
        <v>13.73</v>
      </c>
      <c r="O306" s="301">
        <v>10.682500000000001</v>
      </c>
      <c r="P306" s="300">
        <v>3.49</v>
      </c>
      <c r="Q306" s="301">
        <v>7.8810714285714285</v>
      </c>
      <c r="R306" s="302">
        <v>81.680000000000007</v>
      </c>
      <c r="S306" s="302">
        <v>92.88</v>
      </c>
      <c r="T306" s="302">
        <v>40.020000000000003</v>
      </c>
      <c r="U306" s="302">
        <v>473.29</v>
      </c>
      <c r="V306" s="302">
        <v>85.99</v>
      </c>
      <c r="W306" s="303"/>
      <c r="Y306" s="305"/>
      <c r="Z306" s="305"/>
      <c r="AA306" s="305"/>
      <c r="AB306" s="306"/>
      <c r="AC306" s="305"/>
      <c r="AD306" s="307"/>
    </row>
    <row r="307" spans="1:30" s="304" customFormat="1">
      <c r="A307" s="296">
        <v>5</v>
      </c>
      <c r="B307" s="297" t="s">
        <v>1277</v>
      </c>
      <c r="C307" s="296" t="s">
        <v>321</v>
      </c>
      <c r="D307" s="297" t="s">
        <v>2242</v>
      </c>
      <c r="E307" s="297" t="s">
        <v>2864</v>
      </c>
      <c r="F307" s="296">
        <v>13</v>
      </c>
      <c r="G307" s="298">
        <v>1.8</v>
      </c>
      <c r="H307" s="298">
        <v>1.57</v>
      </c>
      <c r="I307" s="298">
        <v>1.37</v>
      </c>
      <c r="J307" s="299">
        <v>59374192.859999999</v>
      </c>
      <c r="K307" s="299">
        <v>31377143.309999999</v>
      </c>
      <c r="L307" s="299">
        <v>7714390.1600000001</v>
      </c>
      <c r="M307" s="299">
        <v>27469982.93</v>
      </c>
      <c r="N307" s="300">
        <v>2.68</v>
      </c>
      <c r="O307" s="301">
        <v>11.051176470588238</v>
      </c>
      <c r="P307" s="300">
        <v>6.2</v>
      </c>
      <c r="Q307" s="301">
        <v>5.5768627450980395</v>
      </c>
      <c r="R307" s="302">
        <v>122.44</v>
      </c>
      <c r="S307" s="302">
        <v>14.89</v>
      </c>
      <c r="T307" s="302">
        <v>31.17</v>
      </c>
      <c r="U307" s="302">
        <v>251.26</v>
      </c>
      <c r="V307" s="302">
        <v>46.01</v>
      </c>
      <c r="W307" s="303"/>
      <c r="Y307" s="305"/>
      <c r="Z307" s="305"/>
      <c r="AA307" s="305"/>
      <c r="AB307" s="306"/>
      <c r="AC307" s="305"/>
      <c r="AD307" s="307"/>
    </row>
    <row r="308" spans="1:30" s="304" customFormat="1">
      <c r="A308" s="296">
        <v>5</v>
      </c>
      <c r="B308" s="297" t="s">
        <v>1277</v>
      </c>
      <c r="C308" s="296" t="s">
        <v>322</v>
      </c>
      <c r="D308" s="297" t="s">
        <v>2243</v>
      </c>
      <c r="E308" s="297" t="s">
        <v>945</v>
      </c>
      <c r="F308" s="296">
        <v>5</v>
      </c>
      <c r="G308" s="298">
        <v>2.1800000000000002</v>
      </c>
      <c r="H308" s="298">
        <v>1.94</v>
      </c>
      <c r="I308" s="298">
        <v>1.62</v>
      </c>
      <c r="J308" s="299">
        <v>29627192.59</v>
      </c>
      <c r="K308" s="299">
        <v>12978878.23</v>
      </c>
      <c r="L308" s="299">
        <v>14071706.380000001</v>
      </c>
      <c r="M308" s="299">
        <v>15521133.050000001</v>
      </c>
      <c r="N308" s="300">
        <v>17.850000000000001</v>
      </c>
      <c r="O308" s="301">
        <v>11.957740585774056</v>
      </c>
      <c r="P308" s="300">
        <v>13.2</v>
      </c>
      <c r="Q308" s="301">
        <v>10.477489539748952</v>
      </c>
      <c r="R308" s="302">
        <v>163.31</v>
      </c>
      <c r="S308" s="302">
        <v>27.94</v>
      </c>
      <c r="T308" s="302">
        <v>167.27</v>
      </c>
      <c r="U308" s="302">
        <v>185.81</v>
      </c>
      <c r="V308" s="302">
        <v>113.49</v>
      </c>
      <c r="W308" s="303"/>
      <c r="Y308" s="305"/>
      <c r="Z308" s="305"/>
      <c r="AA308" s="305"/>
      <c r="AB308" s="306"/>
      <c r="AC308" s="305"/>
      <c r="AD308" s="307"/>
    </row>
    <row r="309" spans="1:30" s="304" customFormat="1">
      <c r="A309" s="296">
        <v>5</v>
      </c>
      <c r="B309" s="297" t="s">
        <v>1277</v>
      </c>
      <c r="C309" s="296" t="s">
        <v>323</v>
      </c>
      <c r="D309" s="297" t="s">
        <v>2244</v>
      </c>
      <c r="E309" s="297" t="s">
        <v>945</v>
      </c>
      <c r="F309" s="296">
        <v>5</v>
      </c>
      <c r="G309" s="298">
        <v>1.71</v>
      </c>
      <c r="H309" s="298">
        <v>1.58</v>
      </c>
      <c r="I309" s="298">
        <v>1.39</v>
      </c>
      <c r="J309" s="299">
        <v>16186642.57</v>
      </c>
      <c r="K309" s="299">
        <v>9336674.4299999997</v>
      </c>
      <c r="L309" s="299">
        <v>9825454.4399999995</v>
      </c>
      <c r="M309" s="299">
        <v>8994860.4600000009</v>
      </c>
      <c r="N309" s="300">
        <v>14.58</v>
      </c>
      <c r="O309" s="301">
        <v>11.957740585774056</v>
      </c>
      <c r="P309" s="300">
        <v>13.12</v>
      </c>
      <c r="Q309" s="301">
        <v>10.477489539748952</v>
      </c>
      <c r="R309" s="302">
        <v>213.58</v>
      </c>
      <c r="S309" s="302">
        <v>33.119999999999997</v>
      </c>
      <c r="T309" s="302">
        <v>57.32</v>
      </c>
      <c r="U309" s="302">
        <v>361.45</v>
      </c>
      <c r="V309" s="302">
        <v>75.709999999999994</v>
      </c>
      <c r="W309" s="303"/>
      <c r="Y309" s="305"/>
      <c r="Z309" s="305"/>
      <c r="AA309" s="305"/>
      <c r="AB309" s="306"/>
      <c r="AC309" s="305"/>
      <c r="AD309" s="307"/>
    </row>
    <row r="310" spans="1:30" s="304" customFormat="1">
      <c r="A310" s="296">
        <v>5</v>
      </c>
      <c r="B310" s="297" t="s">
        <v>1287</v>
      </c>
      <c r="C310" s="296" t="s">
        <v>324</v>
      </c>
      <c r="D310" s="297" t="s">
        <v>2245</v>
      </c>
      <c r="E310" s="297" t="s">
        <v>1038</v>
      </c>
      <c r="F310" s="296">
        <v>16</v>
      </c>
      <c r="G310" s="298">
        <v>1.44</v>
      </c>
      <c r="H310" s="298">
        <v>1.32</v>
      </c>
      <c r="I310" s="298">
        <v>0.91</v>
      </c>
      <c r="J310" s="299">
        <v>76399742.790000007</v>
      </c>
      <c r="K310" s="299">
        <v>665876.72</v>
      </c>
      <c r="L310" s="299">
        <v>14656174.529999999</v>
      </c>
      <c r="M310" s="299">
        <v>-9594093.1999999993</v>
      </c>
      <c r="N310" s="300">
        <v>3.25</v>
      </c>
      <c r="O310" s="301">
        <v>7.936451612903225</v>
      </c>
      <c r="P310" s="300">
        <v>0.1</v>
      </c>
      <c r="Q310" s="301">
        <v>4.3241935483870959</v>
      </c>
      <c r="R310" s="302">
        <v>195.27</v>
      </c>
      <c r="S310" s="302">
        <v>65.16</v>
      </c>
      <c r="T310" s="302">
        <v>43.82</v>
      </c>
      <c r="U310" s="302">
        <v>111.1</v>
      </c>
      <c r="V310" s="302">
        <v>34.380000000000003</v>
      </c>
      <c r="W310" s="303"/>
      <c r="Y310" s="305"/>
      <c r="Z310" s="305"/>
      <c r="AA310" s="305"/>
      <c r="AB310" s="306"/>
      <c r="AC310" s="305"/>
      <c r="AD310" s="307"/>
    </row>
    <row r="311" spans="1:30" s="304" customFormat="1">
      <c r="A311" s="296">
        <v>5</v>
      </c>
      <c r="B311" s="297" t="s">
        <v>1287</v>
      </c>
      <c r="C311" s="296" t="s">
        <v>325</v>
      </c>
      <c r="D311" s="297" t="s">
        <v>2246</v>
      </c>
      <c r="E311" s="297" t="s">
        <v>2865</v>
      </c>
      <c r="F311" s="296">
        <v>6</v>
      </c>
      <c r="G311" s="298">
        <v>1.3</v>
      </c>
      <c r="H311" s="298">
        <v>1.21</v>
      </c>
      <c r="I311" s="298">
        <v>1.02</v>
      </c>
      <c r="J311" s="299">
        <v>7443014.04</v>
      </c>
      <c r="K311" s="299">
        <v>12114025.619999999</v>
      </c>
      <c r="L311" s="299">
        <v>14721252.609999999</v>
      </c>
      <c r="M311" s="299">
        <v>403931.19</v>
      </c>
      <c r="N311" s="300">
        <v>16.899999999999999</v>
      </c>
      <c r="O311" s="301">
        <v>12.960000000000003</v>
      </c>
      <c r="P311" s="300">
        <v>18.07</v>
      </c>
      <c r="Q311" s="301">
        <v>10.950165289256196</v>
      </c>
      <c r="R311" s="302">
        <v>236.65</v>
      </c>
      <c r="S311" s="302">
        <v>34.619999999999997</v>
      </c>
      <c r="T311" s="302">
        <v>56.62</v>
      </c>
      <c r="U311" s="302">
        <v>123.46</v>
      </c>
      <c r="V311" s="302">
        <v>48.34</v>
      </c>
      <c r="W311" s="303"/>
      <c r="Y311" s="305"/>
      <c r="Z311" s="305"/>
      <c r="AA311" s="305"/>
      <c r="AB311" s="306"/>
      <c r="AC311" s="305"/>
      <c r="AD311" s="307"/>
    </row>
    <row r="312" spans="1:30" s="304" customFormat="1">
      <c r="A312" s="296">
        <v>5</v>
      </c>
      <c r="B312" s="297" t="s">
        <v>1287</v>
      </c>
      <c r="C312" s="296" t="s">
        <v>326</v>
      </c>
      <c r="D312" s="297" t="s">
        <v>2247</v>
      </c>
      <c r="E312" s="297" t="s">
        <v>2865</v>
      </c>
      <c r="F312" s="296">
        <v>6</v>
      </c>
      <c r="G312" s="298">
        <v>1.1499999999999999</v>
      </c>
      <c r="H312" s="298">
        <v>1.06</v>
      </c>
      <c r="I312" s="298">
        <v>0.77</v>
      </c>
      <c r="J312" s="299">
        <v>4016348.32</v>
      </c>
      <c r="K312" s="299">
        <v>7521391.79</v>
      </c>
      <c r="L312" s="299">
        <v>9485701.1500000004</v>
      </c>
      <c r="M312" s="299">
        <v>-6086483.46</v>
      </c>
      <c r="N312" s="300">
        <v>8.74</v>
      </c>
      <c r="O312" s="301">
        <v>12.960000000000003</v>
      </c>
      <c r="P312" s="300">
        <v>9.2100000000000009</v>
      </c>
      <c r="Q312" s="301">
        <v>10.950165289256196</v>
      </c>
      <c r="R312" s="302">
        <v>196.9</v>
      </c>
      <c r="S312" s="302">
        <v>67.87</v>
      </c>
      <c r="T312" s="302">
        <v>47.33</v>
      </c>
      <c r="U312" s="302">
        <v>165.39</v>
      </c>
      <c r="V312" s="302">
        <v>32.5</v>
      </c>
      <c r="W312" s="303"/>
      <c r="Y312" s="305"/>
      <c r="Z312" s="305"/>
      <c r="AA312" s="305"/>
      <c r="AB312" s="306"/>
      <c r="AC312" s="305"/>
      <c r="AD312" s="307"/>
    </row>
    <row r="313" spans="1:30" s="304" customFormat="1">
      <c r="A313" s="296">
        <v>5</v>
      </c>
      <c r="B313" s="297" t="s">
        <v>1287</v>
      </c>
      <c r="C313" s="296" t="s">
        <v>327</v>
      </c>
      <c r="D313" s="297" t="s">
        <v>2248</v>
      </c>
      <c r="E313" s="297" t="s">
        <v>2864</v>
      </c>
      <c r="F313" s="296">
        <v>13</v>
      </c>
      <c r="G313" s="298">
        <v>1.06</v>
      </c>
      <c r="H313" s="298">
        <v>0.93</v>
      </c>
      <c r="I313" s="298">
        <v>0.48</v>
      </c>
      <c r="J313" s="299">
        <v>5966675.6500000004</v>
      </c>
      <c r="K313" s="299">
        <v>28082027.710000001</v>
      </c>
      <c r="L313" s="299">
        <v>50569419.009999998</v>
      </c>
      <c r="M313" s="299">
        <v>-50590621.18</v>
      </c>
      <c r="N313" s="300">
        <v>20.71</v>
      </c>
      <c r="O313" s="301">
        <v>11.051176470588238</v>
      </c>
      <c r="P313" s="300">
        <v>7.53</v>
      </c>
      <c r="Q313" s="301">
        <v>5.5768627450980395</v>
      </c>
      <c r="R313" s="302">
        <v>325.27999999999997</v>
      </c>
      <c r="S313" s="302">
        <v>79.69</v>
      </c>
      <c r="T313" s="302">
        <v>48.08</v>
      </c>
      <c r="U313" s="302">
        <v>152.09</v>
      </c>
      <c r="V313" s="302">
        <v>59.05</v>
      </c>
      <c r="W313" s="303"/>
      <c r="Y313" s="305"/>
      <c r="Z313" s="305"/>
      <c r="AA313" s="305"/>
      <c r="AB313" s="306"/>
      <c r="AC313" s="305"/>
      <c r="AD313" s="307"/>
    </row>
    <row r="314" spans="1:30" s="304" customFormat="1">
      <c r="A314" s="296">
        <v>5</v>
      </c>
      <c r="B314" s="297" t="s">
        <v>1287</v>
      </c>
      <c r="C314" s="296" t="s">
        <v>328</v>
      </c>
      <c r="D314" s="297" t="s">
        <v>2249</v>
      </c>
      <c r="E314" s="297" t="s">
        <v>945</v>
      </c>
      <c r="F314" s="296">
        <v>5</v>
      </c>
      <c r="G314" s="298">
        <v>1.67</v>
      </c>
      <c r="H314" s="298">
        <v>1.5</v>
      </c>
      <c r="I314" s="298">
        <v>1.41</v>
      </c>
      <c r="J314" s="299">
        <v>18217066.75</v>
      </c>
      <c r="K314" s="299">
        <v>8243841.5099999998</v>
      </c>
      <c r="L314" s="299">
        <v>10717709.630000001</v>
      </c>
      <c r="M314" s="299">
        <v>11133946.43</v>
      </c>
      <c r="N314" s="300">
        <v>13.87</v>
      </c>
      <c r="O314" s="301">
        <v>11.957740585774056</v>
      </c>
      <c r="P314" s="300">
        <v>10.53</v>
      </c>
      <c r="Q314" s="301">
        <v>10.477489539748952</v>
      </c>
      <c r="R314" s="302">
        <v>153.21</v>
      </c>
      <c r="S314" s="302">
        <v>13.58</v>
      </c>
      <c r="T314" s="302">
        <v>29.6</v>
      </c>
      <c r="U314" s="302">
        <v>569.79</v>
      </c>
      <c r="V314" s="302">
        <v>57.02</v>
      </c>
      <c r="W314" s="303"/>
      <c r="Y314" s="305"/>
      <c r="Z314" s="305"/>
      <c r="AA314" s="305"/>
      <c r="AB314" s="306"/>
      <c r="AC314" s="305"/>
      <c r="AD314" s="307"/>
    </row>
    <row r="315" spans="1:30" s="304" customFormat="1">
      <c r="A315" s="296">
        <v>5</v>
      </c>
      <c r="B315" s="297" t="s">
        <v>1287</v>
      </c>
      <c r="C315" s="296" t="s">
        <v>329</v>
      </c>
      <c r="D315" s="297" t="s">
        <v>2250</v>
      </c>
      <c r="E315" s="297" t="s">
        <v>2865</v>
      </c>
      <c r="F315" s="296">
        <v>6</v>
      </c>
      <c r="G315" s="298">
        <v>1.35</v>
      </c>
      <c r="H315" s="298">
        <v>1.19</v>
      </c>
      <c r="I315" s="298">
        <v>0.94</v>
      </c>
      <c r="J315" s="299">
        <v>13850265.99</v>
      </c>
      <c r="K315" s="299">
        <v>7150576.5700000003</v>
      </c>
      <c r="L315" s="299">
        <v>13435923.550000001</v>
      </c>
      <c r="M315" s="299">
        <v>-2313838.92</v>
      </c>
      <c r="N315" s="300">
        <v>11.36</v>
      </c>
      <c r="O315" s="301">
        <v>12.960000000000003</v>
      </c>
      <c r="P315" s="300">
        <v>4.93</v>
      </c>
      <c r="Q315" s="301">
        <v>10.950165289256196</v>
      </c>
      <c r="R315" s="302">
        <v>164.95</v>
      </c>
      <c r="S315" s="302">
        <v>50.36</v>
      </c>
      <c r="T315" s="302">
        <v>83.72</v>
      </c>
      <c r="U315" s="302">
        <v>194.55</v>
      </c>
      <c r="V315" s="302">
        <v>44.99</v>
      </c>
      <c r="W315" s="303"/>
      <c r="Y315" s="305"/>
      <c r="Z315" s="305"/>
      <c r="AA315" s="305"/>
      <c r="AB315" s="306"/>
      <c r="AC315" s="305"/>
      <c r="AD315" s="307"/>
    </row>
    <row r="316" spans="1:30" s="304" customFormat="1">
      <c r="A316" s="296">
        <v>5</v>
      </c>
      <c r="B316" s="297" t="s">
        <v>1287</v>
      </c>
      <c r="C316" s="296" t="s">
        <v>330</v>
      </c>
      <c r="D316" s="297" t="s">
        <v>2251</v>
      </c>
      <c r="E316" s="297" t="s">
        <v>1038</v>
      </c>
      <c r="F316" s="296">
        <v>16</v>
      </c>
      <c r="G316" s="298">
        <v>1.02</v>
      </c>
      <c r="H316" s="298">
        <v>0.82</v>
      </c>
      <c r="I316" s="298">
        <v>0.48</v>
      </c>
      <c r="J316" s="299">
        <v>5189286.08</v>
      </c>
      <c r="K316" s="299">
        <v>79931126.519999996</v>
      </c>
      <c r="L316" s="299">
        <v>156412643.71000001</v>
      </c>
      <c r="M316" s="299">
        <v>-133259886.8</v>
      </c>
      <c r="N316" s="300">
        <v>21.68</v>
      </c>
      <c r="O316" s="301">
        <v>7.936451612903225</v>
      </c>
      <c r="P316" s="300">
        <v>6.02</v>
      </c>
      <c r="Q316" s="301">
        <v>4.3241935483870959</v>
      </c>
      <c r="R316" s="302">
        <v>219.8</v>
      </c>
      <c r="S316" s="302">
        <v>63.64</v>
      </c>
      <c r="T316" s="302">
        <v>21.47</v>
      </c>
      <c r="U316" s="302">
        <v>242.74</v>
      </c>
      <c r="V316" s="302">
        <v>54.47</v>
      </c>
      <c r="W316" s="303"/>
      <c r="Y316" s="305"/>
      <c r="Z316" s="305"/>
      <c r="AA316" s="305"/>
      <c r="AB316" s="306"/>
      <c r="AC316" s="305"/>
      <c r="AD316" s="307"/>
    </row>
    <row r="317" spans="1:30" s="304" customFormat="1">
      <c r="A317" s="296">
        <v>5</v>
      </c>
      <c r="B317" s="297" t="s">
        <v>1287</v>
      </c>
      <c r="C317" s="296" t="s">
        <v>331</v>
      </c>
      <c r="D317" s="297" t="s">
        <v>2252</v>
      </c>
      <c r="E317" s="297" t="s">
        <v>2865</v>
      </c>
      <c r="F317" s="296">
        <v>6</v>
      </c>
      <c r="G317" s="298">
        <v>5.19</v>
      </c>
      <c r="H317" s="298">
        <v>4.99</v>
      </c>
      <c r="I317" s="298">
        <v>4.51</v>
      </c>
      <c r="J317" s="299">
        <v>90987797.969999999</v>
      </c>
      <c r="K317" s="299">
        <v>20337808.120000001</v>
      </c>
      <c r="L317" s="299">
        <v>24577663.82</v>
      </c>
      <c r="M317" s="299">
        <v>76255974.959999993</v>
      </c>
      <c r="N317" s="300">
        <v>19.89</v>
      </c>
      <c r="O317" s="301">
        <v>12.960000000000003</v>
      </c>
      <c r="P317" s="300">
        <v>9.86</v>
      </c>
      <c r="Q317" s="301">
        <v>10.950165289256196</v>
      </c>
      <c r="R317" s="302">
        <v>84.69</v>
      </c>
      <c r="S317" s="302">
        <v>61.6</v>
      </c>
      <c r="T317" s="302">
        <v>29.71</v>
      </c>
      <c r="U317" s="302">
        <v>148.66</v>
      </c>
      <c r="V317" s="302">
        <v>41.56</v>
      </c>
      <c r="W317" s="303"/>
      <c r="Y317" s="305"/>
      <c r="Z317" s="305"/>
      <c r="AA317" s="305"/>
      <c r="AB317" s="306"/>
      <c r="AC317" s="305"/>
      <c r="AD317" s="307"/>
    </row>
    <row r="318" spans="1:30" s="304" customFormat="1">
      <c r="A318" s="296">
        <v>5</v>
      </c>
      <c r="B318" s="297" t="s">
        <v>1305</v>
      </c>
      <c r="C318" s="296" t="s">
        <v>340</v>
      </c>
      <c r="D318" s="297" t="s">
        <v>2261</v>
      </c>
      <c r="E318" s="297" t="s">
        <v>1956</v>
      </c>
      <c r="F318" s="296">
        <v>19</v>
      </c>
      <c r="G318" s="298">
        <v>2.86</v>
      </c>
      <c r="H318" s="298">
        <v>2.5</v>
      </c>
      <c r="I318" s="298">
        <v>0.86</v>
      </c>
      <c r="J318" s="299">
        <v>853833224.08000004</v>
      </c>
      <c r="K318" s="299">
        <v>314078362.83999997</v>
      </c>
      <c r="L318" s="299">
        <v>213158086.63</v>
      </c>
      <c r="M318" s="299">
        <v>-66461877.450000003</v>
      </c>
      <c r="N318" s="300">
        <v>11.47</v>
      </c>
      <c r="O318" s="301">
        <v>9.5271428571428576</v>
      </c>
      <c r="P318" s="300">
        <v>12.21</v>
      </c>
      <c r="Q318" s="301">
        <v>5.5378571428571419</v>
      </c>
      <c r="R318" s="302">
        <v>100.75</v>
      </c>
      <c r="S318" s="302">
        <v>155.99</v>
      </c>
      <c r="T318" s="302">
        <v>114.86</v>
      </c>
      <c r="U318" s="302">
        <v>74.78</v>
      </c>
      <c r="V318" s="302">
        <v>46.84</v>
      </c>
      <c r="W318" s="303"/>
      <c r="Y318" s="305"/>
      <c r="Z318" s="305"/>
      <c r="AA318" s="305"/>
      <c r="AB318" s="306"/>
      <c r="AC318" s="305"/>
      <c r="AD318" s="307"/>
    </row>
    <row r="319" spans="1:30" s="304" customFormat="1">
      <c r="A319" s="296">
        <v>5</v>
      </c>
      <c r="B319" s="297" t="s">
        <v>1305</v>
      </c>
      <c r="C319" s="296" t="s">
        <v>341</v>
      </c>
      <c r="D319" s="297" t="s">
        <v>2262</v>
      </c>
      <c r="E319" s="297" t="s">
        <v>2867</v>
      </c>
      <c r="F319" s="296">
        <v>15</v>
      </c>
      <c r="G319" s="298">
        <v>1.01</v>
      </c>
      <c r="H319" s="298">
        <v>0.93</v>
      </c>
      <c r="I319" s="298">
        <v>0.68</v>
      </c>
      <c r="J319" s="299">
        <v>809269.05</v>
      </c>
      <c r="K319" s="299">
        <v>22215053.609999999</v>
      </c>
      <c r="L319" s="299">
        <v>41732743.759999998</v>
      </c>
      <c r="M319" s="299">
        <v>-50265514.609999999</v>
      </c>
      <c r="N319" s="300">
        <v>11.96</v>
      </c>
      <c r="O319" s="301">
        <v>9.7924999999999986</v>
      </c>
      <c r="P319" s="300">
        <v>5.59</v>
      </c>
      <c r="Q319" s="301">
        <v>4.3149999999999995</v>
      </c>
      <c r="R319" s="302">
        <v>278.77</v>
      </c>
      <c r="S319" s="302">
        <v>74.239999999999995</v>
      </c>
      <c r="T319" s="302">
        <v>69.23</v>
      </c>
      <c r="U319" s="302">
        <v>204.19</v>
      </c>
      <c r="V319" s="302">
        <v>35.83</v>
      </c>
      <c r="W319" s="303"/>
      <c r="Y319" s="305"/>
      <c r="Z319" s="305"/>
      <c r="AA319" s="305"/>
      <c r="AB319" s="306"/>
      <c r="AC319" s="305"/>
      <c r="AD319" s="307"/>
    </row>
    <row r="320" spans="1:30" s="304" customFormat="1">
      <c r="A320" s="296">
        <v>5</v>
      </c>
      <c r="B320" s="297" t="s">
        <v>1305</v>
      </c>
      <c r="C320" s="296" t="s">
        <v>342</v>
      </c>
      <c r="D320" s="297" t="s">
        <v>2263</v>
      </c>
      <c r="E320" s="297" t="s">
        <v>1038</v>
      </c>
      <c r="F320" s="296">
        <v>16</v>
      </c>
      <c r="G320" s="298">
        <v>1.87</v>
      </c>
      <c r="H320" s="298">
        <v>1.68</v>
      </c>
      <c r="I320" s="298">
        <v>1.28</v>
      </c>
      <c r="J320" s="299">
        <v>113062692.98</v>
      </c>
      <c r="K320" s="299">
        <v>22173935.440000001</v>
      </c>
      <c r="L320" s="299">
        <v>22312795.359999999</v>
      </c>
      <c r="M320" s="299">
        <v>38063516.210000001</v>
      </c>
      <c r="N320" s="300">
        <v>4.87</v>
      </c>
      <c r="O320" s="301">
        <v>7.936451612903225</v>
      </c>
      <c r="P320" s="300">
        <v>5.08</v>
      </c>
      <c r="Q320" s="301">
        <v>4.3241935483870959</v>
      </c>
      <c r="R320" s="302">
        <v>69.28</v>
      </c>
      <c r="S320" s="302">
        <v>53.09</v>
      </c>
      <c r="T320" s="302">
        <v>64.25</v>
      </c>
      <c r="U320" s="302">
        <v>339.62</v>
      </c>
      <c r="V320" s="302">
        <v>42.01</v>
      </c>
      <c r="W320" s="303"/>
      <c r="Y320" s="305"/>
      <c r="Z320" s="305"/>
      <c r="AA320" s="305"/>
      <c r="AB320" s="306"/>
      <c r="AC320" s="305"/>
      <c r="AD320" s="307"/>
    </row>
    <row r="321" spans="1:30" s="304" customFormat="1">
      <c r="A321" s="296">
        <v>5</v>
      </c>
      <c r="B321" s="297" t="s">
        <v>1305</v>
      </c>
      <c r="C321" s="296" t="s">
        <v>343</v>
      </c>
      <c r="D321" s="297" t="s">
        <v>2264</v>
      </c>
      <c r="E321" s="297" t="s">
        <v>2867</v>
      </c>
      <c r="F321" s="296">
        <v>15</v>
      </c>
      <c r="G321" s="298">
        <v>1.6</v>
      </c>
      <c r="H321" s="298">
        <v>1.48</v>
      </c>
      <c r="I321" s="298">
        <v>0.87</v>
      </c>
      <c r="J321" s="299">
        <v>71482687.280000001</v>
      </c>
      <c r="K321" s="299">
        <v>27844046.09</v>
      </c>
      <c r="L321" s="299">
        <v>46485125.200000003</v>
      </c>
      <c r="M321" s="299">
        <v>-15224869.220000001</v>
      </c>
      <c r="N321" s="300">
        <v>11.62</v>
      </c>
      <c r="O321" s="301">
        <v>9.7924999999999986</v>
      </c>
      <c r="P321" s="300">
        <v>7.44</v>
      </c>
      <c r="Q321" s="301">
        <v>4.3149999999999995</v>
      </c>
      <c r="R321" s="302">
        <v>181.21</v>
      </c>
      <c r="S321" s="302">
        <v>78.180000000000007</v>
      </c>
      <c r="T321" s="302">
        <v>59.33</v>
      </c>
      <c r="U321" s="302">
        <v>173.82</v>
      </c>
      <c r="V321" s="302">
        <v>39.71</v>
      </c>
      <c r="W321" s="303"/>
      <c r="Y321" s="305"/>
      <c r="Z321" s="305"/>
      <c r="AA321" s="305"/>
      <c r="AB321" s="306"/>
      <c r="AC321" s="305"/>
      <c r="AD321" s="307"/>
    </row>
    <row r="322" spans="1:30" s="304" customFormat="1">
      <c r="A322" s="296">
        <v>5</v>
      </c>
      <c r="B322" s="297" t="s">
        <v>1305</v>
      </c>
      <c r="C322" s="296" t="s">
        <v>344</v>
      </c>
      <c r="D322" s="297" t="s">
        <v>2265</v>
      </c>
      <c r="E322" s="297" t="s">
        <v>945</v>
      </c>
      <c r="F322" s="296">
        <v>5</v>
      </c>
      <c r="G322" s="298">
        <v>1.79</v>
      </c>
      <c r="H322" s="298">
        <v>1.59</v>
      </c>
      <c r="I322" s="298">
        <v>1.19</v>
      </c>
      <c r="J322" s="299">
        <v>20187129.739999998</v>
      </c>
      <c r="K322" s="299">
        <v>8188053.6299999999</v>
      </c>
      <c r="L322" s="299">
        <v>15448273.779999999</v>
      </c>
      <c r="M322" s="299">
        <v>4931335.9400000004</v>
      </c>
      <c r="N322" s="300">
        <v>13.64</v>
      </c>
      <c r="O322" s="301">
        <v>11.957740585774056</v>
      </c>
      <c r="P322" s="300">
        <v>7.7</v>
      </c>
      <c r="Q322" s="301">
        <v>10.477489539748952</v>
      </c>
      <c r="R322" s="302">
        <v>62.09</v>
      </c>
      <c r="S322" s="302">
        <v>90.66</v>
      </c>
      <c r="T322" s="302">
        <v>63.93</v>
      </c>
      <c r="U322" s="302">
        <v>257.70999999999998</v>
      </c>
      <c r="V322" s="302">
        <v>58.51</v>
      </c>
      <c r="W322" s="303"/>
      <c r="Y322" s="305"/>
      <c r="Z322" s="305"/>
      <c r="AA322" s="305"/>
      <c r="AB322" s="306"/>
      <c r="AC322" s="305"/>
      <c r="AD322" s="307"/>
    </row>
    <row r="323" spans="1:30" s="304" customFormat="1">
      <c r="A323" s="296">
        <v>5</v>
      </c>
      <c r="B323" s="297" t="s">
        <v>1305</v>
      </c>
      <c r="C323" s="296" t="s">
        <v>345</v>
      </c>
      <c r="D323" s="297" t="s">
        <v>2266</v>
      </c>
      <c r="E323" s="297" t="s">
        <v>945</v>
      </c>
      <c r="F323" s="296">
        <v>5</v>
      </c>
      <c r="G323" s="298">
        <v>1.43</v>
      </c>
      <c r="H323" s="298">
        <v>1.3</v>
      </c>
      <c r="I323" s="298">
        <v>1.01</v>
      </c>
      <c r="J323" s="299">
        <v>11912216.51</v>
      </c>
      <c r="K323" s="299">
        <v>7834685.6799999997</v>
      </c>
      <c r="L323" s="299">
        <v>10087638.49</v>
      </c>
      <c r="M323" s="299">
        <v>193417.23</v>
      </c>
      <c r="N323" s="300">
        <v>12.01</v>
      </c>
      <c r="O323" s="301">
        <v>11.957740585774056</v>
      </c>
      <c r="P323" s="300">
        <v>12.8</v>
      </c>
      <c r="Q323" s="301">
        <v>10.477489539748952</v>
      </c>
      <c r="R323" s="302">
        <v>155.25</v>
      </c>
      <c r="S323" s="302">
        <v>78.27</v>
      </c>
      <c r="T323" s="302">
        <v>89.89</v>
      </c>
      <c r="U323" s="302">
        <v>586.55999999999995</v>
      </c>
      <c r="V323" s="302">
        <v>72.86</v>
      </c>
      <c r="W323" s="303"/>
      <c r="Y323" s="305"/>
      <c r="Z323" s="305"/>
      <c r="AA323" s="305"/>
      <c r="AB323" s="306"/>
      <c r="AC323" s="305"/>
      <c r="AD323" s="307"/>
    </row>
    <row r="324" spans="1:30" s="304" customFormat="1">
      <c r="A324" s="296">
        <v>5</v>
      </c>
      <c r="B324" s="297" t="s">
        <v>1305</v>
      </c>
      <c r="C324" s="296" t="s">
        <v>346</v>
      </c>
      <c r="D324" s="297" t="s">
        <v>2267</v>
      </c>
      <c r="E324" s="297" t="s">
        <v>945</v>
      </c>
      <c r="F324" s="296">
        <v>5</v>
      </c>
      <c r="G324" s="298">
        <v>1.34</v>
      </c>
      <c r="H324" s="298">
        <v>1.1499999999999999</v>
      </c>
      <c r="I324" s="298">
        <v>0.68</v>
      </c>
      <c r="J324" s="299">
        <v>4041001.53</v>
      </c>
      <c r="K324" s="299">
        <v>5295475.2</v>
      </c>
      <c r="L324" s="299">
        <v>5190452.0999999996</v>
      </c>
      <c r="M324" s="299">
        <v>-3378540.57</v>
      </c>
      <c r="N324" s="300">
        <v>9.67</v>
      </c>
      <c r="O324" s="301">
        <v>11.957740585774056</v>
      </c>
      <c r="P324" s="300">
        <v>10.7</v>
      </c>
      <c r="Q324" s="301">
        <v>10.477489539748952</v>
      </c>
      <c r="R324" s="302">
        <v>223.91</v>
      </c>
      <c r="S324" s="302">
        <v>50.23</v>
      </c>
      <c r="T324" s="302">
        <v>81.96</v>
      </c>
      <c r="U324" s="302">
        <v>403.24</v>
      </c>
      <c r="V324" s="302">
        <v>63.22</v>
      </c>
      <c r="W324" s="303"/>
      <c r="Y324" s="305"/>
      <c r="Z324" s="305"/>
      <c r="AA324" s="305"/>
      <c r="AB324" s="306"/>
      <c r="AC324" s="305"/>
      <c r="AD324" s="307"/>
    </row>
    <row r="325" spans="1:30" s="304" customFormat="1">
      <c r="A325" s="296">
        <v>5</v>
      </c>
      <c r="B325" s="297" t="s">
        <v>1305</v>
      </c>
      <c r="C325" s="296" t="s">
        <v>347</v>
      </c>
      <c r="D325" s="297" t="s">
        <v>2268</v>
      </c>
      <c r="E325" s="297" t="s">
        <v>2865</v>
      </c>
      <c r="F325" s="296">
        <v>6</v>
      </c>
      <c r="G325" s="298">
        <v>1.1599999999999999</v>
      </c>
      <c r="H325" s="298">
        <v>1.05</v>
      </c>
      <c r="I325" s="298">
        <v>0.94</v>
      </c>
      <c r="J325" s="299">
        <v>5722909.6299999999</v>
      </c>
      <c r="K325" s="299">
        <v>-1092054.3700000001</v>
      </c>
      <c r="L325" s="299">
        <v>690584.37</v>
      </c>
      <c r="M325" s="299">
        <v>-2183478.48</v>
      </c>
      <c r="N325" s="300">
        <v>0.66</v>
      </c>
      <c r="O325" s="301">
        <v>12.960000000000003</v>
      </c>
      <c r="P325" s="300">
        <v>-0.87</v>
      </c>
      <c r="Q325" s="301">
        <v>10.950165289256196</v>
      </c>
      <c r="R325" s="302">
        <v>81.83</v>
      </c>
      <c r="S325" s="302">
        <v>18.8</v>
      </c>
      <c r="T325" s="302">
        <v>57.45</v>
      </c>
      <c r="U325" s="302">
        <v>153.31</v>
      </c>
      <c r="V325" s="302">
        <v>56.21</v>
      </c>
      <c r="W325" s="303"/>
      <c r="Y325" s="305"/>
      <c r="Z325" s="305"/>
      <c r="AA325" s="305"/>
      <c r="AB325" s="306"/>
      <c r="AC325" s="305"/>
      <c r="AD325" s="307"/>
    </row>
    <row r="326" spans="1:30" s="304" customFormat="1">
      <c r="A326" s="296">
        <v>5</v>
      </c>
      <c r="B326" s="297" t="s">
        <v>1305</v>
      </c>
      <c r="C326" s="296" t="s">
        <v>348</v>
      </c>
      <c r="D326" s="297" t="s">
        <v>2269</v>
      </c>
      <c r="E326" s="297" t="s">
        <v>945</v>
      </c>
      <c r="F326" s="296">
        <v>5</v>
      </c>
      <c r="G326" s="298">
        <v>1.66</v>
      </c>
      <c r="H326" s="298">
        <v>1.29</v>
      </c>
      <c r="I326" s="298">
        <v>0.7</v>
      </c>
      <c r="J326" s="299">
        <v>7137188.7400000002</v>
      </c>
      <c r="K326" s="299">
        <v>-386394.04</v>
      </c>
      <c r="L326" s="299">
        <v>920182.25</v>
      </c>
      <c r="M326" s="299">
        <v>-3230866.22</v>
      </c>
      <c r="N326" s="300">
        <v>1.49</v>
      </c>
      <c r="O326" s="301">
        <v>11.957740585774056</v>
      </c>
      <c r="P326" s="300">
        <v>-1.01</v>
      </c>
      <c r="Q326" s="301">
        <v>10.477489539748952</v>
      </c>
      <c r="R326" s="302">
        <v>103.88</v>
      </c>
      <c r="S326" s="302">
        <v>146.13999999999999</v>
      </c>
      <c r="T326" s="302">
        <v>65.680000000000007</v>
      </c>
      <c r="U326" s="302">
        <v>373.14</v>
      </c>
      <c r="V326" s="302">
        <v>89.25</v>
      </c>
      <c r="W326" s="303"/>
      <c r="Y326" s="305"/>
      <c r="Z326" s="305"/>
      <c r="AA326" s="305"/>
      <c r="AB326" s="306"/>
      <c r="AC326" s="305"/>
      <c r="AD326" s="307"/>
    </row>
    <row r="327" spans="1:30" s="304" customFormat="1">
      <c r="A327" s="296">
        <v>5</v>
      </c>
      <c r="B327" s="297" t="s">
        <v>1305</v>
      </c>
      <c r="C327" s="296" t="s">
        <v>349</v>
      </c>
      <c r="D327" s="297" t="s">
        <v>2897</v>
      </c>
      <c r="E327" s="297" t="s">
        <v>963</v>
      </c>
      <c r="F327" s="296">
        <v>9</v>
      </c>
      <c r="G327" s="298">
        <v>1.03</v>
      </c>
      <c r="H327" s="298">
        <v>0.95</v>
      </c>
      <c r="I327" s="298">
        <v>0.67</v>
      </c>
      <c r="J327" s="299">
        <v>1456070.04</v>
      </c>
      <c r="K327" s="299">
        <v>3769011.35</v>
      </c>
      <c r="L327" s="299">
        <v>6049141.5099999998</v>
      </c>
      <c r="M327" s="299">
        <v>-16555196.74</v>
      </c>
      <c r="N327" s="300">
        <v>5.55</v>
      </c>
      <c r="O327" s="301">
        <v>10.682500000000001</v>
      </c>
      <c r="P327" s="300">
        <v>3.27</v>
      </c>
      <c r="Q327" s="301">
        <v>7.8810714285714285</v>
      </c>
      <c r="R327" s="302">
        <v>155.19</v>
      </c>
      <c r="S327" s="302">
        <v>30.82</v>
      </c>
      <c r="T327" s="302">
        <v>137.34</v>
      </c>
      <c r="U327" s="302">
        <v>673.02</v>
      </c>
      <c r="V327" s="302">
        <v>43.95</v>
      </c>
      <c r="W327" s="303"/>
      <c r="Y327" s="305"/>
      <c r="Z327" s="305"/>
      <c r="AA327" s="305"/>
      <c r="AB327" s="306"/>
      <c r="AC327" s="305"/>
      <c r="AD327" s="307"/>
    </row>
    <row r="328" spans="1:30" s="304" customFormat="1">
      <c r="A328" s="296">
        <v>5</v>
      </c>
      <c r="B328" s="297" t="s">
        <v>1305</v>
      </c>
      <c r="C328" s="296" t="s">
        <v>350</v>
      </c>
      <c r="D328" s="297" t="s">
        <v>2270</v>
      </c>
      <c r="E328" s="297" t="s">
        <v>1015</v>
      </c>
      <c r="F328" s="296">
        <v>3</v>
      </c>
      <c r="G328" s="298">
        <v>1.43</v>
      </c>
      <c r="H328" s="298">
        <v>1.1399999999999999</v>
      </c>
      <c r="I328" s="298">
        <v>0.9</v>
      </c>
      <c r="J328" s="299">
        <v>4210212.78</v>
      </c>
      <c r="K328" s="299">
        <v>-1257097.4099999999</v>
      </c>
      <c r="L328" s="299">
        <v>3637065.97</v>
      </c>
      <c r="M328" s="299">
        <v>-994930.53</v>
      </c>
      <c r="N328" s="300">
        <v>9.4700000000000006</v>
      </c>
      <c r="O328" s="301">
        <v>21.826829268292677</v>
      </c>
      <c r="P328" s="300">
        <v>-2.2400000000000002</v>
      </c>
      <c r="Q328" s="301">
        <v>10.564878048780489</v>
      </c>
      <c r="R328" s="302">
        <v>81.069999999999993</v>
      </c>
      <c r="S328" s="302">
        <v>141.54</v>
      </c>
      <c r="T328" s="302">
        <v>73.88</v>
      </c>
      <c r="U328" s="302">
        <v>283.13</v>
      </c>
      <c r="V328" s="302">
        <v>93.04</v>
      </c>
      <c r="W328" s="303"/>
      <c r="Y328" s="305"/>
      <c r="Z328" s="305"/>
      <c r="AA328" s="305"/>
      <c r="AB328" s="306"/>
      <c r="AC328" s="305"/>
      <c r="AD328" s="307"/>
    </row>
    <row r="329" spans="1:30" s="304" customFormat="1">
      <c r="A329" s="296">
        <v>5</v>
      </c>
      <c r="B329" s="297" t="s">
        <v>1317</v>
      </c>
      <c r="C329" s="296" t="s">
        <v>351</v>
      </c>
      <c r="D329" s="297" t="s">
        <v>2271</v>
      </c>
      <c r="E329" s="297" t="s">
        <v>1038</v>
      </c>
      <c r="F329" s="296">
        <v>16</v>
      </c>
      <c r="G329" s="298">
        <v>1.0900000000000001</v>
      </c>
      <c r="H329" s="298">
        <v>0.71</v>
      </c>
      <c r="I329" s="298">
        <v>0.49</v>
      </c>
      <c r="J329" s="299">
        <v>12441468.9</v>
      </c>
      <c r="K329" s="299">
        <v>-18637362.690000001</v>
      </c>
      <c r="L329" s="299">
        <v>10059370.210000001</v>
      </c>
      <c r="M329" s="299">
        <v>-74856268.950000003</v>
      </c>
      <c r="N329" s="300">
        <v>2.13</v>
      </c>
      <c r="O329" s="301">
        <v>7.936451612903225</v>
      </c>
      <c r="P329" s="300">
        <v>-3.38</v>
      </c>
      <c r="Q329" s="301">
        <v>4.3241935483870959</v>
      </c>
      <c r="R329" s="302">
        <v>130.71</v>
      </c>
      <c r="S329" s="302">
        <v>7.9</v>
      </c>
      <c r="T329" s="302">
        <v>97.01</v>
      </c>
      <c r="U329" s="302">
        <v>60.88</v>
      </c>
      <c r="V329" s="302">
        <v>76</v>
      </c>
      <c r="W329" s="303"/>
      <c r="Y329" s="305"/>
      <c r="Z329" s="305"/>
      <c r="AA329" s="305"/>
      <c r="AB329" s="306"/>
      <c r="AC329" s="305"/>
      <c r="AD329" s="307"/>
    </row>
    <row r="330" spans="1:30" s="304" customFormat="1">
      <c r="A330" s="296">
        <v>5</v>
      </c>
      <c r="B330" s="297" t="s">
        <v>1317</v>
      </c>
      <c r="C330" s="296" t="s">
        <v>352</v>
      </c>
      <c r="D330" s="297" t="s">
        <v>2272</v>
      </c>
      <c r="E330" s="297" t="s">
        <v>963</v>
      </c>
      <c r="F330" s="296">
        <v>9</v>
      </c>
      <c r="G330" s="298">
        <v>1.83</v>
      </c>
      <c r="H330" s="298">
        <v>1.56</v>
      </c>
      <c r="I330" s="298">
        <v>1.25</v>
      </c>
      <c r="J330" s="299">
        <v>16489188.9</v>
      </c>
      <c r="K330" s="299">
        <v>14843798.15</v>
      </c>
      <c r="L330" s="299">
        <v>21106207.41</v>
      </c>
      <c r="M330" s="299">
        <v>5056522.7699999996</v>
      </c>
      <c r="N330" s="300">
        <v>18.57</v>
      </c>
      <c r="O330" s="301">
        <v>10.682500000000001</v>
      </c>
      <c r="P330" s="300">
        <v>10.62</v>
      </c>
      <c r="Q330" s="301">
        <v>7.8810714285714285</v>
      </c>
      <c r="R330" s="302">
        <v>280.33</v>
      </c>
      <c r="S330" s="302">
        <v>25.35</v>
      </c>
      <c r="T330" s="302">
        <v>42.37</v>
      </c>
      <c r="U330" s="302">
        <v>409.56</v>
      </c>
      <c r="V330" s="302">
        <v>101.38</v>
      </c>
      <c r="W330" s="303"/>
      <c r="Y330" s="305"/>
      <c r="Z330" s="305"/>
      <c r="AA330" s="305"/>
      <c r="AB330" s="306"/>
      <c r="AC330" s="305"/>
      <c r="AD330" s="307"/>
    </row>
    <row r="331" spans="1:30" s="304" customFormat="1">
      <c r="A331" s="296">
        <v>5</v>
      </c>
      <c r="B331" s="297" t="s">
        <v>1317</v>
      </c>
      <c r="C331" s="296" t="s">
        <v>353</v>
      </c>
      <c r="D331" s="297" t="s">
        <v>2273</v>
      </c>
      <c r="E331" s="297" t="s">
        <v>2865</v>
      </c>
      <c r="F331" s="296">
        <v>6</v>
      </c>
      <c r="G331" s="298">
        <v>4.6500000000000004</v>
      </c>
      <c r="H331" s="298">
        <v>4.16</v>
      </c>
      <c r="I331" s="298">
        <v>3.79</v>
      </c>
      <c r="J331" s="299">
        <v>34699409.420000002</v>
      </c>
      <c r="K331" s="299">
        <v>7247724.21</v>
      </c>
      <c r="L331" s="299">
        <v>10679785.939999999</v>
      </c>
      <c r="M331" s="299">
        <v>26519416.780000001</v>
      </c>
      <c r="N331" s="300">
        <v>15.09</v>
      </c>
      <c r="O331" s="301">
        <v>12.960000000000003</v>
      </c>
      <c r="P331" s="300">
        <v>7.37</v>
      </c>
      <c r="Q331" s="301">
        <v>10.950165289256196</v>
      </c>
      <c r="R331" s="302">
        <v>96.39</v>
      </c>
      <c r="S331" s="302">
        <v>68.650000000000006</v>
      </c>
      <c r="T331" s="302">
        <v>37.15</v>
      </c>
      <c r="U331" s="302">
        <v>160.32</v>
      </c>
      <c r="V331" s="302">
        <v>117.2</v>
      </c>
      <c r="W331" s="303"/>
      <c r="Y331" s="305"/>
      <c r="Z331" s="305"/>
      <c r="AA331" s="305"/>
      <c r="AB331" s="306"/>
      <c r="AC331" s="305"/>
      <c r="AD331" s="307"/>
    </row>
    <row r="332" spans="1:30" s="304" customFormat="1">
      <c r="A332" s="296">
        <v>5</v>
      </c>
      <c r="B332" s="297" t="s">
        <v>1321</v>
      </c>
      <c r="C332" s="296" t="s">
        <v>354</v>
      </c>
      <c r="D332" s="297" t="s">
        <v>2274</v>
      </c>
      <c r="E332" s="297" t="s">
        <v>1957</v>
      </c>
      <c r="F332" s="296">
        <v>18</v>
      </c>
      <c r="G332" s="298">
        <v>2.41</v>
      </c>
      <c r="H332" s="298">
        <v>2.19</v>
      </c>
      <c r="I332" s="298">
        <v>1.42</v>
      </c>
      <c r="J332" s="299">
        <v>513721781.61000001</v>
      </c>
      <c r="K332" s="299">
        <v>190553751.83000001</v>
      </c>
      <c r="L332" s="299">
        <v>195058437.59</v>
      </c>
      <c r="M332" s="299">
        <v>151488938.38</v>
      </c>
      <c r="N332" s="300">
        <v>13</v>
      </c>
      <c r="O332" s="301">
        <v>7.9006250000000007</v>
      </c>
      <c r="P332" s="300">
        <v>9.8000000000000007</v>
      </c>
      <c r="Q332" s="301">
        <v>2.48</v>
      </c>
      <c r="R332" s="302">
        <v>52.87</v>
      </c>
      <c r="S332" s="302">
        <v>34.299999999999997</v>
      </c>
      <c r="T332" s="302">
        <v>33.64</v>
      </c>
      <c r="U332" s="302">
        <v>94.34</v>
      </c>
      <c r="V332" s="302">
        <v>60.67</v>
      </c>
      <c r="W332" s="303"/>
      <c r="Y332" s="305"/>
      <c r="Z332" s="305"/>
      <c r="AA332" s="305"/>
      <c r="AB332" s="306"/>
      <c r="AC332" s="305"/>
      <c r="AD332" s="307"/>
    </row>
    <row r="333" spans="1:30" s="304" customFormat="1">
      <c r="A333" s="296">
        <v>5</v>
      </c>
      <c r="B333" s="297" t="s">
        <v>1321</v>
      </c>
      <c r="C333" s="296" t="s">
        <v>355</v>
      </c>
      <c r="D333" s="297" t="s">
        <v>2275</v>
      </c>
      <c r="E333" s="297" t="s">
        <v>2867</v>
      </c>
      <c r="F333" s="296">
        <v>15</v>
      </c>
      <c r="G333" s="298">
        <v>1.38</v>
      </c>
      <c r="H333" s="298">
        <v>1.2</v>
      </c>
      <c r="I333" s="298">
        <v>0.83</v>
      </c>
      <c r="J333" s="299">
        <v>69384510.200000003</v>
      </c>
      <c r="K333" s="299">
        <v>162891452.09</v>
      </c>
      <c r="L333" s="299">
        <v>97068629.439999998</v>
      </c>
      <c r="M333" s="299">
        <v>-31847969.07</v>
      </c>
      <c r="N333" s="300">
        <v>17.66</v>
      </c>
      <c r="O333" s="301">
        <v>9.7924999999999986</v>
      </c>
      <c r="P333" s="300">
        <v>16.55</v>
      </c>
      <c r="Q333" s="301">
        <v>4.3149999999999995</v>
      </c>
      <c r="R333" s="302">
        <v>94.87</v>
      </c>
      <c r="S333" s="302">
        <v>39.619999999999997</v>
      </c>
      <c r="T333" s="302">
        <v>123.03</v>
      </c>
      <c r="U333" s="302">
        <v>101.02</v>
      </c>
      <c r="V333" s="302">
        <v>59.28</v>
      </c>
      <c r="W333" s="303"/>
      <c r="Y333" s="305"/>
      <c r="Z333" s="305"/>
      <c r="AA333" s="305"/>
      <c r="AB333" s="306"/>
      <c r="AC333" s="305"/>
      <c r="AD333" s="307"/>
    </row>
    <row r="334" spans="1:30" s="304" customFormat="1">
      <c r="A334" s="296">
        <v>5</v>
      </c>
      <c r="B334" s="297" t="s">
        <v>1324</v>
      </c>
      <c r="C334" s="296" t="s">
        <v>356</v>
      </c>
      <c r="D334" s="297" t="s">
        <v>2276</v>
      </c>
      <c r="E334" s="297" t="s">
        <v>1957</v>
      </c>
      <c r="F334" s="296">
        <v>18</v>
      </c>
      <c r="G334" s="298">
        <v>1.24</v>
      </c>
      <c r="H334" s="298">
        <v>1.1100000000000001</v>
      </c>
      <c r="I334" s="298">
        <v>0.56999999999999995</v>
      </c>
      <c r="J334" s="299">
        <v>124864863.53</v>
      </c>
      <c r="K334" s="299">
        <v>-26804374.530000001</v>
      </c>
      <c r="L334" s="299">
        <v>30825068.41</v>
      </c>
      <c r="M334" s="299">
        <v>-223342323.37</v>
      </c>
      <c r="N334" s="300">
        <v>2.72</v>
      </c>
      <c r="O334" s="301">
        <v>7.9006250000000007</v>
      </c>
      <c r="P334" s="300">
        <v>-1.46</v>
      </c>
      <c r="Q334" s="301">
        <v>2.48</v>
      </c>
      <c r="R334" s="302">
        <v>187.17</v>
      </c>
      <c r="S334" s="302">
        <v>80.87</v>
      </c>
      <c r="T334" s="302">
        <v>24.46</v>
      </c>
      <c r="U334" s="302">
        <v>469.16</v>
      </c>
      <c r="V334" s="302">
        <v>42.22</v>
      </c>
      <c r="W334" s="303"/>
      <c r="Y334" s="305"/>
      <c r="Z334" s="305"/>
      <c r="AA334" s="305"/>
      <c r="AB334" s="306"/>
      <c r="AC334" s="305"/>
      <c r="AD334" s="307"/>
    </row>
    <row r="335" spans="1:30" s="304" customFormat="1">
      <c r="A335" s="296">
        <v>5</v>
      </c>
      <c r="B335" s="297" t="s">
        <v>1324</v>
      </c>
      <c r="C335" s="296" t="s">
        <v>357</v>
      </c>
      <c r="D335" s="297" t="s">
        <v>2898</v>
      </c>
      <c r="E335" s="297" t="s">
        <v>2867</v>
      </c>
      <c r="F335" s="296">
        <v>15</v>
      </c>
      <c r="G335" s="298">
        <v>1.7</v>
      </c>
      <c r="H335" s="298">
        <v>1.56</v>
      </c>
      <c r="I335" s="298">
        <v>1.04</v>
      </c>
      <c r="J335" s="299">
        <v>71932342.469999999</v>
      </c>
      <c r="K335" s="299">
        <v>2003725.89</v>
      </c>
      <c r="L335" s="299">
        <v>23624466.300000001</v>
      </c>
      <c r="M335" s="299">
        <v>2075078.11</v>
      </c>
      <c r="N335" s="300">
        <v>6.53</v>
      </c>
      <c r="O335" s="301">
        <v>9.7924999999999986</v>
      </c>
      <c r="P335" s="300">
        <v>0.56999999999999995</v>
      </c>
      <c r="Q335" s="301">
        <v>4.3149999999999995</v>
      </c>
      <c r="R335" s="302">
        <v>216.56</v>
      </c>
      <c r="S335" s="302">
        <v>40.409999999999997</v>
      </c>
      <c r="T335" s="302">
        <v>208.86</v>
      </c>
      <c r="U335" s="302">
        <v>28.52</v>
      </c>
      <c r="V335" s="302">
        <v>44.37</v>
      </c>
      <c r="W335" s="303"/>
      <c r="Y335" s="305"/>
      <c r="Z335" s="305"/>
      <c r="AA335" s="305"/>
      <c r="AB335" s="306"/>
      <c r="AC335" s="305"/>
      <c r="AD335" s="307"/>
    </row>
    <row r="336" spans="1:30" s="304" customFormat="1">
      <c r="A336" s="296">
        <v>5</v>
      </c>
      <c r="B336" s="297" t="s">
        <v>1324</v>
      </c>
      <c r="C336" s="296" t="s">
        <v>358</v>
      </c>
      <c r="D336" s="297" t="s">
        <v>2277</v>
      </c>
      <c r="E336" s="297" t="s">
        <v>941</v>
      </c>
      <c r="F336" s="296">
        <v>10</v>
      </c>
      <c r="G336" s="298">
        <v>1.49</v>
      </c>
      <c r="H336" s="298">
        <v>1.23</v>
      </c>
      <c r="I336" s="298">
        <v>0.79</v>
      </c>
      <c r="J336" s="299">
        <v>19351014.890000001</v>
      </c>
      <c r="K336" s="299">
        <v>62403.53</v>
      </c>
      <c r="L336" s="299">
        <v>11304948.91</v>
      </c>
      <c r="M336" s="299">
        <v>-8250386.4500000002</v>
      </c>
      <c r="N336" s="300">
        <v>7.16</v>
      </c>
      <c r="O336" s="301">
        <v>10.935862068965518</v>
      </c>
      <c r="P336" s="300">
        <v>0.03</v>
      </c>
      <c r="Q336" s="301">
        <v>9.086724137931034</v>
      </c>
      <c r="R336" s="302">
        <v>105.28</v>
      </c>
      <c r="S336" s="302">
        <v>55.77</v>
      </c>
      <c r="T336" s="302">
        <v>31.28</v>
      </c>
      <c r="U336" s="302">
        <v>335.33</v>
      </c>
      <c r="V336" s="302">
        <v>40.06</v>
      </c>
      <c r="W336" s="303"/>
      <c r="Y336" s="305"/>
      <c r="Z336" s="305"/>
      <c r="AA336" s="305"/>
      <c r="AB336" s="306"/>
      <c r="AC336" s="305"/>
      <c r="AD336" s="307"/>
    </row>
    <row r="337" spans="1:30" s="304" customFormat="1">
      <c r="A337" s="296">
        <v>5</v>
      </c>
      <c r="B337" s="297" t="s">
        <v>1324</v>
      </c>
      <c r="C337" s="296" t="s">
        <v>359</v>
      </c>
      <c r="D337" s="297" t="s">
        <v>2278</v>
      </c>
      <c r="E337" s="297" t="s">
        <v>941</v>
      </c>
      <c r="F337" s="296">
        <v>10</v>
      </c>
      <c r="G337" s="298">
        <v>2.25</v>
      </c>
      <c r="H337" s="298">
        <v>2</v>
      </c>
      <c r="I337" s="298">
        <v>1.43</v>
      </c>
      <c r="J337" s="299">
        <v>45575035.189999998</v>
      </c>
      <c r="K337" s="299">
        <v>21949737.460000001</v>
      </c>
      <c r="L337" s="299">
        <v>26586130.43</v>
      </c>
      <c r="M337" s="299">
        <v>15755687.01</v>
      </c>
      <c r="N337" s="300">
        <v>16.559999999999999</v>
      </c>
      <c r="O337" s="301">
        <v>10.935862068965518</v>
      </c>
      <c r="P337" s="300">
        <v>12.92</v>
      </c>
      <c r="Q337" s="301">
        <v>9.086724137931034</v>
      </c>
      <c r="R337" s="302">
        <v>145.38999999999999</v>
      </c>
      <c r="S337" s="302">
        <v>69.42</v>
      </c>
      <c r="T337" s="302">
        <v>53.66</v>
      </c>
      <c r="U337" s="302">
        <v>396.08</v>
      </c>
      <c r="V337" s="302">
        <v>72.44</v>
      </c>
      <c r="W337" s="303"/>
      <c r="Y337" s="305"/>
      <c r="Z337" s="305"/>
      <c r="AA337" s="305"/>
      <c r="AB337" s="306"/>
      <c r="AC337" s="305"/>
      <c r="AD337" s="307"/>
    </row>
    <row r="338" spans="1:30" s="304" customFormat="1">
      <c r="A338" s="296">
        <v>5</v>
      </c>
      <c r="B338" s="297" t="s">
        <v>1324</v>
      </c>
      <c r="C338" s="296" t="s">
        <v>360</v>
      </c>
      <c r="D338" s="297" t="s">
        <v>2279</v>
      </c>
      <c r="E338" s="297" t="s">
        <v>2865</v>
      </c>
      <c r="F338" s="296">
        <v>6</v>
      </c>
      <c r="G338" s="298">
        <v>2.11</v>
      </c>
      <c r="H338" s="298">
        <v>1.84</v>
      </c>
      <c r="I338" s="298">
        <v>1.36</v>
      </c>
      <c r="J338" s="299">
        <v>34857951.020000003</v>
      </c>
      <c r="K338" s="299">
        <v>13313607.42</v>
      </c>
      <c r="L338" s="299">
        <v>14628754.710000001</v>
      </c>
      <c r="M338" s="299">
        <v>11289044.189999999</v>
      </c>
      <c r="N338" s="300">
        <v>11.61</v>
      </c>
      <c r="O338" s="301">
        <v>12.960000000000003</v>
      </c>
      <c r="P338" s="300">
        <v>12.26</v>
      </c>
      <c r="Q338" s="301">
        <v>10.950165289256196</v>
      </c>
      <c r="R338" s="302">
        <v>82.18</v>
      </c>
      <c r="S338" s="302">
        <v>47.18</v>
      </c>
      <c r="T338" s="302">
        <v>83.75</v>
      </c>
      <c r="U338" s="302">
        <v>392.87</v>
      </c>
      <c r="V338" s="302">
        <v>79.430000000000007</v>
      </c>
      <c r="W338" s="303"/>
      <c r="Y338" s="305"/>
      <c r="Z338" s="305"/>
      <c r="AA338" s="305"/>
      <c r="AB338" s="306"/>
      <c r="AC338" s="305"/>
      <c r="AD338" s="307"/>
    </row>
    <row r="339" spans="1:30" s="304" customFormat="1">
      <c r="A339" s="296">
        <v>5</v>
      </c>
      <c r="B339" s="297" t="s">
        <v>1324</v>
      </c>
      <c r="C339" s="296" t="s">
        <v>361</v>
      </c>
      <c r="D339" s="297" t="s">
        <v>2280</v>
      </c>
      <c r="E339" s="297" t="s">
        <v>2865</v>
      </c>
      <c r="F339" s="296">
        <v>6</v>
      </c>
      <c r="G339" s="298">
        <v>2.72</v>
      </c>
      <c r="H339" s="298">
        <v>2.4300000000000002</v>
      </c>
      <c r="I339" s="298">
        <v>1.61</v>
      </c>
      <c r="J339" s="299">
        <v>44644804.409999996</v>
      </c>
      <c r="K339" s="299">
        <v>7214054.25</v>
      </c>
      <c r="L339" s="299">
        <v>12367668.9</v>
      </c>
      <c r="M339" s="299">
        <v>15994769.09</v>
      </c>
      <c r="N339" s="300">
        <v>10.86</v>
      </c>
      <c r="O339" s="301">
        <v>12.960000000000003</v>
      </c>
      <c r="P339" s="300">
        <v>6.91</v>
      </c>
      <c r="Q339" s="301">
        <v>10.950165289256196</v>
      </c>
      <c r="R339" s="302">
        <v>79.09</v>
      </c>
      <c r="S339" s="302">
        <v>28.97</v>
      </c>
      <c r="T339" s="302">
        <v>82.86</v>
      </c>
      <c r="U339" s="302">
        <v>361.45</v>
      </c>
      <c r="V339" s="302">
        <v>73.819999999999993</v>
      </c>
      <c r="W339" s="303"/>
      <c r="Y339" s="305"/>
      <c r="Z339" s="305"/>
      <c r="AA339" s="305"/>
      <c r="AB339" s="306"/>
      <c r="AC339" s="305"/>
      <c r="AD339" s="307"/>
    </row>
    <row r="340" spans="1:30" s="304" customFormat="1">
      <c r="A340" s="296">
        <v>5</v>
      </c>
      <c r="B340" s="297" t="s">
        <v>1324</v>
      </c>
      <c r="C340" s="296" t="s">
        <v>362</v>
      </c>
      <c r="D340" s="297" t="s">
        <v>2281</v>
      </c>
      <c r="E340" s="297" t="s">
        <v>2865</v>
      </c>
      <c r="F340" s="296">
        <v>6</v>
      </c>
      <c r="G340" s="298">
        <v>2.39</v>
      </c>
      <c r="H340" s="298">
        <v>2.1</v>
      </c>
      <c r="I340" s="298">
        <v>1.67</v>
      </c>
      <c r="J340" s="299">
        <v>49821447.539999999</v>
      </c>
      <c r="K340" s="299">
        <v>18493761.199999999</v>
      </c>
      <c r="L340" s="299">
        <v>22617076.969999999</v>
      </c>
      <c r="M340" s="299">
        <v>23913891.66</v>
      </c>
      <c r="N340" s="300">
        <v>18.7</v>
      </c>
      <c r="O340" s="301">
        <v>12.960000000000003</v>
      </c>
      <c r="P340" s="300">
        <v>14.54</v>
      </c>
      <c r="Q340" s="301">
        <v>10.950165289256196</v>
      </c>
      <c r="R340" s="302">
        <v>137.52000000000001</v>
      </c>
      <c r="S340" s="302">
        <v>68.64</v>
      </c>
      <c r="T340" s="302">
        <v>60.91</v>
      </c>
      <c r="U340" s="302">
        <v>339.66</v>
      </c>
      <c r="V340" s="302">
        <v>78.33</v>
      </c>
      <c r="W340" s="303"/>
      <c r="Y340" s="305"/>
      <c r="Z340" s="305"/>
      <c r="AA340" s="305"/>
      <c r="AB340" s="306"/>
      <c r="AC340" s="305"/>
      <c r="AD340" s="307"/>
    </row>
    <row r="341" spans="1:30" s="304" customFormat="1">
      <c r="A341" s="296">
        <v>5</v>
      </c>
      <c r="B341" s="297" t="s">
        <v>1324</v>
      </c>
      <c r="C341" s="296" t="s">
        <v>363</v>
      </c>
      <c r="D341" s="297" t="s">
        <v>2282</v>
      </c>
      <c r="E341" s="297" t="s">
        <v>2865</v>
      </c>
      <c r="F341" s="296">
        <v>6</v>
      </c>
      <c r="G341" s="298">
        <v>5.34</v>
      </c>
      <c r="H341" s="298">
        <v>4.93</v>
      </c>
      <c r="I341" s="298">
        <v>4.0199999999999996</v>
      </c>
      <c r="J341" s="299">
        <v>100745083.55</v>
      </c>
      <c r="K341" s="299">
        <v>6811831.9900000002</v>
      </c>
      <c r="L341" s="299">
        <v>18580270.440000001</v>
      </c>
      <c r="M341" s="299">
        <v>70143783.560000002</v>
      </c>
      <c r="N341" s="300">
        <v>12.78</v>
      </c>
      <c r="O341" s="301">
        <v>12.960000000000003</v>
      </c>
      <c r="P341" s="300">
        <v>2.62</v>
      </c>
      <c r="Q341" s="301">
        <v>10.950165289256196</v>
      </c>
      <c r="R341" s="302">
        <v>88.71</v>
      </c>
      <c r="S341" s="302">
        <v>47.42</v>
      </c>
      <c r="T341" s="302">
        <v>66.45</v>
      </c>
      <c r="U341" s="302">
        <v>461.96</v>
      </c>
      <c r="V341" s="302">
        <v>58.16</v>
      </c>
      <c r="W341" s="303"/>
      <c r="Y341" s="305"/>
      <c r="Z341" s="305"/>
      <c r="AA341" s="305"/>
      <c r="AB341" s="306"/>
      <c r="AC341" s="305"/>
      <c r="AD341" s="307"/>
    </row>
    <row r="342" spans="1:30" s="304" customFormat="1">
      <c r="A342" s="296">
        <v>5</v>
      </c>
      <c r="B342" s="297" t="s">
        <v>1324</v>
      </c>
      <c r="C342" s="296" t="s">
        <v>364</v>
      </c>
      <c r="D342" s="297" t="s">
        <v>2283</v>
      </c>
      <c r="E342" s="297" t="s">
        <v>2864</v>
      </c>
      <c r="F342" s="296">
        <v>13</v>
      </c>
      <c r="G342" s="298">
        <v>1.1100000000000001</v>
      </c>
      <c r="H342" s="298">
        <v>0.83</v>
      </c>
      <c r="I342" s="298">
        <v>0.55000000000000004</v>
      </c>
      <c r="J342" s="299">
        <v>10552149.24</v>
      </c>
      <c r="K342" s="299">
        <v>10121222.42</v>
      </c>
      <c r="L342" s="299">
        <v>6230146.1600000001</v>
      </c>
      <c r="M342" s="299">
        <v>-41598526.07</v>
      </c>
      <c r="N342" s="300">
        <v>2.7</v>
      </c>
      <c r="O342" s="301">
        <v>11.051176470588238</v>
      </c>
      <c r="P342" s="300">
        <v>4.12</v>
      </c>
      <c r="Q342" s="301">
        <v>5.5768627450980395</v>
      </c>
      <c r="R342" s="302">
        <v>185.89</v>
      </c>
      <c r="S342" s="302">
        <v>38.78</v>
      </c>
      <c r="T342" s="302">
        <v>50</v>
      </c>
      <c r="U342" s="302">
        <v>0</v>
      </c>
      <c r="V342" s="302">
        <v>55.66</v>
      </c>
      <c r="W342" s="303"/>
      <c r="Y342" s="305"/>
      <c r="Z342" s="305"/>
      <c r="AA342" s="305"/>
      <c r="AB342" s="306"/>
      <c r="AC342" s="305"/>
      <c r="AD342" s="307"/>
    </row>
    <row r="343" spans="1:30" s="304" customFormat="1">
      <c r="A343" s="296">
        <v>5</v>
      </c>
      <c r="B343" s="297" t="s">
        <v>1324</v>
      </c>
      <c r="C343" s="296" t="s">
        <v>365</v>
      </c>
      <c r="D343" s="297" t="s">
        <v>2284</v>
      </c>
      <c r="E343" s="297" t="s">
        <v>945</v>
      </c>
      <c r="F343" s="296">
        <v>5</v>
      </c>
      <c r="G343" s="298">
        <v>3.12</v>
      </c>
      <c r="H343" s="298">
        <v>2.96</v>
      </c>
      <c r="I343" s="298">
        <v>2.06</v>
      </c>
      <c r="J343" s="299">
        <v>36287006.890000001</v>
      </c>
      <c r="K343" s="299">
        <v>5745156.04</v>
      </c>
      <c r="L343" s="299">
        <v>10064234.67</v>
      </c>
      <c r="M343" s="299">
        <v>18186762.609999999</v>
      </c>
      <c r="N343" s="300">
        <v>12.88</v>
      </c>
      <c r="O343" s="301">
        <v>11.957740585774056</v>
      </c>
      <c r="P343" s="300">
        <v>6</v>
      </c>
      <c r="Q343" s="301">
        <v>10.477489539748952</v>
      </c>
      <c r="R343" s="302">
        <v>125.09</v>
      </c>
      <c r="S343" s="302">
        <v>36.42</v>
      </c>
      <c r="T343" s="302">
        <v>548.12</v>
      </c>
      <c r="U343" s="302">
        <v>402.14</v>
      </c>
      <c r="V343" s="302">
        <v>57.67</v>
      </c>
      <c r="W343" s="303"/>
      <c r="Y343" s="305"/>
      <c r="Z343" s="305"/>
      <c r="AA343" s="305"/>
      <c r="AB343" s="306"/>
      <c r="AC343" s="305"/>
      <c r="AD343" s="307"/>
    </row>
    <row r="344" spans="1:30" s="304" customFormat="1">
      <c r="A344" s="296">
        <v>6</v>
      </c>
      <c r="B344" s="297" t="s">
        <v>1335</v>
      </c>
      <c r="C344" s="296" t="s">
        <v>366</v>
      </c>
      <c r="D344" s="297" t="s">
        <v>2285</v>
      </c>
      <c r="E344" s="297" t="s">
        <v>1956</v>
      </c>
      <c r="F344" s="296">
        <v>19</v>
      </c>
      <c r="G344" s="298">
        <v>1.77</v>
      </c>
      <c r="H344" s="298">
        <v>1.45</v>
      </c>
      <c r="I344" s="298">
        <v>0.7</v>
      </c>
      <c r="J344" s="299">
        <v>247585331.22</v>
      </c>
      <c r="K344" s="299">
        <v>-98950587.439999998</v>
      </c>
      <c r="L344" s="299">
        <v>12122338.789999999</v>
      </c>
      <c r="M344" s="299">
        <v>-95370681.870000005</v>
      </c>
      <c r="N344" s="300">
        <v>0.87</v>
      </c>
      <c r="O344" s="301">
        <v>9.5271428571428576</v>
      </c>
      <c r="P344" s="300">
        <v>-5.48</v>
      </c>
      <c r="Q344" s="301">
        <v>5.5378571428571419</v>
      </c>
      <c r="R344" s="302">
        <v>64.91</v>
      </c>
      <c r="S344" s="302">
        <v>55.48</v>
      </c>
      <c r="T344" s="302">
        <v>36.53</v>
      </c>
      <c r="U344" s="302">
        <v>221.04</v>
      </c>
      <c r="V344" s="302">
        <v>41.51</v>
      </c>
      <c r="W344" s="303"/>
      <c r="Y344" s="305"/>
      <c r="Z344" s="305"/>
      <c r="AA344" s="305"/>
      <c r="AB344" s="306"/>
      <c r="AC344" s="305"/>
      <c r="AD344" s="307"/>
    </row>
    <row r="345" spans="1:30" s="304" customFormat="1">
      <c r="A345" s="296">
        <v>6</v>
      </c>
      <c r="B345" s="297" t="s">
        <v>1335</v>
      </c>
      <c r="C345" s="296" t="s">
        <v>367</v>
      </c>
      <c r="D345" s="297" t="s">
        <v>2286</v>
      </c>
      <c r="E345" s="297" t="s">
        <v>963</v>
      </c>
      <c r="F345" s="296">
        <v>9</v>
      </c>
      <c r="G345" s="298">
        <v>2.5499999999999998</v>
      </c>
      <c r="H345" s="298">
        <v>2.0699999999999998</v>
      </c>
      <c r="I345" s="298">
        <v>1.67</v>
      </c>
      <c r="J345" s="299">
        <v>24384784.960000001</v>
      </c>
      <c r="K345" s="299">
        <v>9649178.2300000004</v>
      </c>
      <c r="L345" s="299">
        <v>13405081.65</v>
      </c>
      <c r="M345" s="299">
        <v>10500743.75</v>
      </c>
      <c r="N345" s="300">
        <v>12.85</v>
      </c>
      <c r="O345" s="301">
        <v>10.682500000000001</v>
      </c>
      <c r="P345" s="300">
        <v>9.2200000000000006</v>
      </c>
      <c r="Q345" s="301">
        <v>7.8810714285714285</v>
      </c>
      <c r="R345" s="302">
        <v>134.93</v>
      </c>
      <c r="S345" s="302">
        <v>28.4</v>
      </c>
      <c r="T345" s="302">
        <v>106.22</v>
      </c>
      <c r="U345" s="302">
        <v>104.59</v>
      </c>
      <c r="V345" s="302">
        <v>116.75</v>
      </c>
      <c r="W345" s="303"/>
      <c r="Y345" s="305"/>
      <c r="Z345" s="305"/>
      <c r="AA345" s="305"/>
      <c r="AB345" s="306"/>
      <c r="AC345" s="305"/>
      <c r="AD345" s="307"/>
    </row>
    <row r="346" spans="1:30" s="304" customFormat="1">
      <c r="A346" s="296">
        <v>6</v>
      </c>
      <c r="B346" s="297" t="s">
        <v>1335</v>
      </c>
      <c r="C346" s="296" t="s">
        <v>368</v>
      </c>
      <c r="D346" s="297" t="s">
        <v>2287</v>
      </c>
      <c r="E346" s="297" t="s">
        <v>945</v>
      </c>
      <c r="F346" s="296">
        <v>5</v>
      </c>
      <c r="G346" s="298">
        <v>3.1</v>
      </c>
      <c r="H346" s="298">
        <v>2.87</v>
      </c>
      <c r="I346" s="298">
        <v>2.57</v>
      </c>
      <c r="J346" s="299">
        <v>25199531.640000001</v>
      </c>
      <c r="K346" s="299">
        <v>6057309.5700000003</v>
      </c>
      <c r="L346" s="299">
        <v>7388981.1900000004</v>
      </c>
      <c r="M346" s="299">
        <v>18813808.350000001</v>
      </c>
      <c r="N346" s="300">
        <v>12.01</v>
      </c>
      <c r="O346" s="301">
        <v>11.957740585774056</v>
      </c>
      <c r="P346" s="300">
        <v>10.72</v>
      </c>
      <c r="Q346" s="301">
        <v>10.477489539748952</v>
      </c>
      <c r="R346" s="302">
        <v>112.19</v>
      </c>
      <c r="S346" s="302">
        <v>25.04</v>
      </c>
      <c r="T346" s="302">
        <v>76.31</v>
      </c>
      <c r="U346" s="302">
        <v>121.01</v>
      </c>
      <c r="V346" s="302">
        <v>90.89</v>
      </c>
      <c r="W346" s="303"/>
      <c r="Y346" s="305"/>
      <c r="Z346" s="305"/>
      <c r="AA346" s="305"/>
      <c r="AB346" s="306"/>
      <c r="AC346" s="305"/>
      <c r="AD346" s="307"/>
    </row>
    <row r="347" spans="1:30" s="304" customFormat="1">
      <c r="A347" s="296">
        <v>6</v>
      </c>
      <c r="B347" s="297" t="s">
        <v>1335</v>
      </c>
      <c r="C347" s="296" t="s">
        <v>369</v>
      </c>
      <c r="D347" s="297" t="s">
        <v>2288</v>
      </c>
      <c r="E347" s="297" t="s">
        <v>945</v>
      </c>
      <c r="F347" s="296">
        <v>5</v>
      </c>
      <c r="G347" s="298">
        <v>3.52</v>
      </c>
      <c r="H347" s="298">
        <v>3.23</v>
      </c>
      <c r="I347" s="298">
        <v>2.97</v>
      </c>
      <c r="J347" s="299">
        <v>20352937.59</v>
      </c>
      <c r="K347" s="299">
        <v>11956386.369999999</v>
      </c>
      <c r="L347" s="299">
        <v>8083655.8300000001</v>
      </c>
      <c r="M347" s="299">
        <v>15916004.279999999</v>
      </c>
      <c r="N347" s="300">
        <v>13.31</v>
      </c>
      <c r="O347" s="301">
        <v>11.957740585774056</v>
      </c>
      <c r="P347" s="300">
        <v>18.98</v>
      </c>
      <c r="Q347" s="301">
        <v>10.477489539748952</v>
      </c>
      <c r="R347" s="302">
        <v>105.86</v>
      </c>
      <c r="S347" s="302">
        <v>21.27</v>
      </c>
      <c r="T347" s="302">
        <v>74.040000000000006</v>
      </c>
      <c r="U347" s="302">
        <v>217.8</v>
      </c>
      <c r="V347" s="302">
        <v>63.11</v>
      </c>
      <c r="W347" s="303"/>
      <c r="Y347" s="305"/>
      <c r="Z347" s="305"/>
      <c r="AA347" s="305"/>
      <c r="AB347" s="306"/>
      <c r="AC347" s="305"/>
      <c r="AD347" s="307"/>
    </row>
    <row r="348" spans="1:30" s="304" customFormat="1">
      <c r="A348" s="296">
        <v>6</v>
      </c>
      <c r="B348" s="297" t="s">
        <v>1335</v>
      </c>
      <c r="C348" s="296" t="s">
        <v>370</v>
      </c>
      <c r="D348" s="297" t="s">
        <v>2289</v>
      </c>
      <c r="E348" s="297" t="s">
        <v>945</v>
      </c>
      <c r="F348" s="296">
        <v>5</v>
      </c>
      <c r="G348" s="298">
        <v>3.69</v>
      </c>
      <c r="H348" s="298">
        <v>3.42</v>
      </c>
      <c r="I348" s="298">
        <v>3.21</v>
      </c>
      <c r="J348" s="299">
        <v>26759224.699999999</v>
      </c>
      <c r="K348" s="299">
        <v>4214114.76</v>
      </c>
      <c r="L348" s="299">
        <v>6686183.21</v>
      </c>
      <c r="M348" s="299">
        <v>22027832.239999998</v>
      </c>
      <c r="N348" s="300">
        <v>11.88</v>
      </c>
      <c r="O348" s="301">
        <v>11.957740585774056</v>
      </c>
      <c r="P348" s="300">
        <v>6.3</v>
      </c>
      <c r="Q348" s="301">
        <v>10.477489539748952</v>
      </c>
      <c r="R348" s="302">
        <v>146.97</v>
      </c>
      <c r="S348" s="302">
        <v>22.92</v>
      </c>
      <c r="T348" s="302">
        <v>65.08</v>
      </c>
      <c r="U348" s="302">
        <v>220.88</v>
      </c>
      <c r="V348" s="302">
        <v>78.510000000000005</v>
      </c>
      <c r="W348" s="303"/>
      <c r="Y348" s="305"/>
      <c r="Z348" s="305"/>
      <c r="AA348" s="305"/>
      <c r="AB348" s="306"/>
      <c r="AC348" s="305"/>
      <c r="AD348" s="307"/>
    </row>
    <row r="349" spans="1:30" s="304" customFormat="1">
      <c r="A349" s="296">
        <v>6</v>
      </c>
      <c r="B349" s="297" t="s">
        <v>1335</v>
      </c>
      <c r="C349" s="296" t="s">
        <v>371</v>
      </c>
      <c r="D349" s="297" t="s">
        <v>2290</v>
      </c>
      <c r="E349" s="297" t="s">
        <v>2865</v>
      </c>
      <c r="F349" s="296">
        <v>6</v>
      </c>
      <c r="G349" s="298">
        <v>2.99</v>
      </c>
      <c r="H349" s="298">
        <v>2.69</v>
      </c>
      <c r="I349" s="298">
        <v>2.37</v>
      </c>
      <c r="J349" s="299">
        <v>25473115.379999999</v>
      </c>
      <c r="K349" s="299">
        <v>7164882.3300000001</v>
      </c>
      <c r="L349" s="299">
        <v>8552060.6400000006</v>
      </c>
      <c r="M349" s="299">
        <v>17492392.390000001</v>
      </c>
      <c r="N349" s="300">
        <v>8.6300000000000008</v>
      </c>
      <c r="O349" s="301">
        <v>12.960000000000003</v>
      </c>
      <c r="P349" s="300">
        <v>9.65</v>
      </c>
      <c r="Q349" s="301">
        <v>10.950165289256196</v>
      </c>
      <c r="R349" s="302">
        <v>101.82</v>
      </c>
      <c r="S349" s="302">
        <v>37.49</v>
      </c>
      <c r="T349" s="302">
        <v>53.85</v>
      </c>
      <c r="U349" s="302">
        <v>192.03</v>
      </c>
      <c r="V349" s="302">
        <v>45.52</v>
      </c>
      <c r="W349" s="303"/>
      <c r="Y349" s="305"/>
      <c r="Z349" s="305"/>
      <c r="AA349" s="305"/>
      <c r="AB349" s="306"/>
      <c r="AC349" s="305"/>
      <c r="AD349" s="307"/>
    </row>
    <row r="350" spans="1:30" s="304" customFormat="1">
      <c r="A350" s="296">
        <v>6</v>
      </c>
      <c r="B350" s="297" t="s">
        <v>1335</v>
      </c>
      <c r="C350" s="296" t="s">
        <v>372</v>
      </c>
      <c r="D350" s="297" t="s">
        <v>2291</v>
      </c>
      <c r="E350" s="297" t="s">
        <v>963</v>
      </c>
      <c r="F350" s="296">
        <v>9</v>
      </c>
      <c r="G350" s="298">
        <v>1.23</v>
      </c>
      <c r="H350" s="298">
        <v>1.03</v>
      </c>
      <c r="I350" s="298">
        <v>0.75</v>
      </c>
      <c r="J350" s="299">
        <v>4471335.59</v>
      </c>
      <c r="K350" s="299">
        <v>12084531.74</v>
      </c>
      <c r="L350" s="299">
        <v>5854549.3200000003</v>
      </c>
      <c r="M350" s="299">
        <v>-4952206.97</v>
      </c>
      <c r="N350" s="300">
        <v>7.75</v>
      </c>
      <c r="O350" s="301">
        <v>10.682500000000001</v>
      </c>
      <c r="P350" s="300">
        <v>15.74</v>
      </c>
      <c r="Q350" s="301">
        <v>7.8810714285714285</v>
      </c>
      <c r="R350" s="302">
        <v>216.91</v>
      </c>
      <c r="S350" s="302">
        <v>50.45</v>
      </c>
      <c r="T350" s="302">
        <v>52.84</v>
      </c>
      <c r="U350" s="302">
        <v>1422.42</v>
      </c>
      <c r="V350" s="302">
        <v>91.69</v>
      </c>
      <c r="W350" s="303"/>
      <c r="Y350" s="305"/>
      <c r="Z350" s="305"/>
      <c r="AA350" s="305"/>
      <c r="AB350" s="306"/>
      <c r="AC350" s="305"/>
      <c r="AD350" s="307"/>
    </row>
    <row r="351" spans="1:30" s="304" customFormat="1">
      <c r="A351" s="296">
        <v>6</v>
      </c>
      <c r="B351" s="297" t="s">
        <v>1335</v>
      </c>
      <c r="C351" s="296" t="s">
        <v>373</v>
      </c>
      <c r="D351" s="297" t="s">
        <v>2292</v>
      </c>
      <c r="E351" s="297" t="s">
        <v>945</v>
      </c>
      <c r="F351" s="296">
        <v>5</v>
      </c>
      <c r="G351" s="298">
        <v>2.5299999999999998</v>
      </c>
      <c r="H351" s="298">
        <v>2.27</v>
      </c>
      <c r="I351" s="298">
        <v>1.99</v>
      </c>
      <c r="J351" s="299">
        <v>18497464.199999999</v>
      </c>
      <c r="K351" s="299">
        <v>10631348.5</v>
      </c>
      <c r="L351" s="299">
        <v>5758648.4100000001</v>
      </c>
      <c r="M351" s="299">
        <v>11999199.52</v>
      </c>
      <c r="N351" s="300">
        <v>8.0299999999999994</v>
      </c>
      <c r="O351" s="301">
        <v>11.957740585774056</v>
      </c>
      <c r="P351" s="300">
        <v>14.31</v>
      </c>
      <c r="Q351" s="301">
        <v>10.477489539748952</v>
      </c>
      <c r="R351" s="302">
        <v>97.79</v>
      </c>
      <c r="S351" s="302">
        <v>22.63</v>
      </c>
      <c r="T351" s="302">
        <v>50.54</v>
      </c>
      <c r="U351" s="302">
        <v>192.62</v>
      </c>
      <c r="V351" s="302">
        <v>67.540000000000006</v>
      </c>
      <c r="W351" s="303"/>
      <c r="Y351" s="305"/>
      <c r="Z351" s="305"/>
      <c r="AA351" s="305"/>
      <c r="AB351" s="306"/>
      <c r="AC351" s="305"/>
      <c r="AD351" s="307"/>
    </row>
    <row r="352" spans="1:30" s="304" customFormat="1">
      <c r="A352" s="296">
        <v>6</v>
      </c>
      <c r="B352" s="297" t="s">
        <v>1335</v>
      </c>
      <c r="C352" s="296" t="s">
        <v>374</v>
      </c>
      <c r="D352" s="297" t="s">
        <v>2293</v>
      </c>
      <c r="E352" s="297" t="s">
        <v>941</v>
      </c>
      <c r="F352" s="296">
        <v>10</v>
      </c>
      <c r="G352" s="298">
        <v>1.46</v>
      </c>
      <c r="H352" s="298">
        <v>1.08</v>
      </c>
      <c r="I352" s="298">
        <v>0.93</v>
      </c>
      <c r="J352" s="299">
        <v>13934190.029999999</v>
      </c>
      <c r="K352" s="299">
        <v>5881610.2300000004</v>
      </c>
      <c r="L352" s="299">
        <v>9077366.9800000004</v>
      </c>
      <c r="M352" s="299">
        <v>-2207850.5</v>
      </c>
      <c r="N352" s="300">
        <v>8.01</v>
      </c>
      <c r="O352" s="301">
        <v>10.935862068965518</v>
      </c>
      <c r="P352" s="300">
        <v>3.42</v>
      </c>
      <c r="Q352" s="301">
        <v>9.086724137931034</v>
      </c>
      <c r="R352" s="302">
        <v>155.66999999999999</v>
      </c>
      <c r="S352" s="302">
        <v>23.3</v>
      </c>
      <c r="T352" s="302">
        <v>60.35</v>
      </c>
      <c r="U352" s="302">
        <v>228.61</v>
      </c>
      <c r="V352" s="302">
        <v>118.61</v>
      </c>
      <c r="W352" s="303"/>
      <c r="Y352" s="305"/>
      <c r="Z352" s="305"/>
      <c r="AA352" s="305"/>
      <c r="AB352" s="306"/>
      <c r="AC352" s="305"/>
      <c r="AD352" s="307"/>
    </row>
    <row r="353" spans="1:30" s="304" customFormat="1">
      <c r="A353" s="296">
        <v>6</v>
      </c>
      <c r="B353" s="297" t="s">
        <v>1335</v>
      </c>
      <c r="C353" s="296" t="s">
        <v>375</v>
      </c>
      <c r="D353" s="297" t="s">
        <v>2294</v>
      </c>
      <c r="E353" s="297" t="s">
        <v>2865</v>
      </c>
      <c r="F353" s="296">
        <v>6</v>
      </c>
      <c r="G353" s="298">
        <v>2.4700000000000002</v>
      </c>
      <c r="H353" s="298">
        <v>2.11</v>
      </c>
      <c r="I353" s="298">
        <v>1.81</v>
      </c>
      <c r="J353" s="299">
        <v>21753718.440000001</v>
      </c>
      <c r="K353" s="299">
        <v>9195621.8800000008</v>
      </c>
      <c r="L353" s="299">
        <v>11890050.529999999</v>
      </c>
      <c r="M353" s="299">
        <v>12066774.779999999</v>
      </c>
      <c r="N353" s="300">
        <v>16.05</v>
      </c>
      <c r="O353" s="301">
        <v>12.960000000000003</v>
      </c>
      <c r="P353" s="300">
        <v>11.25</v>
      </c>
      <c r="Q353" s="301">
        <v>10.950165289256196</v>
      </c>
      <c r="R353" s="302">
        <v>171.49</v>
      </c>
      <c r="S353" s="302">
        <v>33.35</v>
      </c>
      <c r="T353" s="302">
        <v>176.97</v>
      </c>
      <c r="U353" s="302">
        <v>239.12</v>
      </c>
      <c r="V353" s="302">
        <v>87.8</v>
      </c>
      <c r="W353" s="303"/>
      <c r="Y353" s="305"/>
      <c r="Z353" s="305"/>
      <c r="AA353" s="305"/>
      <c r="AB353" s="306"/>
      <c r="AC353" s="305"/>
      <c r="AD353" s="307"/>
    </row>
    <row r="354" spans="1:30" s="304" customFormat="1">
      <c r="A354" s="296">
        <v>6</v>
      </c>
      <c r="B354" s="297" t="s">
        <v>1335</v>
      </c>
      <c r="C354" s="296" t="s">
        <v>376</v>
      </c>
      <c r="D354" s="297" t="s">
        <v>2295</v>
      </c>
      <c r="E354" s="297" t="s">
        <v>963</v>
      </c>
      <c r="F354" s="296">
        <v>9</v>
      </c>
      <c r="G354" s="298">
        <v>1.76</v>
      </c>
      <c r="H354" s="298">
        <v>1.56</v>
      </c>
      <c r="I354" s="298">
        <v>1.32</v>
      </c>
      <c r="J354" s="299">
        <v>14235677.529999999</v>
      </c>
      <c r="K354" s="299">
        <v>1888546.7</v>
      </c>
      <c r="L354" s="299">
        <v>1895063.58</v>
      </c>
      <c r="M354" s="299">
        <v>5922316.1900000004</v>
      </c>
      <c r="N354" s="300">
        <v>2.82</v>
      </c>
      <c r="O354" s="301">
        <v>10.682500000000001</v>
      </c>
      <c r="P354" s="300">
        <v>2.74</v>
      </c>
      <c r="Q354" s="301">
        <v>7.8810714285714285</v>
      </c>
      <c r="R354" s="302">
        <v>159.25</v>
      </c>
      <c r="S354" s="302">
        <v>34.01</v>
      </c>
      <c r="T354" s="302">
        <v>58.41</v>
      </c>
      <c r="U354" s="302">
        <v>226.01</v>
      </c>
      <c r="V354" s="302">
        <v>96.09</v>
      </c>
      <c r="W354" s="303"/>
      <c r="Y354" s="305"/>
      <c r="Z354" s="305"/>
      <c r="AA354" s="305"/>
      <c r="AB354" s="306"/>
      <c r="AC354" s="305"/>
      <c r="AD354" s="307"/>
    </row>
    <row r="355" spans="1:30" s="304" customFormat="1">
      <c r="A355" s="296">
        <v>6</v>
      </c>
      <c r="B355" s="297" t="s">
        <v>1335</v>
      </c>
      <c r="C355" s="296" t="s">
        <v>377</v>
      </c>
      <c r="D355" s="297" t="s">
        <v>2296</v>
      </c>
      <c r="E355" s="297" t="s">
        <v>945</v>
      </c>
      <c r="F355" s="296">
        <v>5</v>
      </c>
      <c r="G355" s="298">
        <v>2.91</v>
      </c>
      <c r="H355" s="298">
        <v>2.59</v>
      </c>
      <c r="I355" s="298">
        <v>2.15</v>
      </c>
      <c r="J355" s="299">
        <v>29856912.09</v>
      </c>
      <c r="K355" s="299">
        <v>6717760.5599999996</v>
      </c>
      <c r="L355" s="299">
        <v>8310232.4900000002</v>
      </c>
      <c r="M355" s="299">
        <v>17963953.899999999</v>
      </c>
      <c r="N355" s="300">
        <v>12.19</v>
      </c>
      <c r="O355" s="301">
        <v>11.957740585774056</v>
      </c>
      <c r="P355" s="300">
        <v>8.58</v>
      </c>
      <c r="Q355" s="301">
        <v>10.477489539748952</v>
      </c>
      <c r="R355" s="302">
        <v>216.2</v>
      </c>
      <c r="S355" s="302">
        <v>23.87</v>
      </c>
      <c r="T355" s="302">
        <v>68.77</v>
      </c>
      <c r="U355" s="302">
        <v>148.25</v>
      </c>
      <c r="V355" s="302">
        <v>106.71</v>
      </c>
      <c r="W355" s="303"/>
      <c r="Y355" s="305"/>
      <c r="Z355" s="305"/>
      <c r="AA355" s="305"/>
      <c r="AB355" s="306"/>
      <c r="AC355" s="305"/>
      <c r="AD355" s="307"/>
    </row>
    <row r="356" spans="1:30" s="304" customFormat="1">
      <c r="A356" s="296">
        <v>6</v>
      </c>
      <c r="B356" s="297" t="s">
        <v>1348</v>
      </c>
      <c r="C356" s="296" t="s">
        <v>378</v>
      </c>
      <c r="D356" s="297" t="s">
        <v>3064</v>
      </c>
      <c r="E356" s="297" t="s">
        <v>1957</v>
      </c>
      <c r="F356" s="296">
        <v>18</v>
      </c>
      <c r="G356" s="298">
        <v>1.86</v>
      </c>
      <c r="H356" s="298">
        <v>1.64</v>
      </c>
      <c r="I356" s="298">
        <v>1.04</v>
      </c>
      <c r="J356" s="299">
        <v>259938370.56</v>
      </c>
      <c r="K356" s="299">
        <v>-8771507.8599999994</v>
      </c>
      <c r="L356" s="299">
        <v>57269512.07</v>
      </c>
      <c r="M356" s="299">
        <v>12502225.300000001</v>
      </c>
      <c r="N356" s="300">
        <v>5.94</v>
      </c>
      <c r="O356" s="301">
        <v>7.9006250000000007</v>
      </c>
      <c r="P356" s="300">
        <v>-0.59</v>
      </c>
      <c r="Q356" s="301">
        <v>2.48</v>
      </c>
      <c r="R356" s="302">
        <v>133.72999999999999</v>
      </c>
      <c r="S356" s="302">
        <v>76.42</v>
      </c>
      <c r="T356" s="302">
        <v>93.85</v>
      </c>
      <c r="U356" s="302">
        <v>130.72</v>
      </c>
      <c r="V356" s="302">
        <v>57.86</v>
      </c>
      <c r="W356" s="303"/>
      <c r="Y356" s="305"/>
      <c r="Z356" s="305"/>
      <c r="AA356" s="305"/>
      <c r="AB356" s="306"/>
      <c r="AC356" s="305"/>
      <c r="AD356" s="307"/>
    </row>
    <row r="357" spans="1:30" s="304" customFormat="1">
      <c r="A357" s="296">
        <v>6</v>
      </c>
      <c r="B357" s="297" t="s">
        <v>1348</v>
      </c>
      <c r="C357" s="296" t="s">
        <v>379</v>
      </c>
      <c r="D357" s="297" t="s">
        <v>2297</v>
      </c>
      <c r="E357" s="297" t="s">
        <v>2865</v>
      </c>
      <c r="F357" s="296">
        <v>6</v>
      </c>
      <c r="G357" s="298">
        <v>1.65</v>
      </c>
      <c r="H357" s="298">
        <v>1.45</v>
      </c>
      <c r="I357" s="298">
        <v>1.3</v>
      </c>
      <c r="J357" s="299">
        <v>18197754.609999999</v>
      </c>
      <c r="K357" s="299">
        <v>10004414.560000001</v>
      </c>
      <c r="L357" s="299">
        <v>13701291.83</v>
      </c>
      <c r="M357" s="299">
        <v>8377831.2300000004</v>
      </c>
      <c r="N357" s="300">
        <v>16.350000000000001</v>
      </c>
      <c r="O357" s="301">
        <v>12.960000000000003</v>
      </c>
      <c r="P357" s="300">
        <v>12.96</v>
      </c>
      <c r="Q357" s="301">
        <v>10.950165289256196</v>
      </c>
      <c r="R357" s="302">
        <v>163.80000000000001</v>
      </c>
      <c r="S357" s="302">
        <v>26.33</v>
      </c>
      <c r="T357" s="302">
        <v>50.83</v>
      </c>
      <c r="U357" s="302">
        <v>477.98</v>
      </c>
      <c r="V357" s="302">
        <v>90.05</v>
      </c>
      <c r="W357" s="303"/>
      <c r="Y357" s="305"/>
      <c r="Z357" s="305"/>
      <c r="AA357" s="305"/>
      <c r="AB357" s="306"/>
      <c r="AC357" s="305"/>
      <c r="AD357" s="307"/>
    </row>
    <row r="358" spans="1:30" s="304" customFormat="1">
      <c r="A358" s="296">
        <v>6</v>
      </c>
      <c r="B358" s="297" t="s">
        <v>1348</v>
      </c>
      <c r="C358" s="296" t="s">
        <v>380</v>
      </c>
      <c r="D358" s="297" t="s">
        <v>2298</v>
      </c>
      <c r="E358" s="297" t="s">
        <v>945</v>
      </c>
      <c r="F358" s="296">
        <v>5</v>
      </c>
      <c r="G358" s="298">
        <v>4.1100000000000003</v>
      </c>
      <c r="H358" s="298">
        <v>3.84</v>
      </c>
      <c r="I358" s="298">
        <v>2.89</v>
      </c>
      <c r="J358" s="299">
        <v>83383929.140000001</v>
      </c>
      <c r="K358" s="299">
        <v>2190485.12</v>
      </c>
      <c r="L358" s="299">
        <v>4070178.64</v>
      </c>
      <c r="M358" s="299">
        <v>50369542.960000001</v>
      </c>
      <c r="N358" s="300">
        <v>4.45</v>
      </c>
      <c r="O358" s="301">
        <v>11.957740585774056</v>
      </c>
      <c r="P358" s="300">
        <v>1.58</v>
      </c>
      <c r="Q358" s="301">
        <v>10.477489539748952</v>
      </c>
      <c r="R358" s="302">
        <v>81.88</v>
      </c>
      <c r="S358" s="302">
        <v>86.02</v>
      </c>
      <c r="T358" s="302">
        <v>166.53</v>
      </c>
      <c r="U358" s="302">
        <v>103.38</v>
      </c>
      <c r="V358" s="302">
        <v>99.56</v>
      </c>
      <c r="W358" s="303"/>
      <c r="Y358" s="305"/>
      <c r="Z358" s="305"/>
      <c r="AA358" s="305"/>
      <c r="AB358" s="306"/>
      <c r="AC358" s="305"/>
      <c r="AD358" s="307"/>
    </row>
    <row r="359" spans="1:30" s="304" customFormat="1">
      <c r="A359" s="296">
        <v>6</v>
      </c>
      <c r="B359" s="297" t="s">
        <v>1348</v>
      </c>
      <c r="C359" s="296" t="s">
        <v>381</v>
      </c>
      <c r="D359" s="297" t="s">
        <v>2299</v>
      </c>
      <c r="E359" s="297" t="s">
        <v>941</v>
      </c>
      <c r="F359" s="296">
        <v>10</v>
      </c>
      <c r="G359" s="298">
        <v>1.36</v>
      </c>
      <c r="H359" s="298">
        <v>1.1100000000000001</v>
      </c>
      <c r="I359" s="298">
        <v>0.85</v>
      </c>
      <c r="J359" s="299">
        <v>11527800.34</v>
      </c>
      <c r="K359" s="299">
        <v>15249701.210000001</v>
      </c>
      <c r="L359" s="299">
        <v>19187891.75</v>
      </c>
      <c r="M359" s="299">
        <v>-4988642.8</v>
      </c>
      <c r="N359" s="300">
        <v>13.22</v>
      </c>
      <c r="O359" s="301">
        <v>10.935862068965518</v>
      </c>
      <c r="P359" s="300">
        <v>14.28</v>
      </c>
      <c r="Q359" s="301">
        <v>9.086724137931034</v>
      </c>
      <c r="R359" s="302">
        <v>195.67</v>
      </c>
      <c r="S359" s="302">
        <v>53.57</v>
      </c>
      <c r="T359" s="302">
        <v>46.66</v>
      </c>
      <c r="U359" s="302">
        <v>139.12</v>
      </c>
      <c r="V359" s="302">
        <v>79.61</v>
      </c>
      <c r="W359" s="303"/>
      <c r="Y359" s="305"/>
      <c r="Z359" s="305"/>
      <c r="AA359" s="305"/>
      <c r="AB359" s="306"/>
      <c r="AC359" s="305"/>
      <c r="AD359" s="307"/>
    </row>
    <row r="360" spans="1:30" s="304" customFormat="1">
      <c r="A360" s="296">
        <v>6</v>
      </c>
      <c r="B360" s="297" t="s">
        <v>1348</v>
      </c>
      <c r="C360" s="296" t="s">
        <v>382</v>
      </c>
      <c r="D360" s="297" t="s">
        <v>2300</v>
      </c>
      <c r="E360" s="297" t="s">
        <v>941</v>
      </c>
      <c r="F360" s="296">
        <v>10</v>
      </c>
      <c r="G360" s="298">
        <v>2.0099999999999998</v>
      </c>
      <c r="H360" s="298">
        <v>1.9</v>
      </c>
      <c r="I360" s="298">
        <v>1.77</v>
      </c>
      <c r="J360" s="299">
        <v>42252330.829999998</v>
      </c>
      <c r="K360" s="299">
        <v>11885105.51</v>
      </c>
      <c r="L360" s="299">
        <v>11226539.33</v>
      </c>
      <c r="M360" s="299">
        <v>32336470.09</v>
      </c>
      <c r="N360" s="300">
        <v>8.44</v>
      </c>
      <c r="O360" s="301">
        <v>10.935862068965518</v>
      </c>
      <c r="P360" s="300">
        <v>7.13</v>
      </c>
      <c r="Q360" s="301">
        <v>9.086724137931034</v>
      </c>
      <c r="R360" s="302">
        <v>123.88</v>
      </c>
      <c r="S360" s="302">
        <v>31.07</v>
      </c>
      <c r="T360" s="302">
        <v>113.44</v>
      </c>
      <c r="U360" s="302">
        <v>285</v>
      </c>
      <c r="V360" s="302">
        <v>44.48</v>
      </c>
      <c r="W360" s="303"/>
      <c r="Y360" s="305"/>
      <c r="Z360" s="305"/>
      <c r="AA360" s="305"/>
      <c r="AB360" s="306"/>
      <c r="AC360" s="305"/>
      <c r="AD360" s="307"/>
    </row>
    <row r="361" spans="1:30" s="304" customFormat="1">
      <c r="A361" s="296">
        <v>6</v>
      </c>
      <c r="B361" s="297" t="s">
        <v>1348</v>
      </c>
      <c r="C361" s="296" t="s">
        <v>383</v>
      </c>
      <c r="D361" s="297" t="s">
        <v>2301</v>
      </c>
      <c r="E361" s="297" t="s">
        <v>2865</v>
      </c>
      <c r="F361" s="296">
        <v>6</v>
      </c>
      <c r="G361" s="298">
        <v>2.88</v>
      </c>
      <c r="H361" s="298">
        <v>2.57</v>
      </c>
      <c r="I361" s="298">
        <v>1.21</v>
      </c>
      <c r="J361" s="299">
        <v>46247522.950000003</v>
      </c>
      <c r="K361" s="299">
        <v>13504936.060000001</v>
      </c>
      <c r="L361" s="299">
        <v>13372357.720000001</v>
      </c>
      <c r="M361" s="299">
        <v>5492192.8499999996</v>
      </c>
      <c r="N361" s="300">
        <v>12.52</v>
      </c>
      <c r="O361" s="301">
        <v>12.960000000000003</v>
      </c>
      <c r="P361" s="300">
        <v>10.98</v>
      </c>
      <c r="Q361" s="301">
        <v>10.950165289256196</v>
      </c>
      <c r="R361" s="302">
        <v>115.79</v>
      </c>
      <c r="S361" s="302">
        <v>166.56</v>
      </c>
      <c r="T361" s="302">
        <v>93.12</v>
      </c>
      <c r="U361" s="302">
        <v>176.72</v>
      </c>
      <c r="V361" s="302">
        <v>110.5</v>
      </c>
      <c r="W361" s="303"/>
      <c r="Y361" s="305"/>
      <c r="Z361" s="305"/>
      <c r="AA361" s="305"/>
      <c r="AB361" s="306"/>
      <c r="AC361" s="305"/>
      <c r="AD361" s="307"/>
    </row>
    <row r="362" spans="1:30" s="304" customFormat="1">
      <c r="A362" s="296">
        <v>6</v>
      </c>
      <c r="B362" s="297" t="s">
        <v>1348</v>
      </c>
      <c r="C362" s="296" t="s">
        <v>384</v>
      </c>
      <c r="D362" s="297" t="s">
        <v>2302</v>
      </c>
      <c r="E362" s="297" t="s">
        <v>2864</v>
      </c>
      <c r="F362" s="296">
        <v>13</v>
      </c>
      <c r="G362" s="298">
        <v>1.98</v>
      </c>
      <c r="H362" s="298">
        <v>1.85</v>
      </c>
      <c r="I362" s="298">
        <v>1.03</v>
      </c>
      <c r="J362" s="299">
        <v>66441744.990000002</v>
      </c>
      <c r="K362" s="299">
        <v>8213112.1299999999</v>
      </c>
      <c r="L362" s="299">
        <v>11998660.119999999</v>
      </c>
      <c r="M362" s="299">
        <v>2115428.92</v>
      </c>
      <c r="N362" s="300">
        <v>6.17</v>
      </c>
      <c r="O362" s="301">
        <v>11.051176470588238</v>
      </c>
      <c r="P362" s="300">
        <v>1.84</v>
      </c>
      <c r="Q362" s="301">
        <v>5.5768627450980395</v>
      </c>
      <c r="R362" s="302">
        <v>114.24</v>
      </c>
      <c r="S362" s="302">
        <v>110.61</v>
      </c>
      <c r="T362" s="302">
        <v>243.62</v>
      </c>
      <c r="U362" s="302">
        <v>83.12</v>
      </c>
      <c r="V362" s="302">
        <v>46.16</v>
      </c>
      <c r="W362" s="303"/>
      <c r="Y362" s="305"/>
      <c r="Z362" s="305"/>
      <c r="AA362" s="305"/>
      <c r="AB362" s="306"/>
      <c r="AC362" s="305"/>
      <c r="AD362" s="307"/>
    </row>
    <row r="363" spans="1:30" s="304" customFormat="1">
      <c r="A363" s="296">
        <v>6</v>
      </c>
      <c r="B363" s="297" t="s">
        <v>1348</v>
      </c>
      <c r="C363" s="296" t="s">
        <v>385</v>
      </c>
      <c r="D363" s="297" t="s">
        <v>2303</v>
      </c>
      <c r="E363" s="297" t="s">
        <v>2864</v>
      </c>
      <c r="F363" s="296">
        <v>13</v>
      </c>
      <c r="G363" s="298">
        <v>1.1599999999999999</v>
      </c>
      <c r="H363" s="298">
        <v>0.99</v>
      </c>
      <c r="I363" s="298">
        <v>0.41</v>
      </c>
      <c r="J363" s="299">
        <v>7300931.2199999997</v>
      </c>
      <c r="K363" s="299">
        <v>12934621.51</v>
      </c>
      <c r="L363" s="299">
        <v>19259369.219999999</v>
      </c>
      <c r="M363" s="299">
        <v>-27092400.530000001</v>
      </c>
      <c r="N363" s="300">
        <v>11.58</v>
      </c>
      <c r="O363" s="301">
        <v>11.051176470588238</v>
      </c>
      <c r="P363" s="300">
        <v>6.1</v>
      </c>
      <c r="Q363" s="301">
        <v>5.5768627450980395</v>
      </c>
      <c r="R363" s="302">
        <v>151.16</v>
      </c>
      <c r="S363" s="302">
        <v>67.540000000000006</v>
      </c>
      <c r="T363" s="302">
        <v>55.22</v>
      </c>
      <c r="U363" s="302">
        <v>89.72</v>
      </c>
      <c r="V363" s="302">
        <v>57.46</v>
      </c>
      <c r="W363" s="303"/>
      <c r="Y363" s="305"/>
      <c r="Z363" s="305"/>
      <c r="AA363" s="305"/>
      <c r="AB363" s="306"/>
      <c r="AC363" s="305"/>
      <c r="AD363" s="307"/>
    </row>
    <row r="364" spans="1:30" s="304" customFormat="1">
      <c r="A364" s="296">
        <v>6</v>
      </c>
      <c r="B364" s="297" t="s">
        <v>1348</v>
      </c>
      <c r="C364" s="296" t="s">
        <v>386</v>
      </c>
      <c r="D364" s="297" t="s">
        <v>2304</v>
      </c>
      <c r="E364" s="297" t="s">
        <v>945</v>
      </c>
      <c r="F364" s="296">
        <v>5</v>
      </c>
      <c r="G364" s="298">
        <v>1.61</v>
      </c>
      <c r="H364" s="298">
        <v>1.33</v>
      </c>
      <c r="I364" s="298">
        <v>0.71</v>
      </c>
      <c r="J364" s="299">
        <v>12016687.15</v>
      </c>
      <c r="K364" s="299">
        <v>52112.04</v>
      </c>
      <c r="L364" s="299">
        <v>3767799.55</v>
      </c>
      <c r="M364" s="299">
        <v>-5626090.0800000001</v>
      </c>
      <c r="N364" s="300">
        <v>4.3600000000000003</v>
      </c>
      <c r="O364" s="301">
        <v>11.957740585774056</v>
      </c>
      <c r="P364" s="300">
        <v>7.0000000000000007E-2</v>
      </c>
      <c r="Q364" s="301">
        <v>10.477489539748952</v>
      </c>
      <c r="R364" s="302">
        <v>96.57</v>
      </c>
      <c r="S364" s="302">
        <v>45.2</v>
      </c>
      <c r="T364" s="302">
        <v>110.17</v>
      </c>
      <c r="U364" s="302">
        <v>337.71</v>
      </c>
      <c r="V364" s="302">
        <v>74.13</v>
      </c>
      <c r="W364" s="303"/>
      <c r="Y364" s="305"/>
      <c r="Z364" s="305"/>
      <c r="AA364" s="305"/>
      <c r="AB364" s="306"/>
      <c r="AC364" s="305"/>
      <c r="AD364" s="307"/>
    </row>
    <row r="365" spans="1:30" s="304" customFormat="1">
      <c r="A365" s="296">
        <v>6</v>
      </c>
      <c r="B365" s="297" t="s">
        <v>1348</v>
      </c>
      <c r="C365" s="296" t="s">
        <v>387</v>
      </c>
      <c r="D365" s="297" t="s">
        <v>2305</v>
      </c>
      <c r="E365" s="297" t="s">
        <v>945</v>
      </c>
      <c r="F365" s="296">
        <v>5</v>
      </c>
      <c r="G365" s="298">
        <v>1.62</v>
      </c>
      <c r="H365" s="298">
        <v>1.41</v>
      </c>
      <c r="I365" s="298">
        <v>1.07</v>
      </c>
      <c r="J365" s="299">
        <v>5914269.5700000003</v>
      </c>
      <c r="K365" s="299">
        <v>6398058.9199999999</v>
      </c>
      <c r="L365" s="299">
        <v>5766363.1399999997</v>
      </c>
      <c r="M365" s="299">
        <v>702294.75</v>
      </c>
      <c r="N365" s="300">
        <v>15.78</v>
      </c>
      <c r="O365" s="301">
        <v>11.957740585774056</v>
      </c>
      <c r="P365" s="300">
        <v>24.81</v>
      </c>
      <c r="Q365" s="301">
        <v>10.477489539748952</v>
      </c>
      <c r="R365" s="302">
        <v>240.49</v>
      </c>
      <c r="S365" s="302">
        <v>49.67</v>
      </c>
      <c r="T365" s="302">
        <v>145.05000000000001</v>
      </c>
      <c r="U365" s="302">
        <v>114.94</v>
      </c>
      <c r="V365" s="302">
        <v>101.94</v>
      </c>
      <c r="W365" s="303"/>
      <c r="Y365" s="305"/>
      <c r="Z365" s="305"/>
      <c r="AA365" s="305"/>
      <c r="AB365" s="306"/>
      <c r="AC365" s="305"/>
      <c r="AD365" s="307"/>
    </row>
    <row r="366" spans="1:30" s="304" customFormat="1">
      <c r="A366" s="296">
        <v>6</v>
      </c>
      <c r="B366" s="297" t="s">
        <v>1348</v>
      </c>
      <c r="C366" s="296" t="s">
        <v>388</v>
      </c>
      <c r="D366" s="297" t="s">
        <v>2306</v>
      </c>
      <c r="E366" s="297" t="s">
        <v>967</v>
      </c>
      <c r="F366" s="296">
        <v>2</v>
      </c>
      <c r="G366" s="298">
        <v>5.39</v>
      </c>
      <c r="H366" s="298">
        <v>5.13</v>
      </c>
      <c r="I366" s="298">
        <v>4.72</v>
      </c>
      <c r="J366" s="299">
        <v>32039224.449999999</v>
      </c>
      <c r="K366" s="299">
        <v>8435868.0199999996</v>
      </c>
      <c r="L366" s="299">
        <v>9971420.9700000007</v>
      </c>
      <c r="M366" s="299">
        <v>27210909.670000002</v>
      </c>
      <c r="N366" s="300">
        <v>31.37</v>
      </c>
      <c r="O366" s="301">
        <v>15.133488372093023</v>
      </c>
      <c r="P366" s="300">
        <v>13.85</v>
      </c>
      <c r="Q366" s="301">
        <v>8.0209302325581397</v>
      </c>
      <c r="R366" s="302">
        <v>117.47</v>
      </c>
      <c r="S366" s="302">
        <v>107.44</v>
      </c>
      <c r="T366" s="302">
        <v>66.349999999999994</v>
      </c>
      <c r="U366" s="302">
        <v>94.28</v>
      </c>
      <c r="V366" s="302">
        <v>152.06</v>
      </c>
      <c r="W366" s="303"/>
      <c r="Y366" s="305"/>
      <c r="Z366" s="305"/>
      <c r="AA366" s="305"/>
      <c r="AB366" s="306"/>
      <c r="AC366" s="305"/>
      <c r="AD366" s="307"/>
    </row>
    <row r="367" spans="1:30" s="304" customFormat="1">
      <c r="A367" s="296">
        <v>6</v>
      </c>
      <c r="B367" s="297" t="s">
        <v>1360</v>
      </c>
      <c r="C367" s="296" t="s">
        <v>389</v>
      </c>
      <c r="D367" s="297" t="s">
        <v>2307</v>
      </c>
      <c r="E367" s="297" t="s">
        <v>1956</v>
      </c>
      <c r="F367" s="296">
        <v>19</v>
      </c>
      <c r="G367" s="298">
        <v>2.29</v>
      </c>
      <c r="H367" s="298">
        <v>2.09</v>
      </c>
      <c r="I367" s="298">
        <v>1.29</v>
      </c>
      <c r="J367" s="299">
        <v>1163115253.46</v>
      </c>
      <c r="K367" s="299">
        <v>-133994719.64</v>
      </c>
      <c r="L367" s="299">
        <v>-52138040.490000002</v>
      </c>
      <c r="M367" s="299">
        <v>265845577.93000001</v>
      </c>
      <c r="N367" s="300">
        <v>-2.88</v>
      </c>
      <c r="O367" s="301">
        <v>9.5271428571428576</v>
      </c>
      <c r="P367" s="300">
        <v>-4.2</v>
      </c>
      <c r="Q367" s="301">
        <v>5.5378571428571419</v>
      </c>
      <c r="R367" s="302">
        <v>73.23</v>
      </c>
      <c r="S367" s="302">
        <v>144.57</v>
      </c>
      <c r="T367" s="302">
        <v>71.84</v>
      </c>
      <c r="U367" s="302">
        <v>256.61</v>
      </c>
      <c r="V367" s="302">
        <v>63.43</v>
      </c>
      <c r="W367" s="303"/>
      <c r="Y367" s="305"/>
      <c r="Z367" s="305"/>
      <c r="AA367" s="305"/>
      <c r="AB367" s="306"/>
      <c r="AC367" s="305"/>
      <c r="AD367" s="307"/>
    </row>
    <row r="368" spans="1:30" s="304" customFormat="1">
      <c r="A368" s="296">
        <v>6</v>
      </c>
      <c r="B368" s="297" t="s">
        <v>1360</v>
      </c>
      <c r="C368" s="296" t="s">
        <v>390</v>
      </c>
      <c r="D368" s="297" t="s">
        <v>2308</v>
      </c>
      <c r="E368" s="297" t="s">
        <v>2864</v>
      </c>
      <c r="F368" s="296">
        <v>13</v>
      </c>
      <c r="G368" s="298">
        <v>5.93</v>
      </c>
      <c r="H368" s="298">
        <v>5.64</v>
      </c>
      <c r="I368" s="298">
        <v>4.7300000000000004</v>
      </c>
      <c r="J368" s="299">
        <v>186338078.81999999</v>
      </c>
      <c r="K368" s="299">
        <v>20547666.18</v>
      </c>
      <c r="L368" s="299">
        <v>38819529.590000004</v>
      </c>
      <c r="M368" s="299">
        <v>141127722.75</v>
      </c>
      <c r="N368" s="300">
        <v>15.03</v>
      </c>
      <c r="O368" s="301">
        <v>11.051176470588238</v>
      </c>
      <c r="P368" s="300">
        <v>4</v>
      </c>
      <c r="Q368" s="301">
        <v>5.5768627450980395</v>
      </c>
      <c r="R368" s="302">
        <v>58.26</v>
      </c>
      <c r="S368" s="302">
        <v>21.92</v>
      </c>
      <c r="T368" s="302">
        <v>51.63</v>
      </c>
      <c r="U368" s="302">
        <v>445.22</v>
      </c>
      <c r="V368" s="302">
        <v>50.36</v>
      </c>
      <c r="W368" s="303"/>
      <c r="Y368" s="305"/>
      <c r="Z368" s="305"/>
      <c r="AA368" s="305"/>
      <c r="AB368" s="306"/>
      <c r="AC368" s="305"/>
      <c r="AD368" s="307"/>
    </row>
    <row r="369" spans="1:30" s="304" customFormat="1">
      <c r="A369" s="296">
        <v>6</v>
      </c>
      <c r="B369" s="297" t="s">
        <v>1360</v>
      </c>
      <c r="C369" s="296" t="s">
        <v>391</v>
      </c>
      <c r="D369" s="297" t="s">
        <v>2309</v>
      </c>
      <c r="E369" s="297" t="s">
        <v>945</v>
      </c>
      <c r="F369" s="296">
        <v>5</v>
      </c>
      <c r="G369" s="298">
        <v>2.34</v>
      </c>
      <c r="H369" s="298">
        <v>2.1800000000000002</v>
      </c>
      <c r="I369" s="298">
        <v>1.82</v>
      </c>
      <c r="J369" s="299">
        <v>26424225.199999999</v>
      </c>
      <c r="K369" s="299">
        <v>2501068.2000000002</v>
      </c>
      <c r="L369" s="299">
        <v>4492781.8</v>
      </c>
      <c r="M369" s="299">
        <v>16604374.82</v>
      </c>
      <c r="N369" s="300">
        <v>7.38</v>
      </c>
      <c r="O369" s="301">
        <v>11.957740585774056</v>
      </c>
      <c r="P369" s="300">
        <v>3.26</v>
      </c>
      <c r="Q369" s="301">
        <v>10.477489539748952</v>
      </c>
      <c r="R369" s="302">
        <v>114.37</v>
      </c>
      <c r="S369" s="302">
        <v>33.119999999999997</v>
      </c>
      <c r="T369" s="302">
        <v>59.12</v>
      </c>
      <c r="U369" s="302">
        <v>274.13</v>
      </c>
      <c r="V369" s="302">
        <v>52.97</v>
      </c>
      <c r="W369" s="303"/>
      <c r="Y369" s="305"/>
      <c r="Z369" s="305"/>
      <c r="AA369" s="305"/>
      <c r="AB369" s="306"/>
      <c r="AC369" s="305"/>
      <c r="AD369" s="307"/>
    </row>
    <row r="370" spans="1:30" s="304" customFormat="1">
      <c r="A370" s="296">
        <v>6</v>
      </c>
      <c r="B370" s="297" t="s">
        <v>1360</v>
      </c>
      <c r="C370" s="296" t="s">
        <v>392</v>
      </c>
      <c r="D370" s="297" t="s">
        <v>2310</v>
      </c>
      <c r="E370" s="297" t="s">
        <v>1038</v>
      </c>
      <c r="F370" s="296">
        <v>16</v>
      </c>
      <c r="G370" s="298">
        <v>3.3</v>
      </c>
      <c r="H370" s="298">
        <v>2.93</v>
      </c>
      <c r="I370" s="298">
        <v>2.5299999999999998</v>
      </c>
      <c r="J370" s="299">
        <v>434759283.57999998</v>
      </c>
      <c r="K370" s="299">
        <v>-20463034.170000002</v>
      </c>
      <c r="L370" s="299">
        <v>22057692.850000001</v>
      </c>
      <c r="M370" s="299">
        <v>288732160.73000002</v>
      </c>
      <c r="N370" s="300">
        <v>3.74</v>
      </c>
      <c r="O370" s="301">
        <v>7.936451612903225</v>
      </c>
      <c r="P370" s="300">
        <v>-1.56</v>
      </c>
      <c r="Q370" s="301">
        <v>4.3241935483870959</v>
      </c>
      <c r="R370" s="302">
        <v>126.89</v>
      </c>
      <c r="S370" s="302">
        <v>73.48</v>
      </c>
      <c r="T370" s="302">
        <v>62.2</v>
      </c>
      <c r="U370" s="302">
        <v>166.7</v>
      </c>
      <c r="V370" s="302">
        <v>86.23</v>
      </c>
      <c r="W370" s="303"/>
      <c r="Y370" s="305"/>
      <c r="Z370" s="305"/>
      <c r="AA370" s="305"/>
      <c r="AB370" s="306"/>
      <c r="AC370" s="305"/>
      <c r="AD370" s="307"/>
    </row>
    <row r="371" spans="1:30" s="304" customFormat="1">
      <c r="A371" s="296">
        <v>6</v>
      </c>
      <c r="B371" s="297" t="s">
        <v>1360</v>
      </c>
      <c r="C371" s="296" t="s">
        <v>393</v>
      </c>
      <c r="D371" s="297" t="s">
        <v>2311</v>
      </c>
      <c r="E371" s="297" t="s">
        <v>945</v>
      </c>
      <c r="F371" s="296">
        <v>5</v>
      </c>
      <c r="G371" s="298">
        <v>2.0499999999999998</v>
      </c>
      <c r="H371" s="298">
        <v>1.88</v>
      </c>
      <c r="I371" s="298">
        <v>1.64</v>
      </c>
      <c r="J371" s="299">
        <v>22020561.98</v>
      </c>
      <c r="K371" s="299">
        <v>-2220985.39</v>
      </c>
      <c r="L371" s="299">
        <v>-116142.33</v>
      </c>
      <c r="M371" s="299">
        <v>13357322.41</v>
      </c>
      <c r="N371" s="300">
        <v>-0.2</v>
      </c>
      <c r="O371" s="301">
        <v>11.957740585774056</v>
      </c>
      <c r="P371" s="300">
        <v>-2.8</v>
      </c>
      <c r="Q371" s="301">
        <v>10.477489539748952</v>
      </c>
      <c r="R371" s="302">
        <v>161.24</v>
      </c>
      <c r="S371" s="302">
        <v>86.22</v>
      </c>
      <c r="T371" s="302">
        <v>63.33</v>
      </c>
      <c r="U371" s="302">
        <v>242.82</v>
      </c>
      <c r="V371" s="302">
        <v>100.34</v>
      </c>
      <c r="W371" s="303"/>
      <c r="Y371" s="305"/>
      <c r="Z371" s="305"/>
      <c r="AA371" s="305"/>
      <c r="AB371" s="306"/>
      <c r="AC371" s="305"/>
      <c r="AD371" s="307"/>
    </row>
    <row r="372" spans="1:30" s="304" customFormat="1">
      <c r="A372" s="296">
        <v>6</v>
      </c>
      <c r="B372" s="297" t="s">
        <v>1360</v>
      </c>
      <c r="C372" s="296" t="s">
        <v>394</v>
      </c>
      <c r="D372" s="297" t="s">
        <v>2312</v>
      </c>
      <c r="E372" s="297" t="s">
        <v>963</v>
      </c>
      <c r="F372" s="296">
        <v>9</v>
      </c>
      <c r="G372" s="298">
        <v>2.95</v>
      </c>
      <c r="H372" s="298">
        <v>2.78</v>
      </c>
      <c r="I372" s="298">
        <v>2.1800000000000002</v>
      </c>
      <c r="J372" s="299">
        <v>66313826.460000001</v>
      </c>
      <c r="K372" s="299">
        <v>3800041.3</v>
      </c>
      <c r="L372" s="299">
        <v>5701171.2400000002</v>
      </c>
      <c r="M372" s="299">
        <v>40120088.549999997</v>
      </c>
      <c r="N372" s="300">
        <v>3.6</v>
      </c>
      <c r="O372" s="301">
        <v>10.682500000000001</v>
      </c>
      <c r="P372" s="300">
        <v>1.52</v>
      </c>
      <c r="Q372" s="301">
        <v>7.8810714285714285</v>
      </c>
      <c r="R372" s="302">
        <v>80.760000000000005</v>
      </c>
      <c r="S372" s="302">
        <v>15.02</v>
      </c>
      <c r="T372" s="302">
        <v>66.650000000000006</v>
      </c>
      <c r="U372" s="302">
        <v>279.95999999999998</v>
      </c>
      <c r="V372" s="302">
        <v>45.41</v>
      </c>
      <c r="W372" s="303"/>
      <c r="Y372" s="305"/>
      <c r="Z372" s="305"/>
      <c r="AA372" s="305"/>
      <c r="AB372" s="306"/>
      <c r="AC372" s="305"/>
      <c r="AD372" s="307"/>
    </row>
    <row r="373" spans="1:30" s="304" customFormat="1">
      <c r="A373" s="296">
        <v>6</v>
      </c>
      <c r="B373" s="297" t="s">
        <v>1360</v>
      </c>
      <c r="C373" s="296" t="s">
        <v>395</v>
      </c>
      <c r="D373" s="297" t="s">
        <v>2313</v>
      </c>
      <c r="E373" s="297" t="s">
        <v>2864</v>
      </c>
      <c r="F373" s="296">
        <v>13</v>
      </c>
      <c r="G373" s="298">
        <v>2.3199999999999998</v>
      </c>
      <c r="H373" s="298">
        <v>2.12</v>
      </c>
      <c r="I373" s="298">
        <v>1.72</v>
      </c>
      <c r="J373" s="299">
        <v>195841616.06999999</v>
      </c>
      <c r="K373" s="299">
        <v>26163851.710000001</v>
      </c>
      <c r="L373" s="299">
        <v>50911331.270000003</v>
      </c>
      <c r="M373" s="299">
        <v>107578267.87</v>
      </c>
      <c r="N373" s="300">
        <v>14.31</v>
      </c>
      <c r="O373" s="301">
        <v>11.051176470588238</v>
      </c>
      <c r="P373" s="300">
        <v>3.79</v>
      </c>
      <c r="Q373" s="301">
        <v>5.5768627450980395</v>
      </c>
      <c r="R373" s="302">
        <v>133.19999999999999</v>
      </c>
      <c r="S373" s="302">
        <v>65.38</v>
      </c>
      <c r="T373" s="302">
        <v>96.79</v>
      </c>
      <c r="U373" s="302">
        <v>262.01</v>
      </c>
      <c r="V373" s="302">
        <v>65.5</v>
      </c>
      <c r="W373" s="303"/>
      <c r="Y373" s="305"/>
      <c r="Z373" s="305"/>
      <c r="AA373" s="305"/>
      <c r="AB373" s="306"/>
      <c r="AC373" s="305"/>
      <c r="AD373" s="307"/>
    </row>
    <row r="374" spans="1:30" s="304" customFormat="1">
      <c r="A374" s="296">
        <v>6</v>
      </c>
      <c r="B374" s="297" t="s">
        <v>1360</v>
      </c>
      <c r="C374" s="296" t="s">
        <v>396</v>
      </c>
      <c r="D374" s="297" t="s">
        <v>2314</v>
      </c>
      <c r="E374" s="297" t="s">
        <v>2864</v>
      </c>
      <c r="F374" s="296">
        <v>13</v>
      </c>
      <c r="G374" s="298">
        <v>2.83</v>
      </c>
      <c r="H374" s="298">
        <v>2.63</v>
      </c>
      <c r="I374" s="298">
        <v>2.33</v>
      </c>
      <c r="J374" s="299">
        <v>182824302.99000001</v>
      </c>
      <c r="K374" s="299">
        <v>17321159.260000002</v>
      </c>
      <c r="L374" s="299">
        <v>37102629.020000003</v>
      </c>
      <c r="M374" s="299">
        <v>134356077.75</v>
      </c>
      <c r="N374" s="300">
        <v>13.04</v>
      </c>
      <c r="O374" s="301">
        <v>11.051176470588238</v>
      </c>
      <c r="P374" s="300">
        <v>2.96</v>
      </c>
      <c r="Q374" s="301">
        <v>5.5768627450980395</v>
      </c>
      <c r="R374" s="302">
        <v>143.74</v>
      </c>
      <c r="S374" s="302">
        <v>87.66</v>
      </c>
      <c r="T374" s="302">
        <v>61.09</v>
      </c>
      <c r="U374" s="302">
        <v>79.459999999999994</v>
      </c>
      <c r="V374" s="302">
        <v>70.98</v>
      </c>
      <c r="W374" s="303"/>
      <c r="Y374" s="305"/>
      <c r="Z374" s="305"/>
      <c r="AA374" s="305"/>
      <c r="AB374" s="306"/>
      <c r="AC374" s="305"/>
      <c r="AD374" s="307"/>
    </row>
    <row r="375" spans="1:30" s="304" customFormat="1">
      <c r="A375" s="296">
        <v>6</v>
      </c>
      <c r="B375" s="297" t="s">
        <v>1360</v>
      </c>
      <c r="C375" s="296" t="s">
        <v>397</v>
      </c>
      <c r="D375" s="297" t="s">
        <v>2315</v>
      </c>
      <c r="E375" s="297" t="s">
        <v>945</v>
      </c>
      <c r="F375" s="296">
        <v>5</v>
      </c>
      <c r="G375" s="298">
        <v>5.03</v>
      </c>
      <c r="H375" s="298">
        <v>4.8</v>
      </c>
      <c r="I375" s="298">
        <v>4.7</v>
      </c>
      <c r="J375" s="299">
        <v>26694672.34</v>
      </c>
      <c r="K375" s="299">
        <v>5663724.2800000003</v>
      </c>
      <c r="L375" s="299">
        <v>7150283.4199999999</v>
      </c>
      <c r="M375" s="299">
        <v>24561944.530000001</v>
      </c>
      <c r="N375" s="300">
        <v>22.7</v>
      </c>
      <c r="O375" s="301">
        <v>11.957740585774056</v>
      </c>
      <c r="P375" s="300">
        <v>9.06</v>
      </c>
      <c r="Q375" s="301">
        <v>10.477489539748952</v>
      </c>
      <c r="R375" s="302">
        <v>103.51</v>
      </c>
      <c r="S375" s="302">
        <v>24.33</v>
      </c>
      <c r="T375" s="302">
        <v>84</v>
      </c>
      <c r="U375" s="302">
        <v>84.06</v>
      </c>
      <c r="V375" s="302">
        <v>129.41</v>
      </c>
      <c r="W375" s="303"/>
      <c r="Y375" s="305"/>
      <c r="Z375" s="305"/>
      <c r="AA375" s="305"/>
      <c r="AB375" s="306"/>
      <c r="AC375" s="305"/>
      <c r="AD375" s="307"/>
    </row>
    <row r="376" spans="1:30" s="304" customFormat="1">
      <c r="A376" s="296">
        <v>6</v>
      </c>
      <c r="B376" s="297" t="s">
        <v>1360</v>
      </c>
      <c r="C376" s="296" t="s">
        <v>398</v>
      </c>
      <c r="D376" s="297" t="s">
        <v>2901</v>
      </c>
      <c r="E376" s="297" t="s">
        <v>941</v>
      </c>
      <c r="F376" s="296">
        <v>10</v>
      </c>
      <c r="G376" s="298">
        <v>5.31</v>
      </c>
      <c r="H376" s="298">
        <v>5.18</v>
      </c>
      <c r="I376" s="298">
        <v>4.9400000000000004</v>
      </c>
      <c r="J376" s="299">
        <v>152336182.94999999</v>
      </c>
      <c r="K376" s="299">
        <v>31266337.960000001</v>
      </c>
      <c r="L376" s="299">
        <v>33448076.48</v>
      </c>
      <c r="M376" s="299">
        <v>137547343.62</v>
      </c>
      <c r="N376" s="300">
        <v>23.66</v>
      </c>
      <c r="O376" s="301">
        <v>10.935862068965518</v>
      </c>
      <c r="P376" s="300">
        <v>11.65</v>
      </c>
      <c r="Q376" s="301">
        <v>9.086724137931034</v>
      </c>
      <c r="R376" s="302">
        <v>119.81</v>
      </c>
      <c r="S376" s="302">
        <v>51.32</v>
      </c>
      <c r="T376" s="302">
        <v>63.29</v>
      </c>
      <c r="U376" s="302">
        <v>305.95999999999998</v>
      </c>
      <c r="V376" s="302">
        <v>45.57</v>
      </c>
      <c r="W376" s="303"/>
      <c r="Y376" s="305"/>
      <c r="Z376" s="305"/>
      <c r="AA376" s="305"/>
      <c r="AB376" s="306"/>
      <c r="AC376" s="305"/>
      <c r="AD376" s="307"/>
    </row>
    <row r="377" spans="1:30" s="304" customFormat="1">
      <c r="A377" s="296">
        <v>6</v>
      </c>
      <c r="B377" s="297" t="s">
        <v>1360</v>
      </c>
      <c r="C377" s="296" t="s">
        <v>399</v>
      </c>
      <c r="D377" s="297" t="s">
        <v>2316</v>
      </c>
      <c r="E377" s="297" t="s">
        <v>2865</v>
      </c>
      <c r="F377" s="296">
        <v>6</v>
      </c>
      <c r="G377" s="298">
        <v>6.34</v>
      </c>
      <c r="H377" s="298">
        <v>6.1</v>
      </c>
      <c r="I377" s="298">
        <v>5.59</v>
      </c>
      <c r="J377" s="299">
        <v>87585414.879999995</v>
      </c>
      <c r="K377" s="299">
        <v>15972894.15</v>
      </c>
      <c r="L377" s="299">
        <v>20642438.620000001</v>
      </c>
      <c r="M377" s="299">
        <v>75660931.420000002</v>
      </c>
      <c r="N377" s="300">
        <v>18.77</v>
      </c>
      <c r="O377" s="301">
        <v>12.960000000000003</v>
      </c>
      <c r="P377" s="300">
        <v>9.2100000000000009</v>
      </c>
      <c r="Q377" s="301">
        <v>10.950165289256196</v>
      </c>
      <c r="R377" s="302">
        <v>68.45</v>
      </c>
      <c r="S377" s="302">
        <v>31.4</v>
      </c>
      <c r="T377" s="302">
        <v>79.38</v>
      </c>
      <c r="U377" s="302">
        <v>269.67</v>
      </c>
      <c r="V377" s="302">
        <v>59.99</v>
      </c>
      <c r="W377" s="303"/>
      <c r="Y377" s="305"/>
      <c r="Z377" s="305"/>
      <c r="AA377" s="305"/>
      <c r="AB377" s="306"/>
      <c r="AC377" s="305"/>
      <c r="AD377" s="307"/>
    </row>
    <row r="378" spans="1:30" s="304" customFormat="1">
      <c r="A378" s="296">
        <v>6</v>
      </c>
      <c r="B378" s="297" t="s">
        <v>1360</v>
      </c>
      <c r="C378" s="296" t="s">
        <v>400</v>
      </c>
      <c r="D378" s="297" t="s">
        <v>2317</v>
      </c>
      <c r="E378" s="297" t="s">
        <v>945</v>
      </c>
      <c r="F378" s="296">
        <v>5</v>
      </c>
      <c r="G378" s="298">
        <v>4.08</v>
      </c>
      <c r="H378" s="298">
        <v>3.81</v>
      </c>
      <c r="I378" s="298">
        <v>3.51</v>
      </c>
      <c r="J378" s="299">
        <v>54094149.719999999</v>
      </c>
      <c r="K378" s="299">
        <v>-1353661.69</v>
      </c>
      <c r="L378" s="299">
        <v>2505186.33</v>
      </c>
      <c r="M378" s="299">
        <v>43333606.109999999</v>
      </c>
      <c r="N378" s="300">
        <v>4.0599999999999996</v>
      </c>
      <c r="O378" s="301">
        <v>11.957740585774056</v>
      </c>
      <c r="P378" s="300">
        <v>-0.89</v>
      </c>
      <c r="Q378" s="301">
        <v>10.477489539748952</v>
      </c>
      <c r="R378" s="302">
        <v>139.19999999999999</v>
      </c>
      <c r="S378" s="302">
        <v>21.82</v>
      </c>
      <c r="T378" s="302">
        <v>56.66</v>
      </c>
      <c r="U378" s="302">
        <v>267.58999999999997</v>
      </c>
      <c r="V378" s="302">
        <v>91.91</v>
      </c>
      <c r="W378" s="303"/>
      <c r="Y378" s="305"/>
      <c r="Z378" s="305"/>
      <c r="AA378" s="305"/>
      <c r="AB378" s="306"/>
      <c r="AC378" s="305"/>
      <c r="AD378" s="307"/>
    </row>
    <row r="379" spans="1:30" s="304" customFormat="1">
      <c r="A379" s="296">
        <v>6</v>
      </c>
      <c r="B379" s="297" t="s">
        <v>1373</v>
      </c>
      <c r="C379" s="296" t="s">
        <v>401</v>
      </c>
      <c r="D379" s="297" t="s">
        <v>2318</v>
      </c>
      <c r="E379" s="297" t="s">
        <v>1038</v>
      </c>
      <c r="F379" s="296">
        <v>16</v>
      </c>
      <c r="G379" s="298">
        <v>2.2999999999999998</v>
      </c>
      <c r="H379" s="298">
        <v>2.13</v>
      </c>
      <c r="I379" s="298">
        <v>1.48</v>
      </c>
      <c r="J379" s="299">
        <v>160420218.84999999</v>
      </c>
      <c r="K379" s="299">
        <v>70363982.510000005</v>
      </c>
      <c r="L379" s="299">
        <v>34346002.859999999</v>
      </c>
      <c r="M379" s="299">
        <v>59100168.759999998</v>
      </c>
      <c r="N379" s="300">
        <v>7.13</v>
      </c>
      <c r="O379" s="301">
        <v>7.936451612903225</v>
      </c>
      <c r="P379" s="300">
        <v>7.96</v>
      </c>
      <c r="Q379" s="301">
        <v>4.3241935483870959</v>
      </c>
      <c r="R379" s="302">
        <v>121.33</v>
      </c>
      <c r="S379" s="302">
        <v>24.41</v>
      </c>
      <c r="T379" s="302">
        <v>126.07</v>
      </c>
      <c r="U379" s="302">
        <v>48.18</v>
      </c>
      <c r="V379" s="302">
        <v>34.04</v>
      </c>
      <c r="W379" s="303"/>
      <c r="Y379" s="305"/>
      <c r="Z379" s="305"/>
      <c r="AA379" s="305"/>
      <c r="AB379" s="306"/>
      <c r="AC379" s="305"/>
      <c r="AD379" s="307"/>
    </row>
    <row r="380" spans="1:30" s="304" customFormat="1">
      <c r="A380" s="296">
        <v>6</v>
      </c>
      <c r="B380" s="297" t="s">
        <v>1373</v>
      </c>
      <c r="C380" s="296" t="s">
        <v>402</v>
      </c>
      <c r="D380" s="297" t="s">
        <v>2319</v>
      </c>
      <c r="E380" s="297" t="s">
        <v>945</v>
      </c>
      <c r="F380" s="296">
        <v>5</v>
      </c>
      <c r="G380" s="298">
        <v>3.1</v>
      </c>
      <c r="H380" s="298">
        <v>2.72</v>
      </c>
      <c r="I380" s="298">
        <v>2.48</v>
      </c>
      <c r="J380" s="299">
        <v>18991647.050000001</v>
      </c>
      <c r="K380" s="299">
        <v>3233471.22</v>
      </c>
      <c r="L380" s="299">
        <v>2393781.08</v>
      </c>
      <c r="M380" s="299">
        <v>13370614.140000001</v>
      </c>
      <c r="N380" s="300">
        <v>3.49</v>
      </c>
      <c r="O380" s="301">
        <v>11.957740585774056</v>
      </c>
      <c r="P380" s="300">
        <v>6.54</v>
      </c>
      <c r="Q380" s="301">
        <v>10.477489539748952</v>
      </c>
      <c r="R380" s="302">
        <v>116.27</v>
      </c>
      <c r="S380" s="302">
        <v>22.87</v>
      </c>
      <c r="T380" s="302">
        <v>40.130000000000003</v>
      </c>
      <c r="U380" s="302">
        <v>95.85</v>
      </c>
      <c r="V380" s="302">
        <v>92.82</v>
      </c>
      <c r="W380" s="303"/>
      <c r="Y380" s="305"/>
      <c r="Z380" s="305"/>
      <c r="AA380" s="305"/>
      <c r="AB380" s="306"/>
      <c r="AC380" s="305"/>
      <c r="AD380" s="307"/>
    </row>
    <row r="381" spans="1:30" s="304" customFormat="1">
      <c r="A381" s="296">
        <v>6</v>
      </c>
      <c r="B381" s="297" t="s">
        <v>1373</v>
      </c>
      <c r="C381" s="296" t="s">
        <v>403</v>
      </c>
      <c r="D381" s="297" t="s">
        <v>2320</v>
      </c>
      <c r="E381" s="297" t="s">
        <v>2865</v>
      </c>
      <c r="F381" s="296">
        <v>6</v>
      </c>
      <c r="G381" s="298">
        <v>1.97</v>
      </c>
      <c r="H381" s="298">
        <v>1.78</v>
      </c>
      <c r="I381" s="298">
        <v>1.56</v>
      </c>
      <c r="J381" s="299">
        <v>14694702.01</v>
      </c>
      <c r="K381" s="299">
        <v>7032929.5999999996</v>
      </c>
      <c r="L381" s="299">
        <v>8839429.5399999991</v>
      </c>
      <c r="M381" s="299">
        <v>8436110.8499999996</v>
      </c>
      <c r="N381" s="300">
        <v>12.01</v>
      </c>
      <c r="O381" s="301">
        <v>12.960000000000003</v>
      </c>
      <c r="P381" s="300">
        <v>16.329999999999998</v>
      </c>
      <c r="Q381" s="301">
        <v>10.950165289256196</v>
      </c>
      <c r="R381" s="302">
        <v>93.71</v>
      </c>
      <c r="S381" s="302">
        <v>30.69</v>
      </c>
      <c r="T381" s="302">
        <v>69.400000000000006</v>
      </c>
      <c r="U381" s="302">
        <v>85.4</v>
      </c>
      <c r="V381" s="302">
        <v>61.52</v>
      </c>
      <c r="W381" s="303"/>
      <c r="Y381" s="305"/>
      <c r="Z381" s="305"/>
      <c r="AA381" s="305"/>
      <c r="AB381" s="306"/>
      <c r="AC381" s="305"/>
      <c r="AD381" s="307"/>
    </row>
    <row r="382" spans="1:30" s="304" customFormat="1">
      <c r="A382" s="296">
        <v>6</v>
      </c>
      <c r="B382" s="297" t="s">
        <v>1373</v>
      </c>
      <c r="C382" s="296" t="s">
        <v>404</v>
      </c>
      <c r="D382" s="297" t="s">
        <v>2321</v>
      </c>
      <c r="E382" s="297" t="s">
        <v>945</v>
      </c>
      <c r="F382" s="296">
        <v>5</v>
      </c>
      <c r="G382" s="298">
        <v>3.56</v>
      </c>
      <c r="H382" s="298">
        <v>3.3</v>
      </c>
      <c r="I382" s="298">
        <v>2.81</v>
      </c>
      <c r="J382" s="299">
        <v>20337150.379999999</v>
      </c>
      <c r="K382" s="299">
        <v>7114340.1200000001</v>
      </c>
      <c r="L382" s="299">
        <v>8096550.9900000002</v>
      </c>
      <c r="M382" s="299">
        <v>14334967.25</v>
      </c>
      <c r="N382" s="300">
        <v>11.21</v>
      </c>
      <c r="O382" s="301">
        <v>11.957740585774056</v>
      </c>
      <c r="P382" s="300">
        <v>16.25</v>
      </c>
      <c r="Q382" s="301">
        <v>10.477489539748952</v>
      </c>
      <c r="R382" s="308">
        <v>15.5</v>
      </c>
      <c r="S382" s="302">
        <v>39.32</v>
      </c>
      <c r="T382" s="302">
        <v>68.56</v>
      </c>
      <c r="U382" s="302">
        <v>60.95</v>
      </c>
      <c r="V382" s="302">
        <v>50.98</v>
      </c>
      <c r="W382" s="303"/>
      <c r="Y382" s="305"/>
      <c r="Z382" s="305"/>
      <c r="AA382" s="305"/>
      <c r="AB382" s="306"/>
      <c r="AC382" s="305"/>
      <c r="AD382" s="307"/>
    </row>
    <row r="383" spans="1:30" s="304" customFormat="1">
      <c r="A383" s="296">
        <v>6</v>
      </c>
      <c r="B383" s="297" t="s">
        <v>1373</v>
      </c>
      <c r="C383" s="296" t="s">
        <v>405</v>
      </c>
      <c r="D383" s="297" t="s">
        <v>2322</v>
      </c>
      <c r="E383" s="297" t="s">
        <v>945</v>
      </c>
      <c r="F383" s="296">
        <v>5</v>
      </c>
      <c r="G383" s="298">
        <v>2.44</v>
      </c>
      <c r="H383" s="298">
        <v>2.27</v>
      </c>
      <c r="I383" s="298">
        <v>1.97</v>
      </c>
      <c r="J383" s="299">
        <v>15587321.529999999</v>
      </c>
      <c r="K383" s="299">
        <v>-463833.41</v>
      </c>
      <c r="L383" s="299">
        <v>730842.86</v>
      </c>
      <c r="M383" s="299">
        <v>10625985.6</v>
      </c>
      <c r="N383" s="300">
        <v>1.31</v>
      </c>
      <c r="O383" s="301">
        <v>11.957740585774056</v>
      </c>
      <c r="P383" s="300">
        <v>-1.24</v>
      </c>
      <c r="Q383" s="301">
        <v>10.477489539748952</v>
      </c>
      <c r="R383" s="302">
        <v>128.01</v>
      </c>
      <c r="S383" s="302">
        <v>41.19</v>
      </c>
      <c r="T383" s="302">
        <v>56.78</v>
      </c>
      <c r="U383" s="302">
        <v>47.51</v>
      </c>
      <c r="V383" s="302">
        <v>85.48</v>
      </c>
      <c r="W383" s="303"/>
      <c r="Y383" s="305"/>
      <c r="Z383" s="305"/>
      <c r="AA383" s="305"/>
      <c r="AB383" s="306"/>
      <c r="AC383" s="305"/>
      <c r="AD383" s="307"/>
    </row>
    <row r="384" spans="1:30" s="304" customFormat="1">
      <c r="A384" s="296">
        <v>6</v>
      </c>
      <c r="B384" s="297" t="s">
        <v>1373</v>
      </c>
      <c r="C384" s="296" t="s">
        <v>406</v>
      </c>
      <c r="D384" s="297" t="s">
        <v>2323</v>
      </c>
      <c r="E384" s="297" t="s">
        <v>967</v>
      </c>
      <c r="F384" s="296">
        <v>2</v>
      </c>
      <c r="G384" s="298">
        <v>4.78</v>
      </c>
      <c r="H384" s="298">
        <v>4.62</v>
      </c>
      <c r="I384" s="298">
        <v>4.33</v>
      </c>
      <c r="J384" s="299">
        <v>12545529.210000001</v>
      </c>
      <c r="K384" s="299">
        <v>2415018.36</v>
      </c>
      <c r="L384" s="299">
        <v>3097559.34</v>
      </c>
      <c r="M384" s="299">
        <v>10986818.960000001</v>
      </c>
      <c r="N384" s="300">
        <v>12.82</v>
      </c>
      <c r="O384" s="301">
        <v>15.133488372093023</v>
      </c>
      <c r="P384" s="300">
        <v>9.8800000000000008</v>
      </c>
      <c r="Q384" s="301">
        <v>8.0209302325581397</v>
      </c>
      <c r="R384" s="302">
        <v>43.19</v>
      </c>
      <c r="S384" s="302">
        <v>43.38</v>
      </c>
      <c r="T384" s="302">
        <v>111.21</v>
      </c>
      <c r="U384" s="302">
        <v>63.67</v>
      </c>
      <c r="V384" s="302">
        <v>94.45</v>
      </c>
      <c r="W384" s="303"/>
      <c r="Y384" s="305"/>
      <c r="Z384" s="305"/>
      <c r="AA384" s="305"/>
      <c r="AB384" s="306"/>
      <c r="AC384" s="305"/>
      <c r="AD384" s="307"/>
    </row>
    <row r="385" spans="1:30" s="304" customFormat="1">
      <c r="A385" s="296">
        <v>6</v>
      </c>
      <c r="B385" s="297" t="s">
        <v>1373</v>
      </c>
      <c r="C385" s="296" t="s">
        <v>407</v>
      </c>
      <c r="D385" s="297" t="s">
        <v>2324</v>
      </c>
      <c r="E385" s="297" t="s">
        <v>945</v>
      </c>
      <c r="F385" s="296">
        <v>5</v>
      </c>
      <c r="G385" s="298">
        <v>5.78</v>
      </c>
      <c r="H385" s="298">
        <v>5.44</v>
      </c>
      <c r="I385" s="298">
        <v>4.88</v>
      </c>
      <c r="J385" s="299">
        <v>21994968.34</v>
      </c>
      <c r="K385" s="299">
        <v>3148427.15</v>
      </c>
      <c r="L385" s="299">
        <v>5336407.4000000004</v>
      </c>
      <c r="M385" s="299">
        <v>17864956.32</v>
      </c>
      <c r="N385" s="300">
        <v>12.87</v>
      </c>
      <c r="O385" s="301">
        <v>11.957740585774056</v>
      </c>
      <c r="P385" s="300">
        <v>7.04</v>
      </c>
      <c r="Q385" s="301">
        <v>10.477489539748952</v>
      </c>
      <c r="R385" s="302">
        <v>62.34</v>
      </c>
      <c r="S385" s="302">
        <v>67.92</v>
      </c>
      <c r="T385" s="302">
        <v>68.239999999999995</v>
      </c>
      <c r="U385" s="302">
        <v>129.55000000000001</v>
      </c>
      <c r="V385" s="302">
        <v>74.22</v>
      </c>
      <c r="W385" s="303"/>
      <c r="Y385" s="305"/>
      <c r="Z385" s="305"/>
      <c r="AA385" s="305"/>
      <c r="AB385" s="306"/>
      <c r="AC385" s="305"/>
      <c r="AD385" s="307"/>
    </row>
    <row r="386" spans="1:30" s="304" customFormat="1">
      <c r="A386" s="296">
        <v>6</v>
      </c>
      <c r="B386" s="297" t="s">
        <v>1381</v>
      </c>
      <c r="C386" s="296" t="s">
        <v>408</v>
      </c>
      <c r="D386" s="297" t="s">
        <v>2325</v>
      </c>
      <c r="E386" s="297" t="s">
        <v>1957</v>
      </c>
      <c r="F386" s="296">
        <v>18</v>
      </c>
      <c r="G386" s="298">
        <v>1.36</v>
      </c>
      <c r="H386" s="298">
        <v>1.19</v>
      </c>
      <c r="I386" s="298">
        <v>0.75</v>
      </c>
      <c r="J386" s="299">
        <v>138927638.13999999</v>
      </c>
      <c r="K386" s="299">
        <v>117206485.62</v>
      </c>
      <c r="L386" s="299">
        <v>127229021</v>
      </c>
      <c r="M386" s="299">
        <v>-16516409.050000001</v>
      </c>
      <c r="N386" s="300">
        <v>15.09</v>
      </c>
      <c r="O386" s="301">
        <v>7.9006250000000007</v>
      </c>
      <c r="P386" s="300">
        <v>6.81</v>
      </c>
      <c r="Q386" s="301">
        <v>2.48</v>
      </c>
      <c r="R386" s="302">
        <v>154.28</v>
      </c>
      <c r="S386" s="302">
        <v>51.73</v>
      </c>
      <c r="T386" s="302">
        <v>71.98</v>
      </c>
      <c r="U386" s="302">
        <v>140.69999999999999</v>
      </c>
      <c r="V386" s="302">
        <v>57.22</v>
      </c>
      <c r="W386" s="303"/>
      <c r="Y386" s="305"/>
      <c r="Z386" s="305"/>
      <c r="AA386" s="305"/>
      <c r="AB386" s="306"/>
      <c r="AC386" s="305"/>
      <c r="AD386" s="307"/>
    </row>
    <row r="387" spans="1:30" s="304" customFormat="1">
      <c r="A387" s="296">
        <v>6</v>
      </c>
      <c r="B387" s="297" t="s">
        <v>1381</v>
      </c>
      <c r="C387" s="296" t="s">
        <v>409</v>
      </c>
      <c r="D387" s="297" t="s">
        <v>2326</v>
      </c>
      <c r="E387" s="297" t="s">
        <v>2867</v>
      </c>
      <c r="F387" s="296">
        <v>15</v>
      </c>
      <c r="G387" s="298">
        <v>2.2000000000000002</v>
      </c>
      <c r="H387" s="298">
        <v>2</v>
      </c>
      <c r="I387" s="298">
        <v>1.35</v>
      </c>
      <c r="J387" s="299">
        <v>175400766.16999999</v>
      </c>
      <c r="K387" s="299">
        <v>26426621.420000002</v>
      </c>
      <c r="L387" s="299">
        <v>47732286.079999998</v>
      </c>
      <c r="M387" s="299">
        <v>50896200.810000002</v>
      </c>
      <c r="N387" s="300">
        <v>13.33</v>
      </c>
      <c r="O387" s="301">
        <v>9.7924999999999986</v>
      </c>
      <c r="P387" s="300">
        <v>4.8899999999999997</v>
      </c>
      <c r="Q387" s="301">
        <v>4.3149999999999995</v>
      </c>
      <c r="R387" s="302">
        <v>160.97999999999999</v>
      </c>
      <c r="S387" s="302">
        <v>109.21</v>
      </c>
      <c r="T387" s="302">
        <v>108.45</v>
      </c>
      <c r="U387" s="302">
        <v>405.21</v>
      </c>
      <c r="V387" s="302">
        <v>85.21</v>
      </c>
      <c r="W387" s="303"/>
      <c r="Y387" s="305"/>
      <c r="Z387" s="305"/>
      <c r="AA387" s="305"/>
      <c r="AB387" s="306"/>
      <c r="AC387" s="305"/>
      <c r="AD387" s="307"/>
    </row>
    <row r="388" spans="1:30" s="304" customFormat="1">
      <c r="A388" s="296">
        <v>6</v>
      </c>
      <c r="B388" s="297" t="s">
        <v>1381</v>
      </c>
      <c r="C388" s="296" t="s">
        <v>410</v>
      </c>
      <c r="D388" s="297" t="s">
        <v>2327</v>
      </c>
      <c r="E388" s="297" t="s">
        <v>2865</v>
      </c>
      <c r="F388" s="296">
        <v>6</v>
      </c>
      <c r="G388" s="298">
        <v>2.62</v>
      </c>
      <c r="H388" s="298">
        <v>2.42</v>
      </c>
      <c r="I388" s="298">
        <v>1.79</v>
      </c>
      <c r="J388" s="299">
        <v>26686945.039999999</v>
      </c>
      <c r="K388" s="299">
        <v>4741569.7300000004</v>
      </c>
      <c r="L388" s="299">
        <v>7718914.5599999996</v>
      </c>
      <c r="M388" s="299">
        <v>12945421.710000001</v>
      </c>
      <c r="N388" s="300">
        <v>9.89</v>
      </c>
      <c r="O388" s="301">
        <v>12.960000000000003</v>
      </c>
      <c r="P388" s="300">
        <v>5.7</v>
      </c>
      <c r="Q388" s="301">
        <v>10.950165289256196</v>
      </c>
      <c r="R388" s="302">
        <v>77.040000000000006</v>
      </c>
      <c r="S388" s="302">
        <v>74.19</v>
      </c>
      <c r="T388" s="302">
        <v>90.25</v>
      </c>
      <c r="U388" s="302">
        <v>587.80999999999995</v>
      </c>
      <c r="V388" s="302">
        <v>68.61</v>
      </c>
      <c r="W388" s="303"/>
      <c r="Y388" s="305"/>
      <c r="Z388" s="305"/>
      <c r="AA388" s="305"/>
      <c r="AB388" s="306"/>
      <c r="AC388" s="305"/>
      <c r="AD388" s="307"/>
    </row>
    <row r="389" spans="1:30" s="304" customFormat="1">
      <c r="A389" s="296">
        <v>6</v>
      </c>
      <c r="B389" s="297" t="s">
        <v>1381</v>
      </c>
      <c r="C389" s="296" t="s">
        <v>411</v>
      </c>
      <c r="D389" s="297" t="s">
        <v>2328</v>
      </c>
      <c r="E389" s="297" t="s">
        <v>945</v>
      </c>
      <c r="F389" s="296">
        <v>5</v>
      </c>
      <c r="G389" s="298">
        <v>2.09</v>
      </c>
      <c r="H389" s="298">
        <v>1.78</v>
      </c>
      <c r="I389" s="298">
        <v>1.46</v>
      </c>
      <c r="J389" s="299">
        <v>12918079.41</v>
      </c>
      <c r="K389" s="299">
        <v>6466658.5300000003</v>
      </c>
      <c r="L389" s="299">
        <v>6917096.4100000001</v>
      </c>
      <c r="M389" s="299">
        <v>5374160.4100000001</v>
      </c>
      <c r="N389" s="300">
        <v>11.96</v>
      </c>
      <c r="O389" s="301">
        <v>11.957740585774056</v>
      </c>
      <c r="P389" s="300">
        <v>14.58</v>
      </c>
      <c r="Q389" s="301">
        <v>10.477489539748952</v>
      </c>
      <c r="R389" s="302">
        <v>119.34</v>
      </c>
      <c r="S389" s="302">
        <v>47.6</v>
      </c>
      <c r="T389" s="302">
        <v>123.04</v>
      </c>
      <c r="U389" s="302">
        <v>122.32</v>
      </c>
      <c r="V389" s="302">
        <v>130.4</v>
      </c>
      <c r="W389" s="303"/>
      <c r="Y389" s="305"/>
      <c r="Z389" s="305"/>
      <c r="AA389" s="305"/>
      <c r="AB389" s="306"/>
      <c r="AC389" s="305"/>
      <c r="AD389" s="307"/>
    </row>
    <row r="390" spans="1:30" s="304" customFormat="1">
      <c r="A390" s="296">
        <v>6</v>
      </c>
      <c r="B390" s="297" t="s">
        <v>1381</v>
      </c>
      <c r="C390" s="296" t="s">
        <v>412</v>
      </c>
      <c r="D390" s="297" t="s">
        <v>2329</v>
      </c>
      <c r="E390" s="297" t="s">
        <v>2865</v>
      </c>
      <c r="F390" s="296">
        <v>6</v>
      </c>
      <c r="G390" s="298">
        <v>2.62</v>
      </c>
      <c r="H390" s="298">
        <v>2.48</v>
      </c>
      <c r="I390" s="298">
        <v>2.16</v>
      </c>
      <c r="J390" s="299">
        <v>21846277.93</v>
      </c>
      <c r="K390" s="299">
        <v>5703450.4100000001</v>
      </c>
      <c r="L390" s="299">
        <v>7948763.6900000004</v>
      </c>
      <c r="M390" s="299">
        <v>15701392.35</v>
      </c>
      <c r="N390" s="300">
        <v>9.91</v>
      </c>
      <c r="O390" s="301">
        <v>12.960000000000003</v>
      </c>
      <c r="P390" s="300">
        <v>8.61</v>
      </c>
      <c r="Q390" s="301">
        <v>10.950165289256196</v>
      </c>
      <c r="R390" s="302">
        <v>99.65</v>
      </c>
      <c r="S390" s="302">
        <v>46.84</v>
      </c>
      <c r="T390" s="302">
        <v>43.79</v>
      </c>
      <c r="U390" s="302">
        <v>112.75</v>
      </c>
      <c r="V390" s="302">
        <v>43.75</v>
      </c>
      <c r="W390" s="303"/>
      <c r="Y390" s="305"/>
      <c r="Z390" s="305"/>
      <c r="AA390" s="305"/>
      <c r="AB390" s="306"/>
      <c r="AC390" s="305"/>
      <c r="AD390" s="307"/>
    </row>
    <row r="391" spans="1:30" s="304" customFormat="1">
      <c r="A391" s="296">
        <v>6</v>
      </c>
      <c r="B391" s="297" t="s">
        <v>1381</v>
      </c>
      <c r="C391" s="296" t="s">
        <v>413</v>
      </c>
      <c r="D391" s="297" t="s">
        <v>2330</v>
      </c>
      <c r="E391" s="297" t="s">
        <v>2865</v>
      </c>
      <c r="F391" s="296">
        <v>6</v>
      </c>
      <c r="G391" s="298">
        <v>1.1100000000000001</v>
      </c>
      <c r="H391" s="298">
        <v>1.01</v>
      </c>
      <c r="I391" s="298">
        <v>0.83</v>
      </c>
      <c r="J391" s="299">
        <v>4153683.16</v>
      </c>
      <c r="K391" s="299">
        <v>-9215832.4399999995</v>
      </c>
      <c r="L391" s="299">
        <v>-5221306.13</v>
      </c>
      <c r="M391" s="299">
        <v>-6158388.8899999997</v>
      </c>
      <c r="N391" s="300">
        <v>-5.01</v>
      </c>
      <c r="O391" s="301">
        <v>12.960000000000003</v>
      </c>
      <c r="P391" s="300">
        <v>-6.57</v>
      </c>
      <c r="Q391" s="301">
        <v>10.950165289256196</v>
      </c>
      <c r="R391" s="302">
        <v>115.59</v>
      </c>
      <c r="S391" s="302">
        <v>30.47</v>
      </c>
      <c r="T391" s="302">
        <v>62.48</v>
      </c>
      <c r="U391" s="302">
        <v>122.35</v>
      </c>
      <c r="V391" s="302">
        <v>51.32</v>
      </c>
      <c r="W391" s="303"/>
      <c r="Y391" s="305"/>
      <c r="Z391" s="305"/>
      <c r="AA391" s="305"/>
      <c r="AB391" s="306"/>
      <c r="AC391" s="305"/>
      <c r="AD391" s="307"/>
    </row>
    <row r="392" spans="1:30" s="304" customFormat="1">
      <c r="A392" s="296">
        <v>6</v>
      </c>
      <c r="B392" s="297" t="s">
        <v>1381</v>
      </c>
      <c r="C392" s="296" t="s">
        <v>414</v>
      </c>
      <c r="D392" s="297" t="s">
        <v>2331</v>
      </c>
      <c r="E392" s="297" t="s">
        <v>945</v>
      </c>
      <c r="F392" s="296">
        <v>5</v>
      </c>
      <c r="G392" s="298">
        <v>1.95</v>
      </c>
      <c r="H392" s="298">
        <v>1.76</v>
      </c>
      <c r="I392" s="298">
        <v>1.51</v>
      </c>
      <c r="J392" s="299">
        <v>10616492.949999999</v>
      </c>
      <c r="K392" s="299">
        <v>4445554.7</v>
      </c>
      <c r="L392" s="299">
        <v>6153796.3300000001</v>
      </c>
      <c r="M392" s="299">
        <v>5697870.7599999998</v>
      </c>
      <c r="N392" s="300">
        <v>12.31</v>
      </c>
      <c r="O392" s="301">
        <v>11.957740585774056</v>
      </c>
      <c r="P392" s="300">
        <v>10.06</v>
      </c>
      <c r="Q392" s="301">
        <v>10.477489539748952</v>
      </c>
      <c r="R392" s="302">
        <v>216.81</v>
      </c>
      <c r="S392" s="302">
        <v>42.16</v>
      </c>
      <c r="T392" s="302">
        <v>89.01</v>
      </c>
      <c r="U392" s="302">
        <v>145.68</v>
      </c>
      <c r="V392" s="302">
        <v>72.89</v>
      </c>
      <c r="W392" s="303"/>
      <c r="Y392" s="305"/>
      <c r="Z392" s="305"/>
      <c r="AA392" s="305"/>
      <c r="AB392" s="306"/>
      <c r="AC392" s="305"/>
      <c r="AD392" s="307"/>
    </row>
    <row r="393" spans="1:30" s="304" customFormat="1">
      <c r="A393" s="296">
        <v>6</v>
      </c>
      <c r="B393" s="297" t="s">
        <v>1389</v>
      </c>
      <c r="C393" s="296" t="s">
        <v>415</v>
      </c>
      <c r="D393" s="297" t="s">
        <v>2332</v>
      </c>
      <c r="E393" s="297" t="s">
        <v>1957</v>
      </c>
      <c r="F393" s="296">
        <v>18</v>
      </c>
      <c r="G393" s="298">
        <v>3.27</v>
      </c>
      <c r="H393" s="298">
        <v>3.01</v>
      </c>
      <c r="I393" s="298">
        <v>2.4500000000000002</v>
      </c>
      <c r="J393" s="299">
        <v>865332278.35000002</v>
      </c>
      <c r="K393" s="299">
        <v>-29333006.68</v>
      </c>
      <c r="L393" s="299">
        <v>51865584.649999999</v>
      </c>
      <c r="M393" s="299">
        <v>611694697.80999994</v>
      </c>
      <c r="N393" s="300">
        <v>4.0599999999999996</v>
      </c>
      <c r="O393" s="301">
        <v>7.9006250000000007</v>
      </c>
      <c r="P393" s="300">
        <v>-1.18</v>
      </c>
      <c r="Q393" s="301">
        <v>2.48</v>
      </c>
      <c r="R393" s="302">
        <v>43.43</v>
      </c>
      <c r="S393" s="302">
        <v>68.44</v>
      </c>
      <c r="T393" s="302">
        <v>32.64</v>
      </c>
      <c r="U393" s="302">
        <v>74.47</v>
      </c>
      <c r="V393" s="302">
        <v>50.45</v>
      </c>
      <c r="W393" s="303"/>
      <c r="Y393" s="305"/>
      <c r="Z393" s="305"/>
      <c r="AA393" s="305"/>
      <c r="AB393" s="306"/>
      <c r="AC393" s="305"/>
      <c r="AD393" s="307"/>
    </row>
    <row r="394" spans="1:30" s="304" customFormat="1" ht="72">
      <c r="A394" s="296">
        <v>6</v>
      </c>
      <c r="B394" s="297" t="s">
        <v>1389</v>
      </c>
      <c r="C394" s="296" t="s">
        <v>416</v>
      </c>
      <c r="D394" s="297" t="s">
        <v>2333</v>
      </c>
      <c r="E394" s="297" t="s">
        <v>2868</v>
      </c>
      <c r="F394" s="296">
        <v>14</v>
      </c>
      <c r="G394" s="298">
        <v>0.61</v>
      </c>
      <c r="H394" s="298">
        <v>0.53</v>
      </c>
      <c r="I394" s="298">
        <v>0.18</v>
      </c>
      <c r="J394" s="299">
        <v>-45063874.789999999</v>
      </c>
      <c r="K394" s="299">
        <v>779695.94</v>
      </c>
      <c r="L394" s="299">
        <v>23123168.23</v>
      </c>
      <c r="M394" s="299">
        <v>-95426631.890000001</v>
      </c>
      <c r="N394" s="300">
        <v>8.89</v>
      </c>
      <c r="O394" s="301">
        <v>11.61142857142857</v>
      </c>
      <c r="P394" s="300">
        <v>0.12</v>
      </c>
      <c r="Q394" s="301">
        <v>4.7292857142857141</v>
      </c>
      <c r="R394" s="302">
        <v>317.29000000000002</v>
      </c>
      <c r="S394" s="302">
        <v>33.19</v>
      </c>
      <c r="T394" s="302">
        <v>52.15</v>
      </c>
      <c r="U394" s="302">
        <v>199.43</v>
      </c>
      <c r="V394" s="302">
        <v>48.51</v>
      </c>
      <c r="W394" s="303"/>
      <c r="Y394" s="305"/>
      <c r="Z394" s="305"/>
      <c r="AA394" s="305"/>
      <c r="AB394" s="306"/>
      <c r="AC394" s="305"/>
      <c r="AD394" s="307"/>
    </row>
    <row r="395" spans="1:30" s="304" customFormat="1">
      <c r="A395" s="296">
        <v>6</v>
      </c>
      <c r="B395" s="297" t="s">
        <v>1389</v>
      </c>
      <c r="C395" s="296" t="s">
        <v>417</v>
      </c>
      <c r="D395" s="297" t="s">
        <v>2334</v>
      </c>
      <c r="E395" s="297" t="s">
        <v>963</v>
      </c>
      <c r="F395" s="296">
        <v>9</v>
      </c>
      <c r="G395" s="298">
        <v>3.4</v>
      </c>
      <c r="H395" s="298">
        <v>3.14</v>
      </c>
      <c r="I395" s="298">
        <v>2.77</v>
      </c>
      <c r="J395" s="299">
        <v>44862198.759999998</v>
      </c>
      <c r="K395" s="299">
        <v>10663296.27</v>
      </c>
      <c r="L395" s="299">
        <v>20371914.309999999</v>
      </c>
      <c r="M395" s="299">
        <v>33165600.550000001</v>
      </c>
      <c r="N395" s="300">
        <v>18.34</v>
      </c>
      <c r="O395" s="301">
        <v>10.682500000000001</v>
      </c>
      <c r="P395" s="300">
        <v>3.74</v>
      </c>
      <c r="Q395" s="301">
        <v>7.8810714285714285</v>
      </c>
      <c r="R395" s="302">
        <v>72.05</v>
      </c>
      <c r="S395" s="302">
        <v>41.22</v>
      </c>
      <c r="T395" s="302">
        <v>48.01</v>
      </c>
      <c r="U395" s="302">
        <v>296.23</v>
      </c>
      <c r="V395" s="302">
        <v>40.1</v>
      </c>
      <c r="W395" s="303"/>
      <c r="Y395" s="305"/>
      <c r="Z395" s="305"/>
      <c r="AA395" s="305"/>
      <c r="AB395" s="306"/>
      <c r="AC395" s="305"/>
      <c r="AD395" s="307"/>
    </row>
    <row r="396" spans="1:30" s="304" customFormat="1">
      <c r="A396" s="296">
        <v>6</v>
      </c>
      <c r="B396" s="297" t="s">
        <v>1389</v>
      </c>
      <c r="C396" s="296" t="s">
        <v>418</v>
      </c>
      <c r="D396" s="297" t="s">
        <v>2335</v>
      </c>
      <c r="E396" s="297" t="s">
        <v>2867</v>
      </c>
      <c r="F396" s="296">
        <v>15</v>
      </c>
      <c r="G396" s="298">
        <v>1.77</v>
      </c>
      <c r="H396" s="298">
        <v>1.6</v>
      </c>
      <c r="I396" s="298">
        <v>0.62</v>
      </c>
      <c r="J396" s="299">
        <v>91799668.840000004</v>
      </c>
      <c r="K396" s="299">
        <v>12323115.210000001</v>
      </c>
      <c r="L396" s="299">
        <v>40147711.82</v>
      </c>
      <c r="M396" s="299">
        <v>-45788494.25</v>
      </c>
      <c r="N396" s="300">
        <v>11.11</v>
      </c>
      <c r="O396" s="301">
        <v>9.7924999999999986</v>
      </c>
      <c r="P396" s="300">
        <v>3.03</v>
      </c>
      <c r="Q396" s="301">
        <v>4.3149999999999995</v>
      </c>
      <c r="R396" s="302">
        <v>142.11000000000001</v>
      </c>
      <c r="S396" s="302">
        <v>154.93</v>
      </c>
      <c r="T396" s="302">
        <v>61.9</v>
      </c>
      <c r="U396" s="302">
        <v>286.05</v>
      </c>
      <c r="V396" s="302">
        <v>64.33</v>
      </c>
      <c r="W396" s="303"/>
      <c r="Y396" s="305"/>
      <c r="Z396" s="305"/>
      <c r="AA396" s="305"/>
      <c r="AB396" s="306"/>
      <c r="AC396" s="305"/>
      <c r="AD396" s="307"/>
    </row>
    <row r="397" spans="1:30" s="304" customFormat="1">
      <c r="A397" s="296">
        <v>6</v>
      </c>
      <c r="B397" s="297" t="s">
        <v>1389</v>
      </c>
      <c r="C397" s="296" t="s">
        <v>419</v>
      </c>
      <c r="D397" s="297" t="s">
        <v>2336</v>
      </c>
      <c r="E397" s="297" t="s">
        <v>945</v>
      </c>
      <c r="F397" s="296">
        <v>5</v>
      </c>
      <c r="G397" s="298">
        <v>1.44</v>
      </c>
      <c r="H397" s="298">
        <v>1.27</v>
      </c>
      <c r="I397" s="298">
        <v>0.85</v>
      </c>
      <c r="J397" s="299">
        <v>10979516.560000001</v>
      </c>
      <c r="K397" s="299">
        <v>4103157.6</v>
      </c>
      <c r="L397" s="299">
        <v>5986729.2000000002</v>
      </c>
      <c r="M397" s="299">
        <v>-3644603.93</v>
      </c>
      <c r="N397" s="300">
        <v>6.83</v>
      </c>
      <c r="O397" s="301">
        <v>11.957740585774056</v>
      </c>
      <c r="P397" s="300">
        <v>5.5</v>
      </c>
      <c r="Q397" s="301">
        <v>10.477489539748952</v>
      </c>
      <c r="R397" s="302">
        <v>124.98</v>
      </c>
      <c r="S397" s="302">
        <v>86.63</v>
      </c>
      <c r="T397" s="302">
        <v>54.93</v>
      </c>
      <c r="U397" s="302">
        <v>246.43</v>
      </c>
      <c r="V397" s="302">
        <v>74.150000000000006</v>
      </c>
      <c r="W397" s="303"/>
      <c r="Y397" s="305"/>
      <c r="Z397" s="305"/>
      <c r="AA397" s="305"/>
      <c r="AB397" s="306"/>
      <c r="AC397" s="305"/>
      <c r="AD397" s="307"/>
    </row>
    <row r="398" spans="1:30" s="304" customFormat="1">
      <c r="A398" s="296">
        <v>6</v>
      </c>
      <c r="B398" s="297" t="s">
        <v>1389</v>
      </c>
      <c r="C398" s="296" t="s">
        <v>420</v>
      </c>
      <c r="D398" s="297" t="s">
        <v>2337</v>
      </c>
      <c r="E398" s="297" t="s">
        <v>2865</v>
      </c>
      <c r="F398" s="296">
        <v>6</v>
      </c>
      <c r="G398" s="298">
        <v>2.92</v>
      </c>
      <c r="H398" s="298">
        <v>2.72</v>
      </c>
      <c r="I398" s="298">
        <v>2.21</v>
      </c>
      <c r="J398" s="299">
        <v>65981070.869999997</v>
      </c>
      <c r="K398" s="299">
        <v>2103703.85</v>
      </c>
      <c r="L398" s="299">
        <v>5687315.3899999997</v>
      </c>
      <c r="M398" s="299">
        <v>41985209.100000001</v>
      </c>
      <c r="N398" s="300">
        <v>4.95</v>
      </c>
      <c r="O398" s="301">
        <v>12.960000000000003</v>
      </c>
      <c r="P398" s="300">
        <v>1.3</v>
      </c>
      <c r="Q398" s="301">
        <v>10.950165289256196</v>
      </c>
      <c r="R398" s="302">
        <v>176.57</v>
      </c>
      <c r="S398" s="302">
        <v>156.29</v>
      </c>
      <c r="T398" s="302">
        <v>343.91</v>
      </c>
      <c r="U398" s="302">
        <v>232.99</v>
      </c>
      <c r="V398" s="302">
        <v>73.989999999999995</v>
      </c>
      <c r="W398" s="303"/>
      <c r="Y398" s="305"/>
      <c r="Z398" s="305"/>
      <c r="AA398" s="305"/>
      <c r="AB398" s="306"/>
      <c r="AC398" s="305"/>
      <c r="AD398" s="307"/>
    </row>
    <row r="399" spans="1:30" s="304" customFormat="1">
      <c r="A399" s="296">
        <v>6</v>
      </c>
      <c r="B399" s="297" t="s">
        <v>1389</v>
      </c>
      <c r="C399" s="296" t="s">
        <v>421</v>
      </c>
      <c r="D399" s="297" t="s">
        <v>2338</v>
      </c>
      <c r="E399" s="297" t="s">
        <v>963</v>
      </c>
      <c r="F399" s="296">
        <v>9</v>
      </c>
      <c r="G399" s="298">
        <v>1.1200000000000001</v>
      </c>
      <c r="H399" s="298">
        <v>1.02</v>
      </c>
      <c r="I399" s="298">
        <v>0.6</v>
      </c>
      <c r="J399" s="299">
        <v>10563473.789999999</v>
      </c>
      <c r="K399" s="299">
        <v>1296199.73</v>
      </c>
      <c r="L399" s="299">
        <v>2501026.1</v>
      </c>
      <c r="M399" s="299">
        <v>-35797256.770000003</v>
      </c>
      <c r="N399" s="300">
        <v>2.21</v>
      </c>
      <c r="O399" s="301">
        <v>10.682500000000001</v>
      </c>
      <c r="P399" s="300">
        <v>0.8</v>
      </c>
      <c r="Q399" s="301">
        <v>7.8810714285714285</v>
      </c>
      <c r="R399" s="302">
        <v>213.06</v>
      </c>
      <c r="S399" s="302">
        <v>124.97</v>
      </c>
      <c r="T399" s="317">
        <v>-1892.15</v>
      </c>
      <c r="U399" s="302">
        <v>490.01</v>
      </c>
      <c r="V399" s="302">
        <v>56.53</v>
      </c>
      <c r="W399" s="303"/>
      <c r="Y399" s="305"/>
      <c r="Z399" s="305"/>
      <c r="AA399" s="305"/>
      <c r="AB399" s="306"/>
      <c r="AC399" s="305"/>
      <c r="AD399" s="307"/>
    </row>
    <row r="400" spans="1:30" s="304" customFormat="1" ht="48">
      <c r="A400" s="296">
        <v>6</v>
      </c>
      <c r="B400" s="297" t="s">
        <v>1389</v>
      </c>
      <c r="C400" s="296" t="s">
        <v>422</v>
      </c>
      <c r="D400" s="297" t="s">
        <v>2902</v>
      </c>
      <c r="E400" s="297" t="s">
        <v>945</v>
      </c>
      <c r="F400" s="296">
        <v>5</v>
      </c>
      <c r="G400" s="298">
        <v>1.44</v>
      </c>
      <c r="H400" s="298">
        <v>1.33</v>
      </c>
      <c r="I400" s="298">
        <v>0.97</v>
      </c>
      <c r="J400" s="299">
        <v>9223939.3599999994</v>
      </c>
      <c r="K400" s="299">
        <v>-6270915.4000000004</v>
      </c>
      <c r="L400" s="299">
        <v>-5307034.46</v>
      </c>
      <c r="M400" s="299">
        <v>-695614.98</v>
      </c>
      <c r="N400" s="300">
        <v>-11.41</v>
      </c>
      <c r="O400" s="301">
        <v>11.957740585774056</v>
      </c>
      <c r="P400" s="300">
        <v>-7.76</v>
      </c>
      <c r="Q400" s="301">
        <v>10.477489539748952</v>
      </c>
      <c r="R400" s="302">
        <v>141.35</v>
      </c>
      <c r="S400" s="302">
        <v>223.53</v>
      </c>
      <c r="T400" s="302">
        <v>135.82</v>
      </c>
      <c r="U400" s="302">
        <v>1718.07</v>
      </c>
      <c r="V400" s="302">
        <v>48.26</v>
      </c>
      <c r="W400" s="303"/>
      <c r="Y400" s="305"/>
      <c r="Z400" s="305"/>
      <c r="AA400" s="305"/>
      <c r="AB400" s="306"/>
      <c r="AC400" s="305"/>
      <c r="AD400" s="307"/>
    </row>
    <row r="401" spans="1:30" s="304" customFormat="1">
      <c r="A401" s="296">
        <v>6</v>
      </c>
      <c r="B401" s="297" t="s">
        <v>1389</v>
      </c>
      <c r="C401" s="296" t="s">
        <v>423</v>
      </c>
      <c r="D401" s="297" t="s">
        <v>2339</v>
      </c>
      <c r="E401" s="297" t="s">
        <v>945</v>
      </c>
      <c r="F401" s="296">
        <v>5</v>
      </c>
      <c r="G401" s="298">
        <v>5.68</v>
      </c>
      <c r="H401" s="298">
        <v>5.45</v>
      </c>
      <c r="I401" s="298">
        <v>5.08</v>
      </c>
      <c r="J401" s="299">
        <v>99386626.280000001</v>
      </c>
      <c r="K401" s="299">
        <v>19278994.559999999</v>
      </c>
      <c r="L401" s="299">
        <v>19290862.140000001</v>
      </c>
      <c r="M401" s="299">
        <v>86765139.599999994</v>
      </c>
      <c r="N401" s="300">
        <v>27.69</v>
      </c>
      <c r="O401" s="301">
        <v>11.957740585774056</v>
      </c>
      <c r="P401" s="300">
        <v>10.14</v>
      </c>
      <c r="Q401" s="301">
        <v>10.477489539748952</v>
      </c>
      <c r="R401" s="302">
        <v>178.52</v>
      </c>
      <c r="S401" s="302">
        <v>301.41000000000003</v>
      </c>
      <c r="T401" s="302">
        <v>422.46</v>
      </c>
      <c r="U401" s="302">
        <v>238.26</v>
      </c>
      <c r="V401" s="302">
        <v>75.36</v>
      </c>
      <c r="W401" s="303"/>
      <c r="Y401" s="305"/>
      <c r="Z401" s="305"/>
      <c r="AA401" s="305"/>
      <c r="AB401" s="306"/>
      <c r="AC401" s="305"/>
      <c r="AD401" s="307"/>
    </row>
    <row r="402" spans="1:30" s="304" customFormat="1">
      <c r="A402" s="296">
        <v>6</v>
      </c>
      <c r="B402" s="297" t="s">
        <v>1399</v>
      </c>
      <c r="C402" s="296" t="s">
        <v>424</v>
      </c>
      <c r="D402" s="297" t="s">
        <v>2340</v>
      </c>
      <c r="E402" s="297" t="s">
        <v>1957</v>
      </c>
      <c r="F402" s="296">
        <v>18</v>
      </c>
      <c r="G402" s="298">
        <v>0.91</v>
      </c>
      <c r="H402" s="298">
        <v>0.76</v>
      </c>
      <c r="I402" s="298">
        <v>0.33</v>
      </c>
      <c r="J402" s="299">
        <v>-40969725.369999997</v>
      </c>
      <c r="K402" s="299">
        <v>-129519530.55</v>
      </c>
      <c r="L402" s="299">
        <v>-56899092.359999999</v>
      </c>
      <c r="M402" s="299">
        <v>-307551190.38</v>
      </c>
      <c r="N402" s="300">
        <v>-5.49</v>
      </c>
      <c r="O402" s="301">
        <v>7.9006250000000007</v>
      </c>
      <c r="P402" s="300">
        <v>-9.14</v>
      </c>
      <c r="Q402" s="301">
        <v>2.48</v>
      </c>
      <c r="R402" s="302">
        <v>147.38999999999999</v>
      </c>
      <c r="S402" s="302">
        <v>133.49</v>
      </c>
      <c r="T402" s="302">
        <v>45.23</v>
      </c>
      <c r="U402" s="302">
        <v>90.26</v>
      </c>
      <c r="V402" s="302">
        <v>43.2</v>
      </c>
      <c r="W402" s="303"/>
      <c r="Y402" s="305"/>
      <c r="Z402" s="305"/>
      <c r="AA402" s="305"/>
      <c r="AB402" s="306"/>
      <c r="AC402" s="305"/>
      <c r="AD402" s="307"/>
    </row>
    <row r="403" spans="1:30" s="304" customFormat="1">
      <c r="A403" s="296">
        <v>6</v>
      </c>
      <c r="B403" s="297" t="s">
        <v>1399</v>
      </c>
      <c r="C403" s="296" t="s">
        <v>425</v>
      </c>
      <c r="D403" s="297" t="s">
        <v>2341</v>
      </c>
      <c r="E403" s="297" t="s">
        <v>2864</v>
      </c>
      <c r="F403" s="296">
        <v>13</v>
      </c>
      <c r="G403" s="298">
        <v>2.89</v>
      </c>
      <c r="H403" s="298">
        <v>2.8</v>
      </c>
      <c r="I403" s="298">
        <v>0.87</v>
      </c>
      <c r="J403" s="299">
        <v>193301313.15000001</v>
      </c>
      <c r="K403" s="299">
        <v>11570288.390000001</v>
      </c>
      <c r="L403" s="299">
        <v>20734765.690000001</v>
      </c>
      <c r="M403" s="299">
        <v>-11649006.52</v>
      </c>
      <c r="N403" s="300">
        <v>7.9</v>
      </c>
      <c r="O403" s="301">
        <v>11.051176470588238</v>
      </c>
      <c r="P403" s="300">
        <v>2.06</v>
      </c>
      <c r="Q403" s="301">
        <v>5.5768627450980395</v>
      </c>
      <c r="R403" s="302">
        <v>116.3</v>
      </c>
      <c r="S403" s="302">
        <v>415.8</v>
      </c>
      <c r="T403" s="302">
        <v>244.68</v>
      </c>
      <c r="U403" s="302">
        <v>40.98</v>
      </c>
      <c r="V403" s="302">
        <v>45.24</v>
      </c>
      <c r="W403" s="303"/>
      <c r="Y403" s="305"/>
      <c r="Z403" s="305"/>
      <c r="AA403" s="305"/>
      <c r="AB403" s="306"/>
      <c r="AC403" s="305"/>
      <c r="AD403" s="307"/>
    </row>
    <row r="404" spans="1:30" s="304" customFormat="1">
      <c r="A404" s="296">
        <v>6</v>
      </c>
      <c r="B404" s="297" t="s">
        <v>1399</v>
      </c>
      <c r="C404" s="296" t="s">
        <v>426</v>
      </c>
      <c r="D404" s="297" t="s">
        <v>2342</v>
      </c>
      <c r="E404" s="297" t="s">
        <v>2867</v>
      </c>
      <c r="F404" s="296">
        <v>15</v>
      </c>
      <c r="G404" s="298">
        <v>3.74</v>
      </c>
      <c r="H404" s="298">
        <v>3.66</v>
      </c>
      <c r="I404" s="298">
        <v>3.37</v>
      </c>
      <c r="J404" s="299">
        <v>531375058.51999998</v>
      </c>
      <c r="K404" s="299">
        <v>45812631.07</v>
      </c>
      <c r="L404" s="299">
        <v>65124981.469999999</v>
      </c>
      <c r="M404" s="299">
        <v>460356043.41000003</v>
      </c>
      <c r="N404" s="300">
        <v>13.67</v>
      </c>
      <c r="O404" s="301">
        <v>9.7924999999999986</v>
      </c>
      <c r="P404" s="300">
        <v>4.42</v>
      </c>
      <c r="Q404" s="301">
        <v>4.3149999999999995</v>
      </c>
      <c r="R404" s="302">
        <v>115.89</v>
      </c>
      <c r="S404" s="302">
        <v>64.69</v>
      </c>
      <c r="T404" s="302">
        <v>66.08</v>
      </c>
      <c r="U404" s="302">
        <v>0</v>
      </c>
      <c r="V404" s="302">
        <v>36.14</v>
      </c>
      <c r="W404" s="303"/>
      <c r="Y404" s="305"/>
      <c r="Z404" s="305"/>
      <c r="AA404" s="305"/>
      <c r="AB404" s="306"/>
      <c r="AC404" s="305"/>
      <c r="AD404" s="307"/>
    </row>
    <row r="405" spans="1:30" s="304" customFormat="1">
      <c r="A405" s="296">
        <v>6</v>
      </c>
      <c r="B405" s="297" t="s">
        <v>1399</v>
      </c>
      <c r="C405" s="296" t="s">
        <v>427</v>
      </c>
      <c r="D405" s="297" t="s">
        <v>2343</v>
      </c>
      <c r="E405" s="297" t="s">
        <v>941</v>
      </c>
      <c r="F405" s="296">
        <v>10</v>
      </c>
      <c r="G405" s="298">
        <v>2.4300000000000002</v>
      </c>
      <c r="H405" s="298">
        <v>2.21</v>
      </c>
      <c r="I405" s="298">
        <v>2</v>
      </c>
      <c r="J405" s="299">
        <v>47729281.359999999</v>
      </c>
      <c r="K405" s="299">
        <v>5800127.5099999998</v>
      </c>
      <c r="L405" s="299">
        <v>11313554.199999999</v>
      </c>
      <c r="M405" s="299">
        <v>33268062.059999999</v>
      </c>
      <c r="N405" s="300">
        <v>7.42</v>
      </c>
      <c r="O405" s="301">
        <v>10.935862068965518</v>
      </c>
      <c r="P405" s="300">
        <v>3.67</v>
      </c>
      <c r="Q405" s="301">
        <v>9.086724137931034</v>
      </c>
      <c r="R405" s="302">
        <v>90.56</v>
      </c>
      <c r="S405" s="302">
        <v>55.59</v>
      </c>
      <c r="T405" s="302">
        <v>53.07</v>
      </c>
      <c r="U405" s="302">
        <v>468.82</v>
      </c>
      <c r="V405" s="302">
        <v>58.23</v>
      </c>
      <c r="W405" s="303"/>
      <c r="Y405" s="305"/>
      <c r="Z405" s="305"/>
      <c r="AA405" s="305"/>
      <c r="AB405" s="306"/>
      <c r="AC405" s="305"/>
      <c r="AD405" s="307"/>
    </row>
    <row r="406" spans="1:30" s="304" customFormat="1">
      <c r="A406" s="296">
        <v>6</v>
      </c>
      <c r="B406" s="297" t="s">
        <v>1399</v>
      </c>
      <c r="C406" s="296" t="s">
        <v>428</v>
      </c>
      <c r="D406" s="297" t="s">
        <v>2903</v>
      </c>
      <c r="E406" s="297" t="s">
        <v>954</v>
      </c>
      <c r="F406" s="296">
        <v>7</v>
      </c>
      <c r="G406" s="298">
        <v>1.77</v>
      </c>
      <c r="H406" s="298">
        <v>1.51</v>
      </c>
      <c r="I406" s="298">
        <v>1.34</v>
      </c>
      <c r="J406" s="299">
        <v>22826047.73</v>
      </c>
      <c r="K406" s="299">
        <v>19989363.579999998</v>
      </c>
      <c r="L406" s="299">
        <v>23238415.75</v>
      </c>
      <c r="M406" s="299">
        <v>8534351.4900000002</v>
      </c>
      <c r="N406" s="300">
        <v>17.32</v>
      </c>
      <c r="O406" s="301">
        <v>11.74888888888889</v>
      </c>
      <c r="P406" s="300">
        <v>15.82</v>
      </c>
      <c r="Q406" s="301">
        <v>9.7611111111111093</v>
      </c>
      <c r="R406" s="302">
        <v>114.62</v>
      </c>
      <c r="S406" s="302">
        <v>79.430000000000007</v>
      </c>
      <c r="T406" s="302">
        <v>78.900000000000006</v>
      </c>
      <c r="U406" s="302">
        <v>517.54</v>
      </c>
      <c r="V406" s="302">
        <v>97.68</v>
      </c>
      <c r="W406" s="303"/>
      <c r="Y406" s="305"/>
      <c r="Z406" s="305"/>
      <c r="AA406" s="305"/>
      <c r="AB406" s="306"/>
      <c r="AC406" s="305"/>
      <c r="AD406" s="307"/>
    </row>
    <row r="407" spans="1:30" s="304" customFormat="1">
      <c r="A407" s="296">
        <v>6</v>
      </c>
      <c r="B407" s="297" t="s">
        <v>1399</v>
      </c>
      <c r="C407" s="296" t="s">
        <v>429</v>
      </c>
      <c r="D407" s="297" t="s">
        <v>2344</v>
      </c>
      <c r="E407" s="297" t="s">
        <v>1078</v>
      </c>
      <c r="F407" s="296">
        <v>4</v>
      </c>
      <c r="G407" s="298">
        <v>2.39</v>
      </c>
      <c r="H407" s="298">
        <v>2.2999999999999998</v>
      </c>
      <c r="I407" s="298">
        <v>2.27</v>
      </c>
      <c r="J407" s="299">
        <v>79533295.150000006</v>
      </c>
      <c r="K407" s="299">
        <v>19392822.129999999</v>
      </c>
      <c r="L407" s="299">
        <v>22998251.829999998</v>
      </c>
      <c r="M407" s="299">
        <v>72482736.629999995</v>
      </c>
      <c r="N407" s="300">
        <v>35.74</v>
      </c>
      <c r="O407" s="301">
        <v>21.396153846153847</v>
      </c>
      <c r="P407" s="300">
        <v>8.67</v>
      </c>
      <c r="Q407" s="301">
        <v>9.1407692307692301</v>
      </c>
      <c r="R407" s="302">
        <v>170.43</v>
      </c>
      <c r="S407" s="302">
        <v>77.2</v>
      </c>
      <c r="T407" s="302">
        <v>114.29</v>
      </c>
      <c r="U407" s="302">
        <v>0</v>
      </c>
      <c r="V407" s="302">
        <v>171.51</v>
      </c>
      <c r="W407" s="303"/>
      <c r="Y407" s="305"/>
      <c r="Z407" s="305"/>
      <c r="AA407" s="305"/>
      <c r="AB407" s="306"/>
      <c r="AC407" s="305"/>
      <c r="AD407" s="307"/>
    </row>
    <row r="408" spans="1:30" s="304" customFormat="1">
      <c r="A408" s="296">
        <v>6</v>
      </c>
      <c r="B408" s="297" t="s">
        <v>1406</v>
      </c>
      <c r="C408" s="296" t="s">
        <v>430</v>
      </c>
      <c r="D408" s="297" t="s">
        <v>2904</v>
      </c>
      <c r="E408" s="297" t="s">
        <v>1000</v>
      </c>
      <c r="F408" s="296">
        <v>17</v>
      </c>
      <c r="G408" s="298">
        <v>3.72</v>
      </c>
      <c r="H408" s="298">
        <v>3.38</v>
      </c>
      <c r="I408" s="298">
        <v>2.25</v>
      </c>
      <c r="J408" s="299">
        <v>354487569.94999999</v>
      </c>
      <c r="K408" s="299">
        <v>126380055.22</v>
      </c>
      <c r="L408" s="299">
        <v>121805667.89</v>
      </c>
      <c r="M408" s="299">
        <v>162859774.13</v>
      </c>
      <c r="N408" s="300">
        <v>17.23</v>
      </c>
      <c r="O408" s="301">
        <v>7.9657894736842101</v>
      </c>
      <c r="P408" s="300">
        <v>13.9</v>
      </c>
      <c r="Q408" s="301">
        <v>3.4205263157894743</v>
      </c>
      <c r="R408" s="302">
        <v>93.55</v>
      </c>
      <c r="S408" s="302">
        <v>59.6</v>
      </c>
      <c r="T408" s="302">
        <v>111.75</v>
      </c>
      <c r="U408" s="302">
        <v>115</v>
      </c>
      <c r="V408" s="302">
        <v>60.21</v>
      </c>
      <c r="W408" s="303"/>
      <c r="Y408" s="305"/>
      <c r="Z408" s="305"/>
      <c r="AA408" s="305"/>
      <c r="AB408" s="306"/>
      <c r="AC408" s="305"/>
      <c r="AD408" s="307"/>
    </row>
    <row r="409" spans="1:30" s="304" customFormat="1">
      <c r="A409" s="296">
        <v>6</v>
      </c>
      <c r="B409" s="297" t="s">
        <v>1406</v>
      </c>
      <c r="C409" s="296" t="s">
        <v>431</v>
      </c>
      <c r="D409" s="297" t="s">
        <v>2345</v>
      </c>
      <c r="E409" s="297" t="s">
        <v>945</v>
      </c>
      <c r="F409" s="296">
        <v>5</v>
      </c>
      <c r="G409" s="298">
        <v>2.0499999999999998</v>
      </c>
      <c r="H409" s="298">
        <v>1.88</v>
      </c>
      <c r="I409" s="298">
        <v>1.42</v>
      </c>
      <c r="J409" s="299">
        <v>19880104.140000001</v>
      </c>
      <c r="K409" s="299">
        <v>10215962.869999999</v>
      </c>
      <c r="L409" s="299">
        <v>11764955.1</v>
      </c>
      <c r="M409" s="299">
        <v>7860066.7000000002</v>
      </c>
      <c r="N409" s="300">
        <v>17.98</v>
      </c>
      <c r="O409" s="301">
        <v>11.957740585774056</v>
      </c>
      <c r="P409" s="300">
        <v>15.93</v>
      </c>
      <c r="Q409" s="301">
        <v>10.477489539748952</v>
      </c>
      <c r="R409" s="302">
        <v>235.17</v>
      </c>
      <c r="S409" s="302">
        <v>58.54</v>
      </c>
      <c r="T409" s="302">
        <v>67.58</v>
      </c>
      <c r="U409" s="302">
        <v>1060.3699999999999</v>
      </c>
      <c r="V409" s="302">
        <v>80.58</v>
      </c>
      <c r="W409" s="303"/>
      <c r="Y409" s="305"/>
      <c r="Z409" s="305"/>
      <c r="AA409" s="305"/>
      <c r="AB409" s="306"/>
      <c r="AC409" s="305"/>
      <c r="AD409" s="307"/>
    </row>
    <row r="410" spans="1:30" s="304" customFormat="1">
      <c r="A410" s="296">
        <v>6</v>
      </c>
      <c r="B410" s="297" t="s">
        <v>1406</v>
      </c>
      <c r="C410" s="296" t="s">
        <v>432</v>
      </c>
      <c r="D410" s="297" t="s">
        <v>2346</v>
      </c>
      <c r="E410" s="297" t="s">
        <v>2865</v>
      </c>
      <c r="F410" s="296">
        <v>6</v>
      </c>
      <c r="G410" s="298">
        <v>4.22</v>
      </c>
      <c r="H410" s="298">
        <v>3.91</v>
      </c>
      <c r="I410" s="298">
        <v>3.32</v>
      </c>
      <c r="J410" s="299">
        <v>60754821.280000001</v>
      </c>
      <c r="K410" s="299">
        <v>14092716.449999999</v>
      </c>
      <c r="L410" s="299">
        <v>20714754.879999999</v>
      </c>
      <c r="M410" s="299">
        <v>43646194.770000003</v>
      </c>
      <c r="N410" s="300">
        <v>25.14</v>
      </c>
      <c r="O410" s="301">
        <v>12.960000000000003</v>
      </c>
      <c r="P410" s="300">
        <v>11.32</v>
      </c>
      <c r="Q410" s="301">
        <v>10.950165289256196</v>
      </c>
      <c r="R410" s="302">
        <v>59.79</v>
      </c>
      <c r="S410" s="302">
        <v>108.85</v>
      </c>
      <c r="T410" s="302">
        <v>102.79</v>
      </c>
      <c r="U410" s="302">
        <v>1022.03</v>
      </c>
      <c r="V410" s="302">
        <v>142.38999999999999</v>
      </c>
      <c r="W410" s="303"/>
      <c r="Y410" s="305"/>
      <c r="Z410" s="305"/>
      <c r="AA410" s="305"/>
      <c r="AB410" s="306"/>
      <c r="AC410" s="305"/>
      <c r="AD410" s="307"/>
    </row>
    <row r="411" spans="1:30" s="304" customFormat="1">
      <c r="A411" s="296">
        <v>6</v>
      </c>
      <c r="B411" s="297" t="s">
        <v>1406</v>
      </c>
      <c r="C411" s="296" t="s">
        <v>433</v>
      </c>
      <c r="D411" s="297" t="s">
        <v>2347</v>
      </c>
      <c r="E411" s="297" t="s">
        <v>2865</v>
      </c>
      <c r="F411" s="296">
        <v>6</v>
      </c>
      <c r="G411" s="298">
        <v>1.61</v>
      </c>
      <c r="H411" s="298">
        <v>1.28</v>
      </c>
      <c r="I411" s="298">
        <v>0.91</v>
      </c>
      <c r="J411" s="299">
        <v>13625432.42</v>
      </c>
      <c r="K411" s="299">
        <v>6569642.46</v>
      </c>
      <c r="L411" s="299">
        <v>11435605.800000001</v>
      </c>
      <c r="M411" s="299">
        <v>-1949925.32</v>
      </c>
      <c r="N411" s="300">
        <v>10</v>
      </c>
      <c r="O411" s="301">
        <v>12.960000000000003</v>
      </c>
      <c r="P411" s="300">
        <v>4.59</v>
      </c>
      <c r="Q411" s="301">
        <v>10.950165289256196</v>
      </c>
      <c r="R411" s="302">
        <v>227.88</v>
      </c>
      <c r="S411" s="302">
        <v>264.14999999999998</v>
      </c>
      <c r="T411" s="302">
        <v>243.53</v>
      </c>
      <c r="U411" s="302">
        <v>637.69000000000005</v>
      </c>
      <c r="V411" s="302">
        <v>109.95</v>
      </c>
      <c r="W411" s="303"/>
      <c r="Y411" s="305"/>
      <c r="Z411" s="305"/>
      <c r="AA411" s="305"/>
      <c r="AB411" s="306"/>
      <c r="AC411" s="305"/>
      <c r="AD411" s="307"/>
    </row>
    <row r="412" spans="1:30" s="304" customFormat="1">
      <c r="A412" s="296">
        <v>6</v>
      </c>
      <c r="B412" s="297" t="s">
        <v>1406</v>
      </c>
      <c r="C412" s="296" t="s">
        <v>434</v>
      </c>
      <c r="D412" s="297" t="s">
        <v>2348</v>
      </c>
      <c r="E412" s="297" t="s">
        <v>2865</v>
      </c>
      <c r="F412" s="296">
        <v>6</v>
      </c>
      <c r="G412" s="298">
        <v>2.3199999999999998</v>
      </c>
      <c r="H412" s="298">
        <v>2.15</v>
      </c>
      <c r="I412" s="298">
        <v>1.77</v>
      </c>
      <c r="J412" s="299">
        <v>38446514.119999997</v>
      </c>
      <c r="K412" s="299">
        <v>18905349.390000001</v>
      </c>
      <c r="L412" s="299">
        <v>20029897.550000001</v>
      </c>
      <c r="M412" s="299">
        <v>22340822.140000001</v>
      </c>
      <c r="N412" s="300">
        <v>15.12</v>
      </c>
      <c r="O412" s="301">
        <v>12.960000000000003</v>
      </c>
      <c r="P412" s="300">
        <v>18.760000000000002</v>
      </c>
      <c r="Q412" s="301">
        <v>10.950165289256196</v>
      </c>
      <c r="R412" s="302">
        <v>181.76</v>
      </c>
      <c r="S412" s="302">
        <v>42.48</v>
      </c>
      <c r="T412" s="302">
        <v>89.97</v>
      </c>
      <c r="U412" s="302">
        <v>198.12</v>
      </c>
      <c r="V412" s="302">
        <v>69.540000000000006</v>
      </c>
      <c r="W412" s="303"/>
      <c r="Y412" s="305"/>
      <c r="Z412" s="305"/>
      <c r="AA412" s="305"/>
      <c r="AB412" s="306"/>
      <c r="AC412" s="305"/>
      <c r="AD412" s="307"/>
    </row>
    <row r="413" spans="1:30" s="304" customFormat="1">
      <c r="A413" s="296">
        <v>6</v>
      </c>
      <c r="B413" s="297" t="s">
        <v>1406</v>
      </c>
      <c r="C413" s="296" t="s">
        <v>435</v>
      </c>
      <c r="D413" s="297" t="s">
        <v>2349</v>
      </c>
      <c r="E413" s="297" t="s">
        <v>2868</v>
      </c>
      <c r="F413" s="296">
        <v>14</v>
      </c>
      <c r="G413" s="298">
        <v>2.04</v>
      </c>
      <c r="H413" s="298">
        <v>1.81</v>
      </c>
      <c r="I413" s="298">
        <v>1.26</v>
      </c>
      <c r="J413" s="299">
        <v>76305692.049999997</v>
      </c>
      <c r="K413" s="299">
        <v>19490955.010000002</v>
      </c>
      <c r="L413" s="299">
        <v>27013180.460000001</v>
      </c>
      <c r="M413" s="299">
        <v>19247767.440000001</v>
      </c>
      <c r="N413" s="300">
        <v>10.89</v>
      </c>
      <c r="O413" s="301">
        <v>11.61142857142857</v>
      </c>
      <c r="P413" s="300">
        <v>5.15</v>
      </c>
      <c r="Q413" s="301">
        <v>4.7292857142857141</v>
      </c>
      <c r="R413" s="302">
        <v>135.61000000000001</v>
      </c>
      <c r="S413" s="302">
        <v>84.59</v>
      </c>
      <c r="T413" s="302">
        <v>86.17</v>
      </c>
      <c r="U413" s="302">
        <v>157.6</v>
      </c>
      <c r="V413" s="302">
        <v>61.12</v>
      </c>
      <c r="W413" s="303"/>
      <c r="Y413" s="305"/>
      <c r="Z413" s="305"/>
      <c r="AA413" s="305"/>
      <c r="AB413" s="306"/>
      <c r="AC413" s="305"/>
      <c r="AD413" s="307"/>
    </row>
    <row r="414" spans="1:30" s="304" customFormat="1">
      <c r="A414" s="296">
        <v>6</v>
      </c>
      <c r="B414" s="297" t="s">
        <v>1406</v>
      </c>
      <c r="C414" s="296" t="s">
        <v>436</v>
      </c>
      <c r="D414" s="297" t="s">
        <v>2350</v>
      </c>
      <c r="E414" s="297" t="s">
        <v>2865</v>
      </c>
      <c r="F414" s="296">
        <v>6</v>
      </c>
      <c r="G414" s="298">
        <v>2.72</v>
      </c>
      <c r="H414" s="298">
        <v>2.41</v>
      </c>
      <c r="I414" s="298">
        <v>2.09</v>
      </c>
      <c r="J414" s="299">
        <v>35085088.329999998</v>
      </c>
      <c r="K414" s="299">
        <v>6374687.2000000002</v>
      </c>
      <c r="L414" s="299">
        <v>9433830.6300000008</v>
      </c>
      <c r="M414" s="299">
        <v>22371937.190000001</v>
      </c>
      <c r="N414" s="300">
        <v>12.16</v>
      </c>
      <c r="O414" s="301">
        <v>12.960000000000003</v>
      </c>
      <c r="P414" s="300">
        <v>6.85</v>
      </c>
      <c r="Q414" s="301">
        <v>10.950165289256196</v>
      </c>
      <c r="R414" s="302">
        <v>110.65</v>
      </c>
      <c r="S414" s="302">
        <v>84.63</v>
      </c>
      <c r="T414" s="302">
        <v>84.53</v>
      </c>
      <c r="U414" s="302">
        <v>382.81</v>
      </c>
      <c r="V414" s="302">
        <v>93.42</v>
      </c>
      <c r="W414" s="303"/>
      <c r="Y414" s="305"/>
      <c r="Z414" s="305"/>
      <c r="AA414" s="305"/>
      <c r="AB414" s="306"/>
      <c r="AC414" s="305"/>
      <c r="AD414" s="307"/>
    </row>
    <row r="415" spans="1:30" s="304" customFormat="1">
      <c r="A415" s="296">
        <v>6</v>
      </c>
      <c r="B415" s="297" t="s">
        <v>1406</v>
      </c>
      <c r="C415" s="296" t="s">
        <v>437</v>
      </c>
      <c r="D415" s="297" t="s">
        <v>2351</v>
      </c>
      <c r="E415" s="297" t="s">
        <v>1078</v>
      </c>
      <c r="F415" s="296">
        <v>4</v>
      </c>
      <c r="G415" s="298">
        <v>4.3600000000000003</v>
      </c>
      <c r="H415" s="298">
        <v>4.04</v>
      </c>
      <c r="I415" s="298">
        <v>3.55</v>
      </c>
      <c r="J415" s="299">
        <v>29426739.300000001</v>
      </c>
      <c r="K415" s="299">
        <v>6334832.0499999998</v>
      </c>
      <c r="L415" s="299">
        <v>6946922.1699999999</v>
      </c>
      <c r="M415" s="299">
        <v>22305705.579999998</v>
      </c>
      <c r="N415" s="300">
        <v>15.36</v>
      </c>
      <c r="O415" s="301">
        <v>21.396153846153847</v>
      </c>
      <c r="P415" s="300">
        <v>8.2200000000000006</v>
      </c>
      <c r="Q415" s="301">
        <v>9.1407692307692301</v>
      </c>
      <c r="R415" s="302">
        <v>88.87</v>
      </c>
      <c r="S415" s="302">
        <v>32.49</v>
      </c>
      <c r="T415" s="302">
        <v>180.03</v>
      </c>
      <c r="U415" s="302">
        <v>413.99</v>
      </c>
      <c r="V415" s="302">
        <v>110.88</v>
      </c>
      <c r="W415" s="303"/>
      <c r="Y415" s="305"/>
      <c r="Z415" s="305"/>
      <c r="AA415" s="305"/>
      <c r="AB415" s="306"/>
      <c r="AC415" s="305"/>
      <c r="AD415" s="307"/>
    </row>
    <row r="416" spans="1:30" s="304" customFormat="1">
      <c r="A416" s="296">
        <v>6</v>
      </c>
      <c r="B416" s="297" t="s">
        <v>1406</v>
      </c>
      <c r="C416" s="296" t="s">
        <v>438</v>
      </c>
      <c r="D416" s="297" t="s">
        <v>2352</v>
      </c>
      <c r="E416" s="297" t="s">
        <v>1015</v>
      </c>
      <c r="F416" s="296">
        <v>3</v>
      </c>
      <c r="G416" s="298">
        <v>2.61</v>
      </c>
      <c r="H416" s="298">
        <v>2.33</v>
      </c>
      <c r="I416" s="298">
        <v>2.0499999999999998</v>
      </c>
      <c r="J416" s="299">
        <v>22237016.870000001</v>
      </c>
      <c r="K416" s="299">
        <v>12329909.99</v>
      </c>
      <c r="L416" s="299">
        <v>15460941.84</v>
      </c>
      <c r="M416" s="299">
        <v>14521517.25</v>
      </c>
      <c r="N416" s="300">
        <v>34.049999999999997</v>
      </c>
      <c r="O416" s="301">
        <v>21.826829268292677</v>
      </c>
      <c r="P416" s="300">
        <v>17.63</v>
      </c>
      <c r="Q416" s="301">
        <v>10.564878048780489</v>
      </c>
      <c r="R416" s="302">
        <v>205.98</v>
      </c>
      <c r="S416" s="302">
        <v>29.81</v>
      </c>
      <c r="T416" s="302">
        <v>133.91999999999999</v>
      </c>
      <c r="U416" s="302">
        <v>320.52999999999997</v>
      </c>
      <c r="V416" s="302">
        <v>134.26</v>
      </c>
      <c r="W416" s="303"/>
      <c r="Y416" s="305"/>
      <c r="Z416" s="305"/>
      <c r="AA416" s="305"/>
      <c r="AB416" s="306"/>
      <c r="AC416" s="305"/>
      <c r="AD416" s="307"/>
    </row>
    <row r="417" spans="1:30" s="304" customFormat="1">
      <c r="A417" s="296">
        <v>7</v>
      </c>
      <c r="B417" s="297" t="s">
        <v>1416</v>
      </c>
      <c r="C417" s="296" t="s">
        <v>439</v>
      </c>
      <c r="D417" s="297" t="s">
        <v>2353</v>
      </c>
      <c r="E417" s="297" t="s">
        <v>1000</v>
      </c>
      <c r="F417" s="296">
        <v>17</v>
      </c>
      <c r="G417" s="298">
        <v>1.4</v>
      </c>
      <c r="H417" s="298">
        <v>1.21</v>
      </c>
      <c r="I417" s="298">
        <v>0.72</v>
      </c>
      <c r="J417" s="299">
        <v>112169478.28</v>
      </c>
      <c r="K417" s="299">
        <v>39793857.090000004</v>
      </c>
      <c r="L417" s="299">
        <v>66399540.369999997</v>
      </c>
      <c r="M417" s="299">
        <v>-79160918.569999993</v>
      </c>
      <c r="N417" s="300">
        <v>7.84</v>
      </c>
      <c r="O417" s="301">
        <v>7.9657894736842101</v>
      </c>
      <c r="P417" s="300">
        <v>2.93</v>
      </c>
      <c r="Q417" s="301">
        <v>3.4205263157894743</v>
      </c>
      <c r="R417" s="302">
        <v>145.24</v>
      </c>
      <c r="S417" s="302">
        <v>31.04</v>
      </c>
      <c r="T417" s="302">
        <v>69.650000000000006</v>
      </c>
      <c r="U417" s="302">
        <v>262.37</v>
      </c>
      <c r="V417" s="302">
        <v>45.07</v>
      </c>
      <c r="W417" s="303"/>
      <c r="Y417" s="305"/>
      <c r="Z417" s="305"/>
      <c r="AA417" s="305"/>
      <c r="AB417" s="306"/>
      <c r="AC417" s="305"/>
      <c r="AD417" s="307"/>
    </row>
    <row r="418" spans="1:30" s="304" customFormat="1">
      <c r="A418" s="296">
        <v>7</v>
      </c>
      <c r="B418" s="297" t="s">
        <v>1416</v>
      </c>
      <c r="C418" s="296" t="s">
        <v>440</v>
      </c>
      <c r="D418" s="297" t="s">
        <v>2354</v>
      </c>
      <c r="E418" s="297" t="s">
        <v>945</v>
      </c>
      <c r="F418" s="296">
        <v>5</v>
      </c>
      <c r="G418" s="298">
        <v>2.92</v>
      </c>
      <c r="H418" s="298">
        <v>2.58</v>
      </c>
      <c r="I418" s="298">
        <v>2.27</v>
      </c>
      <c r="J418" s="299">
        <v>19863241.289999999</v>
      </c>
      <c r="K418" s="299">
        <v>15802186.369999999</v>
      </c>
      <c r="L418" s="299">
        <v>17202364.300000001</v>
      </c>
      <c r="M418" s="299">
        <v>13158039.68</v>
      </c>
      <c r="N418" s="300">
        <v>28.24</v>
      </c>
      <c r="O418" s="301">
        <v>11.957740585774056</v>
      </c>
      <c r="P418" s="300">
        <v>29.26</v>
      </c>
      <c r="Q418" s="301">
        <v>10.477489539748952</v>
      </c>
      <c r="R418" s="302">
        <v>204.21</v>
      </c>
      <c r="S418" s="302">
        <v>27.91</v>
      </c>
      <c r="T418" s="302">
        <v>57.1</v>
      </c>
      <c r="U418" s="302">
        <v>295.3</v>
      </c>
      <c r="V418" s="302">
        <v>92.3</v>
      </c>
      <c r="W418" s="303"/>
      <c r="Y418" s="305"/>
      <c r="Z418" s="305"/>
      <c r="AA418" s="305"/>
      <c r="AB418" s="306"/>
      <c r="AC418" s="305"/>
      <c r="AD418" s="307"/>
    </row>
    <row r="419" spans="1:30" s="304" customFormat="1">
      <c r="A419" s="296">
        <v>7</v>
      </c>
      <c r="B419" s="297" t="s">
        <v>1416</v>
      </c>
      <c r="C419" s="296" t="s">
        <v>441</v>
      </c>
      <c r="D419" s="297" t="s">
        <v>2355</v>
      </c>
      <c r="E419" s="297" t="s">
        <v>963</v>
      </c>
      <c r="F419" s="296">
        <v>9</v>
      </c>
      <c r="G419" s="298">
        <v>1.18</v>
      </c>
      <c r="H419" s="298">
        <v>1.06</v>
      </c>
      <c r="I419" s="298">
        <v>0.69</v>
      </c>
      <c r="J419" s="299">
        <v>15606557.99</v>
      </c>
      <c r="K419" s="299">
        <v>23638371.02</v>
      </c>
      <c r="L419" s="299">
        <v>26588783.219999999</v>
      </c>
      <c r="M419" s="299">
        <v>-27324735.5</v>
      </c>
      <c r="N419" s="300">
        <v>14.64</v>
      </c>
      <c r="O419" s="301">
        <v>10.682500000000001</v>
      </c>
      <c r="P419" s="300">
        <v>15.56</v>
      </c>
      <c r="Q419" s="301">
        <v>7.8810714285714285</v>
      </c>
      <c r="R419" s="302">
        <v>886.31</v>
      </c>
      <c r="S419" s="302">
        <v>84.27</v>
      </c>
      <c r="T419" s="302">
        <v>34.78</v>
      </c>
      <c r="U419" s="302">
        <v>349.38</v>
      </c>
      <c r="V419" s="302">
        <v>76.38</v>
      </c>
      <c r="W419" s="303"/>
      <c r="Y419" s="305"/>
      <c r="Z419" s="305"/>
      <c r="AA419" s="305"/>
      <c r="AB419" s="306"/>
      <c r="AC419" s="305"/>
      <c r="AD419" s="307"/>
    </row>
    <row r="420" spans="1:30" s="304" customFormat="1">
      <c r="A420" s="296">
        <v>7</v>
      </c>
      <c r="B420" s="297" t="s">
        <v>1416</v>
      </c>
      <c r="C420" s="296" t="s">
        <v>442</v>
      </c>
      <c r="D420" s="297" t="s">
        <v>2356</v>
      </c>
      <c r="E420" s="297" t="s">
        <v>945</v>
      </c>
      <c r="F420" s="296">
        <v>5</v>
      </c>
      <c r="G420" s="298">
        <v>1.1000000000000001</v>
      </c>
      <c r="H420" s="298">
        <v>0.82</v>
      </c>
      <c r="I420" s="298">
        <v>0.63</v>
      </c>
      <c r="J420" s="299">
        <v>763162.42</v>
      </c>
      <c r="K420" s="299">
        <v>-460118.61</v>
      </c>
      <c r="L420" s="299">
        <v>719934.67</v>
      </c>
      <c r="M420" s="299">
        <v>-2934122.49</v>
      </c>
      <c r="N420" s="300">
        <v>1.9</v>
      </c>
      <c r="O420" s="301">
        <v>11.957740585774056</v>
      </c>
      <c r="P420" s="300">
        <v>-3.01</v>
      </c>
      <c r="Q420" s="301">
        <v>10.477489539748952</v>
      </c>
      <c r="R420" s="302">
        <v>261.94</v>
      </c>
      <c r="S420" s="302">
        <v>11.31</v>
      </c>
      <c r="T420" s="302">
        <v>54.64</v>
      </c>
      <c r="U420" s="302">
        <v>263.06</v>
      </c>
      <c r="V420" s="302">
        <v>87.69</v>
      </c>
      <c r="W420" s="303"/>
      <c r="Y420" s="305"/>
      <c r="Z420" s="305"/>
      <c r="AA420" s="305"/>
      <c r="AB420" s="306"/>
      <c r="AC420" s="305"/>
      <c r="AD420" s="307"/>
    </row>
    <row r="421" spans="1:30" s="304" customFormat="1">
      <c r="A421" s="296">
        <v>7</v>
      </c>
      <c r="B421" s="297" t="s">
        <v>1416</v>
      </c>
      <c r="C421" s="296" t="s">
        <v>443</v>
      </c>
      <c r="D421" s="297" t="s">
        <v>2357</v>
      </c>
      <c r="E421" s="297" t="s">
        <v>945</v>
      </c>
      <c r="F421" s="296">
        <v>5</v>
      </c>
      <c r="G421" s="298">
        <v>3.83</v>
      </c>
      <c r="H421" s="298">
        <v>3.21</v>
      </c>
      <c r="I421" s="298">
        <v>2.14</v>
      </c>
      <c r="J421" s="299">
        <v>33163392.09</v>
      </c>
      <c r="K421" s="299">
        <v>17796220.109999999</v>
      </c>
      <c r="L421" s="299">
        <v>20060856.899999999</v>
      </c>
      <c r="M421" s="299">
        <v>13400738.98</v>
      </c>
      <c r="N421" s="300">
        <v>16.45</v>
      </c>
      <c r="O421" s="301">
        <v>11.957740585774056</v>
      </c>
      <c r="P421" s="300">
        <v>20.21</v>
      </c>
      <c r="Q421" s="301">
        <v>10.477489539748952</v>
      </c>
      <c r="R421" s="302">
        <v>123.86</v>
      </c>
      <c r="S421" s="302">
        <v>21.19</v>
      </c>
      <c r="T421" s="302">
        <v>50.04</v>
      </c>
      <c r="U421" s="302">
        <v>195.46</v>
      </c>
      <c r="V421" s="302">
        <v>78.88</v>
      </c>
      <c r="W421" s="303"/>
      <c r="Y421" s="305"/>
      <c r="Z421" s="305"/>
      <c r="AA421" s="305"/>
      <c r="AB421" s="306"/>
      <c r="AC421" s="305"/>
      <c r="AD421" s="307"/>
    </row>
    <row r="422" spans="1:30" s="304" customFormat="1">
      <c r="A422" s="296">
        <v>7</v>
      </c>
      <c r="B422" s="297" t="s">
        <v>1416</v>
      </c>
      <c r="C422" s="296" t="s">
        <v>444</v>
      </c>
      <c r="D422" s="297" t="s">
        <v>2358</v>
      </c>
      <c r="E422" s="297" t="s">
        <v>2864</v>
      </c>
      <c r="F422" s="296">
        <v>13</v>
      </c>
      <c r="G422" s="298">
        <v>1.35</v>
      </c>
      <c r="H422" s="298">
        <v>1.2</v>
      </c>
      <c r="I422" s="298">
        <v>0.83</v>
      </c>
      <c r="J422" s="299">
        <v>20452811.98</v>
      </c>
      <c r="K422" s="299">
        <v>16776627.75</v>
      </c>
      <c r="L422" s="299">
        <v>24847924.670000002</v>
      </c>
      <c r="M422" s="299">
        <v>-10010860.57</v>
      </c>
      <c r="N422" s="300">
        <v>12.22</v>
      </c>
      <c r="O422" s="301">
        <v>11.051176470588238</v>
      </c>
      <c r="P422" s="300">
        <v>6.35</v>
      </c>
      <c r="Q422" s="301">
        <v>5.5768627450980395</v>
      </c>
      <c r="R422" s="302">
        <v>257.66000000000003</v>
      </c>
      <c r="S422" s="302">
        <v>45.72</v>
      </c>
      <c r="T422" s="302">
        <v>35.479999999999997</v>
      </c>
      <c r="U422" s="302">
        <v>886</v>
      </c>
      <c r="V422" s="302">
        <v>51.01</v>
      </c>
      <c r="W422" s="303"/>
      <c r="Y422" s="305"/>
      <c r="Z422" s="305"/>
      <c r="AA422" s="305"/>
      <c r="AB422" s="306"/>
      <c r="AC422" s="305"/>
      <c r="AD422" s="307"/>
    </row>
    <row r="423" spans="1:30" s="304" customFormat="1">
      <c r="A423" s="296">
        <v>7</v>
      </c>
      <c r="B423" s="297" t="s">
        <v>1416</v>
      </c>
      <c r="C423" s="296" t="s">
        <v>445</v>
      </c>
      <c r="D423" s="297" t="s">
        <v>2359</v>
      </c>
      <c r="E423" s="297" t="s">
        <v>2865</v>
      </c>
      <c r="F423" s="296">
        <v>6</v>
      </c>
      <c r="G423" s="298">
        <v>1.74</v>
      </c>
      <c r="H423" s="298">
        <v>1.48</v>
      </c>
      <c r="I423" s="298">
        <v>1.02</v>
      </c>
      <c r="J423" s="299">
        <v>11681622.779999999</v>
      </c>
      <c r="K423" s="299">
        <v>8012263.3399999999</v>
      </c>
      <c r="L423" s="299">
        <v>7675808.4000000004</v>
      </c>
      <c r="M423" s="299">
        <v>537746.99</v>
      </c>
      <c r="N423" s="300">
        <v>11.6</v>
      </c>
      <c r="O423" s="301">
        <v>12.960000000000003</v>
      </c>
      <c r="P423" s="300">
        <v>10</v>
      </c>
      <c r="Q423" s="301">
        <v>10.950165289256196</v>
      </c>
      <c r="R423" s="302">
        <v>207.13</v>
      </c>
      <c r="S423" s="302">
        <v>63.89</v>
      </c>
      <c r="T423" s="302">
        <v>113.65</v>
      </c>
      <c r="U423" s="302">
        <v>268.29000000000002</v>
      </c>
      <c r="V423" s="302">
        <v>78.900000000000006</v>
      </c>
      <c r="W423" s="303"/>
      <c r="Y423" s="305"/>
      <c r="Z423" s="305"/>
      <c r="AA423" s="305"/>
      <c r="AB423" s="306"/>
      <c r="AC423" s="305"/>
      <c r="AD423" s="307"/>
    </row>
    <row r="424" spans="1:30" s="304" customFormat="1">
      <c r="A424" s="296">
        <v>7</v>
      </c>
      <c r="B424" s="297" t="s">
        <v>1416</v>
      </c>
      <c r="C424" s="296" t="s">
        <v>446</v>
      </c>
      <c r="D424" s="297" t="s">
        <v>2360</v>
      </c>
      <c r="E424" s="297" t="s">
        <v>945</v>
      </c>
      <c r="F424" s="296">
        <v>5</v>
      </c>
      <c r="G424" s="298">
        <v>1.91</v>
      </c>
      <c r="H424" s="298">
        <v>1.5</v>
      </c>
      <c r="I424" s="298">
        <v>1.04</v>
      </c>
      <c r="J424" s="299">
        <v>11086680.640000001</v>
      </c>
      <c r="K424" s="299">
        <v>12979800.51</v>
      </c>
      <c r="L424" s="299">
        <v>13469546.15</v>
      </c>
      <c r="M424" s="299">
        <v>531765.81999999995</v>
      </c>
      <c r="N424" s="300">
        <v>20.12</v>
      </c>
      <c r="O424" s="301">
        <v>11.957740585774056</v>
      </c>
      <c r="P424" s="300">
        <v>27.68</v>
      </c>
      <c r="Q424" s="301">
        <v>10.477489539748952</v>
      </c>
      <c r="R424" s="302">
        <v>185.47</v>
      </c>
      <c r="S424" s="302">
        <v>31.46</v>
      </c>
      <c r="T424" s="302">
        <v>75.09</v>
      </c>
      <c r="U424" s="302">
        <v>291.74</v>
      </c>
      <c r="V424" s="302">
        <v>96.37</v>
      </c>
      <c r="W424" s="303"/>
      <c r="Y424" s="305"/>
      <c r="Z424" s="305"/>
      <c r="AA424" s="305"/>
      <c r="AB424" s="306"/>
      <c r="AC424" s="305"/>
      <c r="AD424" s="307"/>
    </row>
    <row r="425" spans="1:30" s="304" customFormat="1">
      <c r="A425" s="296">
        <v>7</v>
      </c>
      <c r="B425" s="297" t="s">
        <v>1416</v>
      </c>
      <c r="C425" s="296" t="s">
        <v>447</v>
      </c>
      <c r="D425" s="297" t="s">
        <v>2361</v>
      </c>
      <c r="E425" s="297" t="s">
        <v>2865</v>
      </c>
      <c r="F425" s="296">
        <v>6</v>
      </c>
      <c r="G425" s="298">
        <v>1.48</v>
      </c>
      <c r="H425" s="298">
        <v>1.25</v>
      </c>
      <c r="I425" s="298">
        <v>0.99</v>
      </c>
      <c r="J425" s="299">
        <v>9813424.8599999994</v>
      </c>
      <c r="K425" s="299">
        <v>14798478.35</v>
      </c>
      <c r="L425" s="299">
        <v>16770756.060000001</v>
      </c>
      <c r="M425" s="299">
        <v>-578478.4</v>
      </c>
      <c r="N425" s="300">
        <v>16.940000000000001</v>
      </c>
      <c r="O425" s="301">
        <v>12.960000000000003</v>
      </c>
      <c r="P425" s="300">
        <v>21.71</v>
      </c>
      <c r="Q425" s="301">
        <v>10.950165289256196</v>
      </c>
      <c r="R425" s="302">
        <v>209.76</v>
      </c>
      <c r="S425" s="302">
        <v>19.66</v>
      </c>
      <c r="T425" s="302">
        <v>38.97</v>
      </c>
      <c r="U425" s="302">
        <v>201.62</v>
      </c>
      <c r="V425" s="302">
        <v>65.84</v>
      </c>
      <c r="W425" s="303"/>
      <c r="Y425" s="305"/>
      <c r="Z425" s="305"/>
      <c r="AA425" s="305"/>
      <c r="AB425" s="306"/>
      <c r="AC425" s="305"/>
      <c r="AD425" s="307"/>
    </row>
    <row r="426" spans="1:30" s="304" customFormat="1">
      <c r="A426" s="296">
        <v>7</v>
      </c>
      <c r="B426" s="297" t="s">
        <v>1416</v>
      </c>
      <c r="C426" s="296" t="s">
        <v>448</v>
      </c>
      <c r="D426" s="297" t="s">
        <v>2362</v>
      </c>
      <c r="E426" s="297" t="s">
        <v>945</v>
      </c>
      <c r="F426" s="296">
        <v>5</v>
      </c>
      <c r="G426" s="298">
        <v>1.51</v>
      </c>
      <c r="H426" s="298">
        <v>1.23</v>
      </c>
      <c r="I426" s="298">
        <v>1.01</v>
      </c>
      <c r="J426" s="299">
        <v>8910991.5800000001</v>
      </c>
      <c r="K426" s="299">
        <v>12230031.23</v>
      </c>
      <c r="L426" s="299">
        <v>14522630.85</v>
      </c>
      <c r="M426" s="299">
        <v>168816.39</v>
      </c>
      <c r="N426" s="300">
        <v>17.14</v>
      </c>
      <c r="O426" s="301">
        <v>11.957740585774056</v>
      </c>
      <c r="P426" s="300">
        <v>17.59</v>
      </c>
      <c r="Q426" s="301">
        <v>10.477489539748952</v>
      </c>
      <c r="R426" s="302">
        <v>240.57</v>
      </c>
      <c r="S426" s="302">
        <v>14.91</v>
      </c>
      <c r="T426" s="302">
        <v>39.24</v>
      </c>
      <c r="U426" s="302">
        <v>677.57</v>
      </c>
      <c r="V426" s="302">
        <v>70.89</v>
      </c>
      <c r="W426" s="303"/>
      <c r="Y426" s="305"/>
      <c r="Z426" s="305"/>
      <c r="AA426" s="305"/>
      <c r="AB426" s="306"/>
      <c r="AC426" s="305"/>
      <c r="AD426" s="307"/>
    </row>
    <row r="427" spans="1:30" s="304" customFormat="1">
      <c r="A427" s="296">
        <v>7</v>
      </c>
      <c r="B427" s="297" t="s">
        <v>1416</v>
      </c>
      <c r="C427" s="296" t="s">
        <v>449</v>
      </c>
      <c r="D427" s="297" t="s">
        <v>2363</v>
      </c>
      <c r="E427" s="297" t="s">
        <v>2865</v>
      </c>
      <c r="F427" s="296">
        <v>6</v>
      </c>
      <c r="G427" s="298">
        <v>4</v>
      </c>
      <c r="H427" s="298">
        <v>3.45</v>
      </c>
      <c r="I427" s="298">
        <v>2.88</v>
      </c>
      <c r="J427" s="299">
        <v>42077409.890000001</v>
      </c>
      <c r="K427" s="299">
        <v>21667864.690000001</v>
      </c>
      <c r="L427" s="299">
        <v>21696497.550000001</v>
      </c>
      <c r="M427" s="299">
        <v>27031182.420000002</v>
      </c>
      <c r="N427" s="300">
        <v>19.48</v>
      </c>
      <c r="O427" s="301">
        <v>12.960000000000003</v>
      </c>
      <c r="P427" s="300">
        <v>20.16</v>
      </c>
      <c r="Q427" s="301">
        <v>10.950165289256196</v>
      </c>
      <c r="R427" s="302">
        <v>87.57</v>
      </c>
      <c r="S427" s="302">
        <v>49.35</v>
      </c>
      <c r="T427" s="302">
        <v>47.7</v>
      </c>
      <c r="U427" s="302">
        <v>302.27</v>
      </c>
      <c r="V427" s="302">
        <v>73.17</v>
      </c>
      <c r="W427" s="303"/>
      <c r="Y427" s="305"/>
      <c r="Z427" s="305"/>
      <c r="AA427" s="305"/>
      <c r="AB427" s="306"/>
      <c r="AC427" s="305"/>
      <c r="AD427" s="307"/>
    </row>
    <row r="428" spans="1:30" s="304" customFormat="1">
      <c r="A428" s="296">
        <v>7</v>
      </c>
      <c r="B428" s="297" t="s">
        <v>1416</v>
      </c>
      <c r="C428" s="296" t="s">
        <v>450</v>
      </c>
      <c r="D428" s="297" t="s">
        <v>2364</v>
      </c>
      <c r="E428" s="297" t="s">
        <v>2864</v>
      </c>
      <c r="F428" s="296">
        <v>13</v>
      </c>
      <c r="G428" s="298">
        <v>2.33</v>
      </c>
      <c r="H428" s="298">
        <v>2.0699999999999998</v>
      </c>
      <c r="I428" s="298">
        <v>1.54</v>
      </c>
      <c r="J428" s="299">
        <v>47844023.810000002</v>
      </c>
      <c r="K428" s="299">
        <v>78159161.920000002</v>
      </c>
      <c r="L428" s="299">
        <v>84639537.969999999</v>
      </c>
      <c r="M428" s="299">
        <v>19431786.710000001</v>
      </c>
      <c r="N428" s="300">
        <v>60.67</v>
      </c>
      <c r="O428" s="301">
        <v>11.051176470588238</v>
      </c>
      <c r="P428" s="300">
        <v>32.54</v>
      </c>
      <c r="Q428" s="301">
        <v>5.5768627450980395</v>
      </c>
      <c r="R428" s="302">
        <v>174.23</v>
      </c>
      <c r="S428" s="302">
        <v>55.69</v>
      </c>
      <c r="T428" s="302">
        <v>76.459999999999994</v>
      </c>
      <c r="U428" s="302">
        <v>647.70000000000005</v>
      </c>
      <c r="V428" s="302">
        <v>72.19</v>
      </c>
      <c r="W428" s="303"/>
      <c r="Y428" s="305"/>
      <c r="Z428" s="305"/>
      <c r="AA428" s="305"/>
      <c r="AB428" s="306"/>
      <c r="AC428" s="305"/>
      <c r="AD428" s="307"/>
    </row>
    <row r="429" spans="1:30" s="304" customFormat="1">
      <c r="A429" s="296">
        <v>7</v>
      </c>
      <c r="B429" s="297" t="s">
        <v>1416</v>
      </c>
      <c r="C429" s="296" t="s">
        <v>451</v>
      </c>
      <c r="D429" s="297" t="s">
        <v>2365</v>
      </c>
      <c r="E429" s="297" t="s">
        <v>945</v>
      </c>
      <c r="F429" s="296">
        <v>5</v>
      </c>
      <c r="G429" s="298">
        <v>1.44</v>
      </c>
      <c r="H429" s="298">
        <v>1.17</v>
      </c>
      <c r="I429" s="298">
        <v>0.9</v>
      </c>
      <c r="J429" s="299">
        <v>5157716.99</v>
      </c>
      <c r="K429" s="299">
        <v>6427654.9000000004</v>
      </c>
      <c r="L429" s="299">
        <v>7704886.2800000003</v>
      </c>
      <c r="M429" s="299">
        <v>-1159512.3400000001</v>
      </c>
      <c r="N429" s="300">
        <v>13.15</v>
      </c>
      <c r="O429" s="301">
        <v>11.957740585774056</v>
      </c>
      <c r="P429" s="300">
        <v>17.12</v>
      </c>
      <c r="Q429" s="301">
        <v>10.477489539748952</v>
      </c>
      <c r="R429" s="302">
        <v>251.08</v>
      </c>
      <c r="S429" s="302">
        <v>12.12</v>
      </c>
      <c r="T429" s="302">
        <v>78.510000000000005</v>
      </c>
      <c r="U429" s="302">
        <v>257.2</v>
      </c>
      <c r="V429" s="302">
        <v>68.44</v>
      </c>
      <c r="W429" s="303"/>
      <c r="Y429" s="305"/>
      <c r="Z429" s="305"/>
      <c r="AA429" s="305"/>
      <c r="AB429" s="306"/>
      <c r="AC429" s="305"/>
      <c r="AD429" s="307"/>
    </row>
    <row r="430" spans="1:30" s="304" customFormat="1">
      <c r="A430" s="296">
        <v>7</v>
      </c>
      <c r="B430" s="297" t="s">
        <v>1416</v>
      </c>
      <c r="C430" s="296" t="s">
        <v>452</v>
      </c>
      <c r="D430" s="297" t="s">
        <v>2906</v>
      </c>
      <c r="E430" s="297" t="s">
        <v>2864</v>
      </c>
      <c r="F430" s="296">
        <v>13</v>
      </c>
      <c r="G430" s="298">
        <v>1.06</v>
      </c>
      <c r="H430" s="298">
        <v>0.88</v>
      </c>
      <c r="I430" s="298">
        <v>0.44</v>
      </c>
      <c r="J430" s="299">
        <v>3738993.41</v>
      </c>
      <c r="K430" s="299">
        <v>13140270.32</v>
      </c>
      <c r="L430" s="299">
        <v>24495807.739999998</v>
      </c>
      <c r="M430" s="299">
        <v>-37096676.810000002</v>
      </c>
      <c r="N430" s="300">
        <v>10.36</v>
      </c>
      <c r="O430" s="301">
        <v>11.051176470588238</v>
      </c>
      <c r="P430" s="300">
        <v>5.69</v>
      </c>
      <c r="Q430" s="301">
        <v>5.5768627450980395</v>
      </c>
      <c r="R430" s="302">
        <v>268.11</v>
      </c>
      <c r="S430" s="302">
        <v>63.75</v>
      </c>
      <c r="T430" s="302">
        <v>54.94</v>
      </c>
      <c r="U430" s="302">
        <v>135.01</v>
      </c>
      <c r="V430" s="302">
        <v>50.47</v>
      </c>
      <c r="W430" s="303"/>
      <c r="Y430" s="305"/>
      <c r="Z430" s="305"/>
      <c r="AA430" s="305"/>
      <c r="AB430" s="306"/>
      <c r="AC430" s="305"/>
      <c r="AD430" s="307"/>
    </row>
    <row r="431" spans="1:30" s="304" customFormat="1">
      <c r="A431" s="296">
        <v>7</v>
      </c>
      <c r="B431" s="297" t="s">
        <v>1416</v>
      </c>
      <c r="C431" s="296" t="s">
        <v>453</v>
      </c>
      <c r="D431" s="297" t="s">
        <v>2366</v>
      </c>
      <c r="E431" s="297" t="s">
        <v>1015</v>
      </c>
      <c r="F431" s="296">
        <v>3</v>
      </c>
      <c r="G431" s="298">
        <v>2.0699999999999998</v>
      </c>
      <c r="H431" s="298">
        <v>1.73</v>
      </c>
      <c r="I431" s="298">
        <v>1.5</v>
      </c>
      <c r="J431" s="299">
        <v>10477844.470000001</v>
      </c>
      <c r="K431" s="299">
        <v>19165782.890000001</v>
      </c>
      <c r="L431" s="299">
        <v>14289480.439999999</v>
      </c>
      <c r="M431" s="299">
        <v>4942265.54</v>
      </c>
      <c r="N431" s="300">
        <v>34.56</v>
      </c>
      <c r="O431" s="301">
        <v>21.826829268292677</v>
      </c>
      <c r="P431" s="300">
        <v>24.61</v>
      </c>
      <c r="Q431" s="301">
        <v>10.564878048780489</v>
      </c>
      <c r="R431" s="302">
        <v>171.23</v>
      </c>
      <c r="S431" s="302">
        <v>18.809999999999999</v>
      </c>
      <c r="T431" s="302">
        <v>34.49</v>
      </c>
      <c r="U431" s="302">
        <v>1123.9100000000001</v>
      </c>
      <c r="V431" s="302">
        <v>97.6</v>
      </c>
      <c r="W431" s="303"/>
      <c r="Y431" s="305"/>
      <c r="Z431" s="305"/>
      <c r="AA431" s="305"/>
      <c r="AB431" s="306"/>
      <c r="AC431" s="305"/>
      <c r="AD431" s="307"/>
    </row>
    <row r="432" spans="1:30" s="304" customFormat="1">
      <c r="A432" s="296">
        <v>7</v>
      </c>
      <c r="B432" s="297" t="s">
        <v>1416</v>
      </c>
      <c r="C432" s="296" t="s">
        <v>454</v>
      </c>
      <c r="D432" s="297" t="s">
        <v>2367</v>
      </c>
      <c r="E432" s="297" t="s">
        <v>1015</v>
      </c>
      <c r="F432" s="296">
        <v>3</v>
      </c>
      <c r="G432" s="298">
        <v>1.62</v>
      </c>
      <c r="H432" s="298">
        <v>1.37</v>
      </c>
      <c r="I432" s="298">
        <v>1.29</v>
      </c>
      <c r="J432" s="299">
        <v>6983395.3099999996</v>
      </c>
      <c r="K432" s="299">
        <v>16843354.940000001</v>
      </c>
      <c r="L432" s="299">
        <v>18456166.579999998</v>
      </c>
      <c r="M432" s="299">
        <v>3323857.5</v>
      </c>
      <c r="N432" s="300">
        <v>58.28</v>
      </c>
      <c r="O432" s="301">
        <v>21.826829268292677</v>
      </c>
      <c r="P432" s="300">
        <v>28.96</v>
      </c>
      <c r="Q432" s="301">
        <v>10.564878048780489</v>
      </c>
      <c r="R432" s="302">
        <v>263.27</v>
      </c>
      <c r="S432" s="302">
        <v>37.5</v>
      </c>
      <c r="T432" s="302">
        <v>30.49</v>
      </c>
      <c r="U432" s="302">
        <v>236.45</v>
      </c>
      <c r="V432" s="302">
        <v>96.15</v>
      </c>
      <c r="W432" s="303"/>
      <c r="Y432" s="305"/>
      <c r="Z432" s="305"/>
      <c r="AA432" s="305"/>
      <c r="AB432" s="306"/>
      <c r="AC432" s="305"/>
      <c r="AD432" s="307"/>
    </row>
    <row r="433" spans="1:30" s="304" customFormat="1">
      <c r="A433" s="296">
        <v>7</v>
      </c>
      <c r="B433" s="297" t="s">
        <v>1416</v>
      </c>
      <c r="C433" s="296" t="s">
        <v>455</v>
      </c>
      <c r="D433" s="297" t="s">
        <v>2368</v>
      </c>
      <c r="E433" s="297" t="s">
        <v>1015</v>
      </c>
      <c r="F433" s="296">
        <v>3</v>
      </c>
      <c r="G433" s="298">
        <v>1.72</v>
      </c>
      <c r="H433" s="298">
        <v>1.48</v>
      </c>
      <c r="I433" s="298">
        <v>1.33</v>
      </c>
      <c r="J433" s="299">
        <v>7531788.46</v>
      </c>
      <c r="K433" s="299">
        <v>4428948.47</v>
      </c>
      <c r="L433" s="299">
        <v>5620382.8600000003</v>
      </c>
      <c r="M433" s="299">
        <v>3434943.39</v>
      </c>
      <c r="N433" s="300">
        <v>21.14</v>
      </c>
      <c r="O433" s="301">
        <v>21.826829268292677</v>
      </c>
      <c r="P433" s="300">
        <v>9.5299999999999994</v>
      </c>
      <c r="Q433" s="301">
        <v>10.564878048780489</v>
      </c>
      <c r="R433" s="302">
        <v>364.08</v>
      </c>
      <c r="S433" s="302">
        <v>342.79</v>
      </c>
      <c r="T433" s="302">
        <v>121.48</v>
      </c>
      <c r="U433" s="302">
        <v>425.49</v>
      </c>
      <c r="V433" s="302">
        <v>160.21</v>
      </c>
      <c r="W433" s="303"/>
      <c r="Y433" s="305"/>
      <c r="Z433" s="305"/>
      <c r="AA433" s="305"/>
      <c r="AB433" s="306"/>
      <c r="AC433" s="305"/>
      <c r="AD433" s="307"/>
    </row>
    <row r="434" spans="1:30" s="304" customFormat="1">
      <c r="A434" s="296">
        <v>7</v>
      </c>
      <c r="B434" s="297" t="s">
        <v>1416</v>
      </c>
      <c r="C434" s="296" t="s">
        <v>456</v>
      </c>
      <c r="D434" s="297" t="s">
        <v>2369</v>
      </c>
      <c r="E434" s="297" t="s">
        <v>945</v>
      </c>
      <c r="F434" s="296">
        <v>5</v>
      </c>
      <c r="G434" s="298">
        <v>1.75</v>
      </c>
      <c r="H434" s="298">
        <v>1.41</v>
      </c>
      <c r="I434" s="298">
        <v>1.04</v>
      </c>
      <c r="J434" s="299">
        <v>5956932.3899999997</v>
      </c>
      <c r="K434" s="299">
        <v>7956541.8099999996</v>
      </c>
      <c r="L434" s="299">
        <v>9577129.2200000007</v>
      </c>
      <c r="M434" s="299">
        <v>179529.01</v>
      </c>
      <c r="N434" s="300">
        <v>23.21</v>
      </c>
      <c r="O434" s="301">
        <v>11.957740585774056</v>
      </c>
      <c r="P434" s="300">
        <v>13.71</v>
      </c>
      <c r="Q434" s="301">
        <v>10.477489539748952</v>
      </c>
      <c r="R434" s="302">
        <v>217.47</v>
      </c>
      <c r="S434" s="302">
        <v>7.38</v>
      </c>
      <c r="T434" s="302">
        <v>27.17</v>
      </c>
      <c r="U434" s="302">
        <v>34.39</v>
      </c>
      <c r="V434" s="302">
        <v>87.07</v>
      </c>
      <c r="W434" s="303"/>
      <c r="Y434" s="305"/>
      <c r="Z434" s="305"/>
      <c r="AA434" s="305"/>
      <c r="AB434" s="306"/>
      <c r="AC434" s="305"/>
      <c r="AD434" s="307"/>
    </row>
    <row r="435" spans="1:30" s="304" customFormat="1">
      <c r="A435" s="296">
        <v>7</v>
      </c>
      <c r="B435" s="297" t="s">
        <v>1435</v>
      </c>
      <c r="C435" s="296" t="s">
        <v>457</v>
      </c>
      <c r="D435" s="297" t="s">
        <v>2370</v>
      </c>
      <c r="E435" s="297" t="s">
        <v>1956</v>
      </c>
      <c r="F435" s="296">
        <v>19</v>
      </c>
      <c r="G435" s="298">
        <v>1.68</v>
      </c>
      <c r="H435" s="298">
        <v>1.54</v>
      </c>
      <c r="I435" s="298">
        <v>1.01</v>
      </c>
      <c r="J435" s="299">
        <v>528099594.26999998</v>
      </c>
      <c r="K435" s="299">
        <v>-149103363.91999999</v>
      </c>
      <c r="L435" s="299">
        <v>5629313.7999999998</v>
      </c>
      <c r="M435" s="299">
        <v>8162487.3200000003</v>
      </c>
      <c r="N435" s="300">
        <v>0.26</v>
      </c>
      <c r="O435" s="301">
        <v>9.5271428571428576</v>
      </c>
      <c r="P435" s="300">
        <v>-4.8899999999999997</v>
      </c>
      <c r="Q435" s="301">
        <v>5.5378571428571419</v>
      </c>
      <c r="R435" s="302">
        <v>124.7</v>
      </c>
      <c r="S435" s="302">
        <v>48.68</v>
      </c>
      <c r="T435" s="302">
        <v>68.53</v>
      </c>
      <c r="U435" s="302">
        <v>177.71</v>
      </c>
      <c r="V435" s="302">
        <v>26.57</v>
      </c>
      <c r="W435" s="303"/>
      <c r="Y435" s="305"/>
      <c r="Z435" s="305"/>
      <c r="AA435" s="305"/>
      <c r="AB435" s="306"/>
      <c r="AC435" s="305"/>
      <c r="AD435" s="307"/>
    </row>
    <row r="436" spans="1:30" s="304" customFormat="1">
      <c r="A436" s="296">
        <v>7</v>
      </c>
      <c r="B436" s="297" t="s">
        <v>1435</v>
      </c>
      <c r="C436" s="296" t="s">
        <v>458</v>
      </c>
      <c r="D436" s="297" t="s">
        <v>2371</v>
      </c>
      <c r="E436" s="297" t="s">
        <v>2865</v>
      </c>
      <c r="F436" s="296">
        <v>6</v>
      </c>
      <c r="G436" s="298">
        <v>2.41</v>
      </c>
      <c r="H436" s="298">
        <v>2.23</v>
      </c>
      <c r="I436" s="298">
        <v>1.59</v>
      </c>
      <c r="J436" s="299">
        <v>43896954.659999996</v>
      </c>
      <c r="K436" s="299">
        <v>4078305.79</v>
      </c>
      <c r="L436" s="299">
        <v>16504923.42</v>
      </c>
      <c r="M436" s="299">
        <v>18813840.559999999</v>
      </c>
      <c r="N436" s="300">
        <v>17.91</v>
      </c>
      <c r="O436" s="301">
        <v>12.960000000000003</v>
      </c>
      <c r="P436" s="300">
        <v>4.47</v>
      </c>
      <c r="Q436" s="301">
        <v>10.950165289256196</v>
      </c>
      <c r="R436" s="302">
        <v>259.20999999999998</v>
      </c>
      <c r="S436" s="302">
        <v>131.37</v>
      </c>
      <c r="T436" s="302">
        <v>121.89</v>
      </c>
      <c r="U436" s="302">
        <v>400.66</v>
      </c>
      <c r="V436" s="302">
        <v>75.84</v>
      </c>
      <c r="W436" s="303"/>
      <c r="Y436" s="305"/>
      <c r="Z436" s="305"/>
      <c r="AA436" s="305"/>
      <c r="AB436" s="306"/>
      <c r="AC436" s="305"/>
      <c r="AD436" s="307"/>
    </row>
    <row r="437" spans="1:30" s="304" customFormat="1">
      <c r="A437" s="296">
        <v>7</v>
      </c>
      <c r="B437" s="297" t="s">
        <v>1435</v>
      </c>
      <c r="C437" s="296" t="s">
        <v>459</v>
      </c>
      <c r="D437" s="297" t="s">
        <v>2372</v>
      </c>
      <c r="E437" s="297" t="s">
        <v>945</v>
      </c>
      <c r="F437" s="296">
        <v>5</v>
      </c>
      <c r="G437" s="298">
        <v>1</v>
      </c>
      <c r="H437" s="298">
        <v>0.83</v>
      </c>
      <c r="I437" s="298">
        <v>0.5</v>
      </c>
      <c r="J437" s="299">
        <v>77636.289999999994</v>
      </c>
      <c r="K437" s="299">
        <v>2730694.93</v>
      </c>
      <c r="L437" s="299">
        <v>3438452.63</v>
      </c>
      <c r="M437" s="299">
        <v>-10459547.82</v>
      </c>
      <c r="N437" s="300">
        <v>4.67</v>
      </c>
      <c r="O437" s="301">
        <v>11.957740585774056</v>
      </c>
      <c r="P437" s="300">
        <v>6.95</v>
      </c>
      <c r="Q437" s="301">
        <v>10.477489539748952</v>
      </c>
      <c r="R437" s="302">
        <v>385.63</v>
      </c>
      <c r="S437" s="302">
        <v>92.12</v>
      </c>
      <c r="T437" s="302">
        <v>16.260000000000002</v>
      </c>
      <c r="U437" s="302">
        <v>141.83000000000001</v>
      </c>
      <c r="V437" s="302">
        <v>73.38</v>
      </c>
      <c r="W437" s="303"/>
      <c r="Y437" s="305"/>
      <c r="Z437" s="305"/>
      <c r="AA437" s="305"/>
      <c r="AB437" s="306"/>
      <c r="AC437" s="305"/>
      <c r="AD437" s="307"/>
    </row>
    <row r="438" spans="1:30" s="304" customFormat="1">
      <c r="A438" s="296">
        <v>7</v>
      </c>
      <c r="B438" s="297" t="s">
        <v>1435</v>
      </c>
      <c r="C438" s="296" t="s">
        <v>460</v>
      </c>
      <c r="D438" s="297" t="s">
        <v>2373</v>
      </c>
      <c r="E438" s="297" t="s">
        <v>941</v>
      </c>
      <c r="F438" s="296">
        <v>10</v>
      </c>
      <c r="G438" s="298">
        <v>3.15</v>
      </c>
      <c r="H438" s="298">
        <v>2.71</v>
      </c>
      <c r="I438" s="298">
        <v>2.14</v>
      </c>
      <c r="J438" s="299">
        <v>44781059.600000001</v>
      </c>
      <c r="K438" s="299">
        <v>2499026.39</v>
      </c>
      <c r="L438" s="299">
        <v>5415585.0899999999</v>
      </c>
      <c r="M438" s="299">
        <v>24533868.670000002</v>
      </c>
      <c r="N438" s="300">
        <v>4.3600000000000003</v>
      </c>
      <c r="O438" s="301">
        <v>10.935862068965518</v>
      </c>
      <c r="P438" s="300">
        <v>2.46</v>
      </c>
      <c r="Q438" s="301">
        <v>9.086724137931034</v>
      </c>
      <c r="R438" s="302">
        <v>85.04</v>
      </c>
      <c r="S438" s="302">
        <v>61.8</v>
      </c>
      <c r="T438" s="302">
        <v>70.680000000000007</v>
      </c>
      <c r="U438" s="302">
        <v>277.5</v>
      </c>
      <c r="V438" s="302">
        <v>65.45</v>
      </c>
      <c r="W438" s="303"/>
      <c r="Y438" s="305"/>
      <c r="Z438" s="305"/>
      <c r="AA438" s="305"/>
      <c r="AB438" s="306"/>
      <c r="AC438" s="305"/>
      <c r="AD438" s="307"/>
    </row>
    <row r="439" spans="1:30" s="304" customFormat="1">
      <c r="A439" s="296">
        <v>7</v>
      </c>
      <c r="B439" s="297" t="s">
        <v>1435</v>
      </c>
      <c r="C439" s="296" t="s">
        <v>461</v>
      </c>
      <c r="D439" s="297" t="s">
        <v>2374</v>
      </c>
      <c r="E439" s="297" t="s">
        <v>2867</v>
      </c>
      <c r="F439" s="296">
        <v>15</v>
      </c>
      <c r="G439" s="298">
        <v>0.95</v>
      </c>
      <c r="H439" s="298">
        <v>0.85</v>
      </c>
      <c r="I439" s="298">
        <v>0.42</v>
      </c>
      <c r="J439" s="299">
        <v>-12233749.869999999</v>
      </c>
      <c r="K439" s="299">
        <v>41123039.729999997</v>
      </c>
      <c r="L439" s="299">
        <v>82905778.719999999</v>
      </c>
      <c r="M439" s="299">
        <v>-131351377.34999999</v>
      </c>
      <c r="N439" s="300">
        <v>16.91</v>
      </c>
      <c r="O439" s="301">
        <v>9.7924999999999986</v>
      </c>
      <c r="P439" s="300">
        <v>5.18</v>
      </c>
      <c r="Q439" s="301">
        <v>4.3149999999999995</v>
      </c>
      <c r="R439" s="302">
        <v>337.92</v>
      </c>
      <c r="S439" s="302">
        <v>51.95</v>
      </c>
      <c r="T439" s="302">
        <v>86.56</v>
      </c>
      <c r="U439" s="302">
        <v>180.9</v>
      </c>
      <c r="V439" s="302">
        <v>44.6</v>
      </c>
      <c r="W439" s="303"/>
      <c r="Y439" s="305"/>
      <c r="Z439" s="305"/>
      <c r="AA439" s="305"/>
      <c r="AB439" s="306"/>
      <c r="AC439" s="305"/>
      <c r="AD439" s="307"/>
    </row>
    <row r="440" spans="1:30" s="304" customFormat="1">
      <c r="A440" s="296">
        <v>7</v>
      </c>
      <c r="B440" s="297" t="s">
        <v>1435</v>
      </c>
      <c r="C440" s="296" t="s">
        <v>462</v>
      </c>
      <c r="D440" s="297" t="s">
        <v>2375</v>
      </c>
      <c r="E440" s="297" t="s">
        <v>2865</v>
      </c>
      <c r="F440" s="296">
        <v>6</v>
      </c>
      <c r="G440" s="298">
        <v>1.45</v>
      </c>
      <c r="H440" s="298">
        <v>1.27</v>
      </c>
      <c r="I440" s="298">
        <v>0.76</v>
      </c>
      <c r="J440" s="299">
        <v>11522762.689999999</v>
      </c>
      <c r="K440" s="299">
        <v>8273189.8399999999</v>
      </c>
      <c r="L440" s="299">
        <v>10207628.02</v>
      </c>
      <c r="M440" s="299">
        <v>-6228360.5300000003</v>
      </c>
      <c r="N440" s="300">
        <v>10.16</v>
      </c>
      <c r="O440" s="301">
        <v>12.960000000000003</v>
      </c>
      <c r="P440" s="300">
        <v>10.93</v>
      </c>
      <c r="Q440" s="301">
        <v>10.950165289256196</v>
      </c>
      <c r="R440" s="302">
        <v>401</v>
      </c>
      <c r="S440" s="302">
        <v>140.91999999999999</v>
      </c>
      <c r="T440" s="302">
        <v>135.68</v>
      </c>
      <c r="U440" s="317">
        <v>-4948.37</v>
      </c>
      <c r="V440" s="302">
        <v>72.58</v>
      </c>
      <c r="W440" s="303"/>
      <c r="Y440" s="305"/>
      <c r="Z440" s="305"/>
      <c r="AA440" s="305"/>
      <c r="AB440" s="306"/>
      <c r="AC440" s="305"/>
      <c r="AD440" s="307"/>
    </row>
    <row r="441" spans="1:30" s="304" customFormat="1">
      <c r="A441" s="296">
        <v>7</v>
      </c>
      <c r="B441" s="297" t="s">
        <v>1435</v>
      </c>
      <c r="C441" s="296" t="s">
        <v>463</v>
      </c>
      <c r="D441" s="297" t="s">
        <v>2376</v>
      </c>
      <c r="E441" s="297" t="s">
        <v>2864</v>
      </c>
      <c r="F441" s="296">
        <v>13</v>
      </c>
      <c r="G441" s="298">
        <v>1.1000000000000001</v>
      </c>
      <c r="H441" s="298">
        <v>0.93</v>
      </c>
      <c r="I441" s="298">
        <v>0.51</v>
      </c>
      <c r="J441" s="299">
        <v>8354356.8600000003</v>
      </c>
      <c r="K441" s="299">
        <v>4142890.07</v>
      </c>
      <c r="L441" s="299">
        <v>10319186.51</v>
      </c>
      <c r="M441" s="299">
        <v>-41056541.270000003</v>
      </c>
      <c r="N441" s="300">
        <v>5.0199999999999996</v>
      </c>
      <c r="O441" s="301">
        <v>11.051176470588238</v>
      </c>
      <c r="P441" s="300">
        <v>1.92</v>
      </c>
      <c r="Q441" s="301">
        <v>5.5768627450980395</v>
      </c>
      <c r="R441" s="302">
        <v>334.67</v>
      </c>
      <c r="S441" s="302">
        <v>60.82</v>
      </c>
      <c r="T441" s="302">
        <v>90.82</v>
      </c>
      <c r="U441" s="302">
        <v>456.26</v>
      </c>
      <c r="V441" s="302">
        <v>36.67</v>
      </c>
      <c r="W441" s="303"/>
      <c r="Y441" s="305"/>
      <c r="Z441" s="305"/>
      <c r="AA441" s="305"/>
      <c r="AB441" s="306"/>
      <c r="AC441" s="305"/>
      <c r="AD441" s="307"/>
    </row>
    <row r="442" spans="1:30" s="304" customFormat="1">
      <c r="A442" s="296">
        <v>7</v>
      </c>
      <c r="B442" s="297" t="s">
        <v>1435</v>
      </c>
      <c r="C442" s="296" t="s">
        <v>464</v>
      </c>
      <c r="D442" s="297" t="s">
        <v>2377</v>
      </c>
      <c r="E442" s="297" t="s">
        <v>2865</v>
      </c>
      <c r="F442" s="296">
        <v>6</v>
      </c>
      <c r="G442" s="298">
        <v>3.03</v>
      </c>
      <c r="H442" s="298">
        <v>2.46</v>
      </c>
      <c r="I442" s="298">
        <v>1.1100000000000001</v>
      </c>
      <c r="J442" s="299">
        <v>25582909.920000002</v>
      </c>
      <c r="K442" s="299">
        <v>4452649.59</v>
      </c>
      <c r="L442" s="299">
        <v>5583692.79</v>
      </c>
      <c r="M442" s="299">
        <v>1425810.2</v>
      </c>
      <c r="N442" s="300">
        <v>7.09</v>
      </c>
      <c r="O442" s="301">
        <v>12.960000000000003</v>
      </c>
      <c r="P442" s="300">
        <v>6.81</v>
      </c>
      <c r="Q442" s="301">
        <v>10.950165289256196</v>
      </c>
      <c r="R442" s="302">
        <v>193.39</v>
      </c>
      <c r="S442" s="302">
        <v>70.650000000000006</v>
      </c>
      <c r="T442" s="302">
        <v>99.21</v>
      </c>
      <c r="U442" s="302">
        <v>434.9</v>
      </c>
      <c r="V442" s="302">
        <v>81.2</v>
      </c>
      <c r="W442" s="303"/>
      <c r="Y442" s="305"/>
      <c r="Z442" s="305"/>
      <c r="AA442" s="305"/>
      <c r="AB442" s="306"/>
      <c r="AC442" s="305"/>
      <c r="AD442" s="307"/>
    </row>
    <row r="443" spans="1:30" s="304" customFormat="1">
      <c r="A443" s="296">
        <v>7</v>
      </c>
      <c r="B443" s="297" t="s">
        <v>1435</v>
      </c>
      <c r="C443" s="296" t="s">
        <v>465</v>
      </c>
      <c r="D443" s="297" t="s">
        <v>2378</v>
      </c>
      <c r="E443" s="297" t="s">
        <v>2864</v>
      </c>
      <c r="F443" s="296">
        <v>13</v>
      </c>
      <c r="G443" s="298">
        <v>1.48</v>
      </c>
      <c r="H443" s="298">
        <v>1.37</v>
      </c>
      <c r="I443" s="298">
        <v>0.99</v>
      </c>
      <c r="J443" s="299">
        <v>33136885.309999999</v>
      </c>
      <c r="K443" s="299">
        <v>33696059.420000002</v>
      </c>
      <c r="L443" s="299">
        <v>35280066.850000001</v>
      </c>
      <c r="M443" s="299">
        <v>-1074405.22</v>
      </c>
      <c r="N443" s="300">
        <v>16.93</v>
      </c>
      <c r="O443" s="301">
        <v>11.051176470588238</v>
      </c>
      <c r="P443" s="300">
        <v>20.62</v>
      </c>
      <c r="Q443" s="301">
        <v>5.5768627450980395</v>
      </c>
      <c r="R443" s="302">
        <v>267.93</v>
      </c>
      <c r="S443" s="302">
        <v>32.86</v>
      </c>
      <c r="T443" s="302">
        <v>39.32</v>
      </c>
      <c r="U443" s="302">
        <v>178.99</v>
      </c>
      <c r="V443" s="302">
        <v>39.6</v>
      </c>
      <c r="W443" s="303"/>
      <c r="Y443" s="305"/>
      <c r="Z443" s="305"/>
      <c r="AA443" s="305"/>
      <c r="AB443" s="306"/>
      <c r="AC443" s="305"/>
      <c r="AD443" s="307"/>
    </row>
    <row r="444" spans="1:30" s="304" customFormat="1">
      <c r="A444" s="296">
        <v>7</v>
      </c>
      <c r="B444" s="297" t="s">
        <v>1435</v>
      </c>
      <c r="C444" s="296" t="s">
        <v>466</v>
      </c>
      <c r="D444" s="297" t="s">
        <v>2379</v>
      </c>
      <c r="E444" s="297" t="s">
        <v>945</v>
      </c>
      <c r="F444" s="296">
        <v>5</v>
      </c>
      <c r="G444" s="298">
        <v>2.98</v>
      </c>
      <c r="H444" s="298">
        <v>2.66</v>
      </c>
      <c r="I444" s="298">
        <v>1.92</v>
      </c>
      <c r="J444" s="299">
        <v>11637069.689999999</v>
      </c>
      <c r="K444" s="299">
        <v>2139424.85</v>
      </c>
      <c r="L444" s="299">
        <v>2606448.2999999998</v>
      </c>
      <c r="M444" s="299">
        <v>5403367.25</v>
      </c>
      <c r="N444" s="300">
        <v>5.3</v>
      </c>
      <c r="O444" s="301">
        <v>11.957740585774056</v>
      </c>
      <c r="P444" s="300">
        <v>6.46</v>
      </c>
      <c r="Q444" s="301">
        <v>10.477489539748952</v>
      </c>
      <c r="R444" s="302">
        <v>144.93</v>
      </c>
      <c r="S444" s="302">
        <v>41.16</v>
      </c>
      <c r="T444" s="302">
        <v>113.27</v>
      </c>
      <c r="U444" s="302">
        <v>577.72</v>
      </c>
      <c r="V444" s="302">
        <v>59.04</v>
      </c>
      <c r="W444" s="303"/>
      <c r="Y444" s="305"/>
      <c r="Z444" s="305"/>
      <c r="AA444" s="305"/>
      <c r="AB444" s="306"/>
      <c r="AC444" s="305"/>
      <c r="AD444" s="307"/>
    </row>
    <row r="445" spans="1:30" s="304" customFormat="1">
      <c r="A445" s="296">
        <v>7</v>
      </c>
      <c r="B445" s="297" t="s">
        <v>1435</v>
      </c>
      <c r="C445" s="296" t="s">
        <v>467</v>
      </c>
      <c r="D445" s="297" t="s">
        <v>2380</v>
      </c>
      <c r="E445" s="297" t="s">
        <v>2866</v>
      </c>
      <c r="F445" s="296">
        <v>12</v>
      </c>
      <c r="G445" s="298">
        <v>1.84</v>
      </c>
      <c r="H445" s="298">
        <v>1.59</v>
      </c>
      <c r="I445" s="298">
        <v>1.1599999999999999</v>
      </c>
      <c r="J445" s="299">
        <v>39281065.189999998</v>
      </c>
      <c r="K445" s="299">
        <v>26251837.82</v>
      </c>
      <c r="L445" s="299">
        <v>33288350.030000001</v>
      </c>
      <c r="M445" s="299">
        <v>7684072.1500000004</v>
      </c>
      <c r="N445" s="300">
        <v>18.07</v>
      </c>
      <c r="O445" s="301">
        <v>11.824857142857141</v>
      </c>
      <c r="P445" s="300">
        <v>15.25</v>
      </c>
      <c r="Q445" s="301">
        <v>6.0414285714285709</v>
      </c>
      <c r="R445" s="302">
        <v>295.74</v>
      </c>
      <c r="S445" s="302">
        <v>37.58</v>
      </c>
      <c r="T445" s="302">
        <v>46.79</v>
      </c>
      <c r="U445" s="302">
        <v>389.81</v>
      </c>
      <c r="V445" s="302">
        <v>61.04</v>
      </c>
      <c r="W445" s="303"/>
      <c r="Y445" s="305"/>
      <c r="Z445" s="305"/>
      <c r="AA445" s="305"/>
      <c r="AB445" s="306"/>
      <c r="AC445" s="305"/>
      <c r="AD445" s="307"/>
    </row>
    <row r="446" spans="1:30" s="304" customFormat="1">
      <c r="A446" s="296">
        <v>7</v>
      </c>
      <c r="B446" s="297" t="s">
        <v>1435</v>
      </c>
      <c r="C446" s="296" t="s">
        <v>468</v>
      </c>
      <c r="D446" s="297" t="s">
        <v>2381</v>
      </c>
      <c r="E446" s="297" t="s">
        <v>945</v>
      </c>
      <c r="F446" s="296">
        <v>5</v>
      </c>
      <c r="G446" s="298">
        <v>1.44</v>
      </c>
      <c r="H446" s="298">
        <v>0.99</v>
      </c>
      <c r="I446" s="298">
        <v>0.61</v>
      </c>
      <c r="J446" s="299">
        <v>7010568.1799999997</v>
      </c>
      <c r="K446" s="299">
        <v>7759653.5899999999</v>
      </c>
      <c r="L446" s="299">
        <v>8708653.4800000004</v>
      </c>
      <c r="M446" s="299">
        <v>-6325450.0599999996</v>
      </c>
      <c r="N446" s="300">
        <v>14.1</v>
      </c>
      <c r="O446" s="301">
        <v>11.957740585774056</v>
      </c>
      <c r="P446" s="300">
        <v>16.38</v>
      </c>
      <c r="Q446" s="301">
        <v>10.477489539748952</v>
      </c>
      <c r="R446" s="302">
        <v>382.33</v>
      </c>
      <c r="S446" s="302">
        <v>59.39</v>
      </c>
      <c r="T446" s="302">
        <v>85.92</v>
      </c>
      <c r="U446" s="302">
        <v>2450.0700000000002</v>
      </c>
      <c r="V446" s="302">
        <v>126.98</v>
      </c>
      <c r="W446" s="303"/>
      <c r="Y446" s="305"/>
      <c r="Z446" s="305"/>
      <c r="AA446" s="305"/>
      <c r="AB446" s="306"/>
      <c r="AC446" s="305"/>
      <c r="AD446" s="307"/>
    </row>
    <row r="447" spans="1:30" s="304" customFormat="1">
      <c r="A447" s="296">
        <v>7</v>
      </c>
      <c r="B447" s="297" t="s">
        <v>1435</v>
      </c>
      <c r="C447" s="296" t="s">
        <v>469</v>
      </c>
      <c r="D447" s="297" t="s">
        <v>2382</v>
      </c>
      <c r="E447" s="297" t="s">
        <v>945</v>
      </c>
      <c r="F447" s="296">
        <v>5</v>
      </c>
      <c r="G447" s="298">
        <v>3.01</v>
      </c>
      <c r="H447" s="298">
        <v>2.6</v>
      </c>
      <c r="I447" s="298">
        <v>2.19</v>
      </c>
      <c r="J447" s="299">
        <v>25595387.620000001</v>
      </c>
      <c r="K447" s="299">
        <v>10054025.890000001</v>
      </c>
      <c r="L447" s="299">
        <v>11319524.57</v>
      </c>
      <c r="M447" s="299">
        <v>15087531.01</v>
      </c>
      <c r="N447" s="300">
        <v>12.67</v>
      </c>
      <c r="O447" s="301">
        <v>11.957740585774056</v>
      </c>
      <c r="P447" s="300">
        <v>16.16</v>
      </c>
      <c r="Q447" s="301">
        <v>10.477489539748952</v>
      </c>
      <c r="R447" s="302">
        <v>145.44999999999999</v>
      </c>
      <c r="S447" s="302">
        <v>24.41</v>
      </c>
      <c r="T447" s="302">
        <v>29.08</v>
      </c>
      <c r="U447" s="302">
        <v>182.97</v>
      </c>
      <c r="V447" s="302">
        <v>41.29</v>
      </c>
      <c r="W447" s="303"/>
      <c r="Y447" s="305"/>
      <c r="Z447" s="305"/>
      <c r="AA447" s="305"/>
      <c r="AB447" s="306"/>
      <c r="AC447" s="305"/>
      <c r="AD447" s="307"/>
    </row>
    <row r="448" spans="1:30" s="304" customFormat="1">
      <c r="A448" s="296">
        <v>7</v>
      </c>
      <c r="B448" s="297" t="s">
        <v>1435</v>
      </c>
      <c r="C448" s="296" t="s">
        <v>470</v>
      </c>
      <c r="D448" s="297" t="s">
        <v>2383</v>
      </c>
      <c r="E448" s="297" t="s">
        <v>941</v>
      </c>
      <c r="F448" s="296">
        <v>10</v>
      </c>
      <c r="G448" s="298">
        <v>4.59</v>
      </c>
      <c r="H448" s="298">
        <v>4.05</v>
      </c>
      <c r="I448" s="298">
        <v>3.33</v>
      </c>
      <c r="J448" s="299">
        <v>55567448.100000001</v>
      </c>
      <c r="K448" s="299">
        <v>-535574.16</v>
      </c>
      <c r="L448" s="299">
        <v>5589747.1100000003</v>
      </c>
      <c r="M448" s="299">
        <v>36037863.890000001</v>
      </c>
      <c r="N448" s="300">
        <v>4.76</v>
      </c>
      <c r="O448" s="301">
        <v>10.935862068965518</v>
      </c>
      <c r="P448" s="300">
        <v>-0.23</v>
      </c>
      <c r="Q448" s="301">
        <v>9.086724137931034</v>
      </c>
      <c r="R448" s="302">
        <v>110.74</v>
      </c>
      <c r="S448" s="302">
        <v>57.48</v>
      </c>
      <c r="T448" s="302">
        <v>69.790000000000006</v>
      </c>
      <c r="U448" s="302">
        <v>603.29999999999995</v>
      </c>
      <c r="V448" s="302">
        <v>63.2</v>
      </c>
      <c r="W448" s="303"/>
      <c r="Y448" s="305"/>
      <c r="Z448" s="305"/>
      <c r="AA448" s="305"/>
      <c r="AB448" s="306"/>
      <c r="AC448" s="305"/>
      <c r="AD448" s="307"/>
    </row>
    <row r="449" spans="1:30" s="304" customFormat="1">
      <c r="A449" s="296">
        <v>7</v>
      </c>
      <c r="B449" s="297" t="s">
        <v>1435</v>
      </c>
      <c r="C449" s="296" t="s">
        <v>471</v>
      </c>
      <c r="D449" s="297" t="s">
        <v>2384</v>
      </c>
      <c r="E449" s="297" t="s">
        <v>941</v>
      </c>
      <c r="F449" s="296">
        <v>10</v>
      </c>
      <c r="G449" s="298">
        <v>1.17</v>
      </c>
      <c r="H449" s="298">
        <v>0.92</v>
      </c>
      <c r="I449" s="298">
        <v>0.53</v>
      </c>
      <c r="J449" s="299">
        <v>9101358.3599999994</v>
      </c>
      <c r="K449" s="299">
        <v>2317818.11</v>
      </c>
      <c r="L449" s="299">
        <v>3411439</v>
      </c>
      <c r="M449" s="299">
        <v>-24889018.91</v>
      </c>
      <c r="N449" s="300">
        <v>2.88</v>
      </c>
      <c r="O449" s="301">
        <v>10.935862068965518</v>
      </c>
      <c r="P449" s="300">
        <v>2.2400000000000002</v>
      </c>
      <c r="Q449" s="301">
        <v>9.086724137931034</v>
      </c>
      <c r="R449" s="302">
        <v>458.08</v>
      </c>
      <c r="S449" s="302">
        <v>128.11000000000001</v>
      </c>
      <c r="T449" s="302">
        <v>82.82</v>
      </c>
      <c r="U449" s="302">
        <v>1077.9000000000001</v>
      </c>
      <c r="V449" s="302">
        <v>37.479999999999997</v>
      </c>
      <c r="W449" s="303"/>
      <c r="Y449" s="305"/>
      <c r="Z449" s="305"/>
      <c r="AA449" s="305"/>
      <c r="AB449" s="306"/>
      <c r="AC449" s="305"/>
      <c r="AD449" s="307"/>
    </row>
    <row r="450" spans="1:30" s="304" customFormat="1">
      <c r="A450" s="296">
        <v>7</v>
      </c>
      <c r="B450" s="297" t="s">
        <v>1435</v>
      </c>
      <c r="C450" s="296" t="s">
        <v>472</v>
      </c>
      <c r="D450" s="297" t="s">
        <v>2385</v>
      </c>
      <c r="E450" s="297" t="s">
        <v>941</v>
      </c>
      <c r="F450" s="296">
        <v>10</v>
      </c>
      <c r="G450" s="298">
        <v>2.93</v>
      </c>
      <c r="H450" s="298">
        <v>2.62</v>
      </c>
      <c r="I450" s="298">
        <v>2.06</v>
      </c>
      <c r="J450" s="299">
        <v>44039939.409999996</v>
      </c>
      <c r="K450" s="299">
        <v>-410049.07</v>
      </c>
      <c r="L450" s="299">
        <v>3891240.54</v>
      </c>
      <c r="M450" s="299">
        <v>24188865.41</v>
      </c>
      <c r="N450" s="300">
        <v>2.8</v>
      </c>
      <c r="O450" s="301">
        <v>10.935862068965518</v>
      </c>
      <c r="P450" s="300">
        <v>-0.38</v>
      </c>
      <c r="Q450" s="301">
        <v>9.086724137931034</v>
      </c>
      <c r="R450" s="302">
        <v>130.58000000000001</v>
      </c>
      <c r="S450" s="302">
        <v>74.23</v>
      </c>
      <c r="T450" s="302">
        <v>57.62</v>
      </c>
      <c r="U450" s="302">
        <v>419.24</v>
      </c>
      <c r="V450" s="302">
        <v>61.66</v>
      </c>
      <c r="W450" s="303"/>
      <c r="Y450" s="305"/>
      <c r="Z450" s="305"/>
      <c r="AA450" s="305"/>
      <c r="AB450" s="306"/>
      <c r="AC450" s="305"/>
      <c r="AD450" s="307"/>
    </row>
    <row r="451" spans="1:30" s="304" customFormat="1">
      <c r="A451" s="296">
        <v>7</v>
      </c>
      <c r="B451" s="297" t="s">
        <v>1435</v>
      </c>
      <c r="C451" s="296" t="s">
        <v>473</v>
      </c>
      <c r="D451" s="297" t="s">
        <v>2386</v>
      </c>
      <c r="E451" s="297" t="s">
        <v>2865</v>
      </c>
      <c r="F451" s="296">
        <v>6</v>
      </c>
      <c r="G451" s="298">
        <v>1.27</v>
      </c>
      <c r="H451" s="298">
        <v>1.1599999999999999</v>
      </c>
      <c r="I451" s="298">
        <v>0.73</v>
      </c>
      <c r="J451" s="299">
        <v>5760723.3700000001</v>
      </c>
      <c r="K451" s="299">
        <v>6202128.0999999996</v>
      </c>
      <c r="L451" s="299">
        <v>6874773.3399999999</v>
      </c>
      <c r="M451" s="299">
        <v>-5656383.5599999996</v>
      </c>
      <c r="N451" s="300">
        <v>9.34</v>
      </c>
      <c r="O451" s="301">
        <v>12.960000000000003</v>
      </c>
      <c r="P451" s="300">
        <v>13.45</v>
      </c>
      <c r="Q451" s="301">
        <v>10.950165289256196</v>
      </c>
      <c r="R451" s="302">
        <v>407.37</v>
      </c>
      <c r="S451" s="302">
        <v>62.75</v>
      </c>
      <c r="T451" s="302">
        <v>53.56</v>
      </c>
      <c r="U451" s="302">
        <v>478.33</v>
      </c>
      <c r="V451" s="302">
        <v>42.22</v>
      </c>
      <c r="W451" s="303"/>
      <c r="Y451" s="305"/>
      <c r="Z451" s="305"/>
      <c r="AA451" s="305"/>
      <c r="AB451" s="306"/>
      <c r="AC451" s="305"/>
      <c r="AD451" s="307"/>
    </row>
    <row r="452" spans="1:30" s="304" customFormat="1">
      <c r="A452" s="296">
        <v>7</v>
      </c>
      <c r="B452" s="297" t="s">
        <v>1435</v>
      </c>
      <c r="C452" s="296" t="s">
        <v>474</v>
      </c>
      <c r="D452" s="297" t="s">
        <v>2387</v>
      </c>
      <c r="E452" s="297" t="s">
        <v>945</v>
      </c>
      <c r="F452" s="296">
        <v>5</v>
      </c>
      <c r="G452" s="298">
        <v>1.1499999999999999</v>
      </c>
      <c r="H452" s="298">
        <v>0.99</v>
      </c>
      <c r="I452" s="298">
        <v>0.48</v>
      </c>
      <c r="J452" s="299">
        <v>3751579.1</v>
      </c>
      <c r="K452" s="299">
        <v>7394748.75</v>
      </c>
      <c r="L452" s="299">
        <v>8367085.6200000001</v>
      </c>
      <c r="M452" s="299">
        <v>-12300094.689999999</v>
      </c>
      <c r="N452" s="300">
        <v>11.5</v>
      </c>
      <c r="O452" s="301">
        <v>11.957740585774056</v>
      </c>
      <c r="P452" s="300">
        <v>15.36</v>
      </c>
      <c r="Q452" s="301">
        <v>10.477489539748952</v>
      </c>
      <c r="R452" s="302">
        <v>413.44</v>
      </c>
      <c r="S452" s="302">
        <v>110.06</v>
      </c>
      <c r="T452" s="302">
        <v>181.72</v>
      </c>
      <c r="U452" s="302">
        <v>368.87</v>
      </c>
      <c r="V452" s="302">
        <v>89.25</v>
      </c>
      <c r="W452" s="303"/>
      <c r="Y452" s="305"/>
      <c r="Z452" s="305"/>
      <c r="AA452" s="305"/>
      <c r="AB452" s="306"/>
      <c r="AC452" s="305"/>
      <c r="AD452" s="307"/>
    </row>
    <row r="453" spans="1:30" s="304" customFormat="1">
      <c r="A453" s="296">
        <v>7</v>
      </c>
      <c r="B453" s="297" t="s">
        <v>1435</v>
      </c>
      <c r="C453" s="296" t="s">
        <v>475</v>
      </c>
      <c r="D453" s="297" t="s">
        <v>2388</v>
      </c>
      <c r="E453" s="297" t="s">
        <v>945</v>
      </c>
      <c r="F453" s="296">
        <v>5</v>
      </c>
      <c r="G453" s="298">
        <v>1.05</v>
      </c>
      <c r="H453" s="298">
        <v>0.85</v>
      </c>
      <c r="I453" s="298">
        <v>0.66</v>
      </c>
      <c r="J453" s="299">
        <v>735165.37</v>
      </c>
      <c r="K453" s="299">
        <v>-653508.81000000006</v>
      </c>
      <c r="L453" s="299">
        <v>-341297.88</v>
      </c>
      <c r="M453" s="299">
        <v>-5480022.71</v>
      </c>
      <c r="N453" s="300">
        <v>-0.71</v>
      </c>
      <c r="O453" s="301">
        <v>11.957740585774056</v>
      </c>
      <c r="P453" s="300">
        <v>-2.2999999999999998</v>
      </c>
      <c r="Q453" s="301">
        <v>10.477489539748952</v>
      </c>
      <c r="R453" s="302">
        <v>353.83</v>
      </c>
      <c r="S453" s="302">
        <v>30.84</v>
      </c>
      <c r="T453" s="302">
        <v>114.6</v>
      </c>
      <c r="U453" s="302">
        <v>804.58</v>
      </c>
      <c r="V453" s="302">
        <v>72.86</v>
      </c>
      <c r="W453" s="303"/>
      <c r="Y453" s="305"/>
      <c r="Z453" s="305"/>
      <c r="AA453" s="305"/>
      <c r="AB453" s="306"/>
      <c r="AC453" s="305"/>
      <c r="AD453" s="307"/>
    </row>
    <row r="454" spans="1:30" s="304" customFormat="1">
      <c r="A454" s="296">
        <v>7</v>
      </c>
      <c r="B454" s="297" t="s">
        <v>1435</v>
      </c>
      <c r="C454" s="296" t="s">
        <v>476</v>
      </c>
      <c r="D454" s="297" t="s">
        <v>2907</v>
      </c>
      <c r="E454" s="297" t="s">
        <v>2866</v>
      </c>
      <c r="F454" s="296">
        <v>12</v>
      </c>
      <c r="G454" s="298">
        <v>0.85</v>
      </c>
      <c r="H454" s="298">
        <v>0.72</v>
      </c>
      <c r="I454" s="298">
        <v>0.38</v>
      </c>
      <c r="J454" s="299">
        <v>-10326478.130000001</v>
      </c>
      <c r="K454" s="299">
        <v>23578677.280000001</v>
      </c>
      <c r="L454" s="299">
        <v>26866676.73</v>
      </c>
      <c r="M454" s="299">
        <v>-43241358.159999996</v>
      </c>
      <c r="N454" s="300">
        <v>16.66</v>
      </c>
      <c r="O454" s="301">
        <v>11.824857142857141</v>
      </c>
      <c r="P454" s="300">
        <v>15.04</v>
      </c>
      <c r="Q454" s="301">
        <v>6.0414285714285709</v>
      </c>
      <c r="R454" s="302">
        <v>568.53</v>
      </c>
      <c r="S454" s="302">
        <v>42.31</v>
      </c>
      <c r="T454" s="302">
        <v>153.88</v>
      </c>
      <c r="U454" s="302">
        <v>345.4</v>
      </c>
      <c r="V454" s="302">
        <v>85.25</v>
      </c>
      <c r="W454" s="303"/>
      <c r="Y454" s="305"/>
      <c r="Z454" s="305"/>
      <c r="AA454" s="305"/>
      <c r="AB454" s="306"/>
      <c r="AC454" s="305"/>
      <c r="AD454" s="307"/>
    </row>
    <row r="455" spans="1:30" s="304" customFormat="1" ht="48">
      <c r="A455" s="296">
        <v>7</v>
      </c>
      <c r="B455" s="297" t="s">
        <v>1435</v>
      </c>
      <c r="C455" s="296" t="s">
        <v>477</v>
      </c>
      <c r="D455" s="297" t="s">
        <v>2389</v>
      </c>
      <c r="E455" s="297" t="s">
        <v>2868</v>
      </c>
      <c r="F455" s="296">
        <v>14</v>
      </c>
      <c r="G455" s="298">
        <v>1.01</v>
      </c>
      <c r="H455" s="298">
        <v>0.89</v>
      </c>
      <c r="I455" s="298">
        <v>0.46</v>
      </c>
      <c r="J455" s="299">
        <v>468087.07</v>
      </c>
      <c r="K455" s="299">
        <v>-4698725.8099999996</v>
      </c>
      <c r="L455" s="299">
        <v>6149009.1399999997</v>
      </c>
      <c r="M455" s="299">
        <v>-48872994.159999996</v>
      </c>
      <c r="N455" s="300">
        <v>3.14</v>
      </c>
      <c r="O455" s="301">
        <v>11.61142857142857</v>
      </c>
      <c r="P455" s="300">
        <v>-1.71</v>
      </c>
      <c r="Q455" s="301">
        <v>4.7292857142857141</v>
      </c>
      <c r="R455" s="302">
        <v>366.1</v>
      </c>
      <c r="S455" s="302">
        <v>101.57</v>
      </c>
      <c r="T455" s="302">
        <v>57.63</v>
      </c>
      <c r="U455" s="302">
        <v>160.35</v>
      </c>
      <c r="V455" s="302">
        <v>51.25</v>
      </c>
      <c r="W455" s="303"/>
      <c r="Y455" s="305"/>
      <c r="Z455" s="305"/>
      <c r="AA455" s="305"/>
      <c r="AB455" s="306"/>
      <c r="AC455" s="305"/>
      <c r="AD455" s="307"/>
    </row>
    <row r="456" spans="1:30" s="304" customFormat="1">
      <c r="A456" s="296">
        <v>7</v>
      </c>
      <c r="B456" s="297" t="s">
        <v>1435</v>
      </c>
      <c r="C456" s="296" t="s">
        <v>478</v>
      </c>
      <c r="D456" s="297" t="s">
        <v>2390</v>
      </c>
      <c r="E456" s="297" t="s">
        <v>945</v>
      </c>
      <c r="F456" s="296">
        <v>5</v>
      </c>
      <c r="G456" s="298">
        <v>1.21</v>
      </c>
      <c r="H456" s="298">
        <v>1.0900000000000001</v>
      </c>
      <c r="I456" s="298">
        <v>0.68</v>
      </c>
      <c r="J456" s="299">
        <v>3709933.26</v>
      </c>
      <c r="K456" s="299">
        <v>3100678.72</v>
      </c>
      <c r="L456" s="299">
        <v>2410185.33</v>
      </c>
      <c r="M456" s="299">
        <v>-5598880.1500000004</v>
      </c>
      <c r="N456" s="300">
        <v>4.6500000000000004</v>
      </c>
      <c r="O456" s="301">
        <v>11.957740585774056</v>
      </c>
      <c r="P456" s="300">
        <v>6.54</v>
      </c>
      <c r="Q456" s="301">
        <v>10.477489539748952</v>
      </c>
      <c r="R456" s="302">
        <v>514.89</v>
      </c>
      <c r="S456" s="302">
        <v>54.81</v>
      </c>
      <c r="T456" s="302">
        <v>187.04</v>
      </c>
      <c r="U456" s="302">
        <v>699.48</v>
      </c>
      <c r="V456" s="302">
        <v>60.2</v>
      </c>
      <c r="W456" s="303"/>
      <c r="Y456" s="305"/>
      <c r="Z456" s="305"/>
      <c r="AA456" s="305"/>
      <c r="AB456" s="306"/>
      <c r="AC456" s="305"/>
      <c r="AD456" s="307"/>
    </row>
    <row r="457" spans="1:30" s="304" customFormat="1">
      <c r="A457" s="296">
        <v>7</v>
      </c>
      <c r="B457" s="297" t="s">
        <v>1435</v>
      </c>
      <c r="C457" s="296" t="s">
        <v>479</v>
      </c>
      <c r="D457" s="297" t="s">
        <v>2391</v>
      </c>
      <c r="E457" s="297" t="s">
        <v>1015</v>
      </c>
      <c r="F457" s="296">
        <v>3</v>
      </c>
      <c r="G457" s="298">
        <v>2.12</v>
      </c>
      <c r="H457" s="298">
        <v>1.52</v>
      </c>
      <c r="I457" s="298">
        <v>1.32</v>
      </c>
      <c r="J457" s="299">
        <v>5909493.0999999996</v>
      </c>
      <c r="K457" s="299">
        <v>4793733.26</v>
      </c>
      <c r="L457" s="299">
        <v>4732000.87</v>
      </c>
      <c r="M457" s="299">
        <v>1737442.15</v>
      </c>
      <c r="N457" s="300">
        <v>20.010000000000002</v>
      </c>
      <c r="O457" s="301">
        <v>21.826829268292677</v>
      </c>
      <c r="P457" s="300">
        <v>12.82</v>
      </c>
      <c r="Q457" s="301">
        <v>10.564878048780489</v>
      </c>
      <c r="R457" s="302">
        <v>127.31</v>
      </c>
      <c r="S457" s="302">
        <v>4.03</v>
      </c>
      <c r="T457" s="302">
        <v>210.07</v>
      </c>
      <c r="U457" s="302">
        <v>4918.82</v>
      </c>
      <c r="V457" s="302">
        <v>125.33</v>
      </c>
      <c r="W457" s="303"/>
      <c r="Y457" s="305"/>
      <c r="Z457" s="305"/>
      <c r="AA457" s="305"/>
      <c r="AB457" s="306"/>
      <c r="AC457" s="305"/>
      <c r="AD457" s="307"/>
    </row>
    <row r="458" spans="1:30" s="304" customFormat="1">
      <c r="A458" s="296">
        <v>7</v>
      </c>
      <c r="B458" s="297" t="s">
        <v>1435</v>
      </c>
      <c r="C458" s="296" t="s">
        <v>480</v>
      </c>
      <c r="D458" s="297" t="s">
        <v>2392</v>
      </c>
      <c r="E458" s="297" t="s">
        <v>967</v>
      </c>
      <c r="F458" s="296">
        <v>2</v>
      </c>
      <c r="G458" s="298">
        <v>1.44</v>
      </c>
      <c r="H458" s="298">
        <v>0.79</v>
      </c>
      <c r="I458" s="298">
        <v>0.48</v>
      </c>
      <c r="J458" s="299">
        <v>3434462.83</v>
      </c>
      <c r="K458" s="299">
        <v>3093017.25</v>
      </c>
      <c r="L458" s="299">
        <v>3208808.74</v>
      </c>
      <c r="M458" s="299">
        <v>-4027887.77</v>
      </c>
      <c r="N458" s="300">
        <v>14.02</v>
      </c>
      <c r="O458" s="301">
        <v>15.133488372093023</v>
      </c>
      <c r="P458" s="300">
        <v>9.9600000000000009</v>
      </c>
      <c r="Q458" s="301">
        <v>8.0209302325581397</v>
      </c>
      <c r="R458" s="302">
        <v>276.77</v>
      </c>
      <c r="S458" s="302">
        <v>17.25</v>
      </c>
      <c r="T458" s="302">
        <v>192.35</v>
      </c>
      <c r="U458" s="302">
        <v>424.03</v>
      </c>
      <c r="V458" s="302">
        <v>132.6</v>
      </c>
      <c r="W458" s="303"/>
      <c r="Y458" s="305"/>
      <c r="Z458" s="305"/>
      <c r="AA458" s="305"/>
      <c r="AB458" s="306"/>
      <c r="AC458" s="305"/>
      <c r="AD458" s="307"/>
    </row>
    <row r="459" spans="1:30" s="304" customFormat="1">
      <c r="A459" s="296">
        <v>7</v>
      </c>
      <c r="B459" s="297" t="s">
        <v>1435</v>
      </c>
      <c r="C459" s="296" t="s">
        <v>481</v>
      </c>
      <c r="D459" s="297" t="s">
        <v>2393</v>
      </c>
      <c r="E459" s="297" t="s">
        <v>1015</v>
      </c>
      <c r="F459" s="296">
        <v>3</v>
      </c>
      <c r="G459" s="298">
        <v>2.71</v>
      </c>
      <c r="H459" s="298">
        <v>2.33</v>
      </c>
      <c r="I459" s="298">
        <v>1.76</v>
      </c>
      <c r="J459" s="299">
        <v>9002801.3699999992</v>
      </c>
      <c r="K459" s="299">
        <v>7717131.4199999999</v>
      </c>
      <c r="L459" s="299">
        <v>11297568.4</v>
      </c>
      <c r="M459" s="299">
        <v>3981269.22</v>
      </c>
      <c r="N459" s="300">
        <v>32.28</v>
      </c>
      <c r="O459" s="301">
        <v>21.826829268292677</v>
      </c>
      <c r="P459" s="300">
        <v>16.61</v>
      </c>
      <c r="Q459" s="301">
        <v>10.564878048780489</v>
      </c>
      <c r="R459" s="302">
        <v>70.260000000000005</v>
      </c>
      <c r="S459" s="302">
        <v>1031.05</v>
      </c>
      <c r="T459" s="302">
        <v>257.26</v>
      </c>
      <c r="U459" s="302">
        <v>187.37</v>
      </c>
      <c r="V459" s="302">
        <v>72.77</v>
      </c>
      <c r="W459" s="303"/>
      <c r="Y459" s="305"/>
      <c r="Z459" s="305"/>
      <c r="AA459" s="305"/>
      <c r="AB459" s="306"/>
      <c r="AC459" s="305"/>
      <c r="AD459" s="307"/>
    </row>
    <row r="460" spans="1:30" s="304" customFormat="1">
      <c r="A460" s="296">
        <v>7</v>
      </c>
      <c r="B460" s="297" t="s">
        <v>1435</v>
      </c>
      <c r="C460" s="296" t="s">
        <v>482</v>
      </c>
      <c r="D460" s="297" t="s">
        <v>2394</v>
      </c>
      <c r="E460" s="297" t="s">
        <v>1015</v>
      </c>
      <c r="F460" s="296">
        <v>3</v>
      </c>
      <c r="G460" s="298">
        <v>1.81</v>
      </c>
      <c r="H460" s="298">
        <v>1.65</v>
      </c>
      <c r="I460" s="298">
        <v>1.63</v>
      </c>
      <c r="J460" s="299">
        <v>9967333.1999999993</v>
      </c>
      <c r="K460" s="299">
        <v>7977688.2699999996</v>
      </c>
      <c r="L460" s="299">
        <v>6854382.3600000003</v>
      </c>
      <c r="M460" s="299">
        <v>7739449.0300000003</v>
      </c>
      <c r="N460" s="300">
        <v>28.36</v>
      </c>
      <c r="O460" s="301">
        <v>21.826829268292677</v>
      </c>
      <c r="P460" s="300">
        <v>17.149999999999999</v>
      </c>
      <c r="Q460" s="301">
        <v>10.564878048780489</v>
      </c>
      <c r="R460" s="302">
        <v>336.08</v>
      </c>
      <c r="S460" s="302">
        <v>236.45</v>
      </c>
      <c r="T460" s="302">
        <v>0</v>
      </c>
      <c r="U460" s="302">
        <v>161.75</v>
      </c>
      <c r="V460" s="302">
        <v>136.6</v>
      </c>
      <c r="W460" s="303"/>
      <c r="Y460" s="305"/>
      <c r="Z460" s="305"/>
      <c r="AA460" s="305"/>
      <c r="AB460" s="306"/>
      <c r="AC460" s="305"/>
      <c r="AD460" s="307"/>
    </row>
    <row r="461" spans="1:30" s="304" customFormat="1">
      <c r="A461" s="296">
        <v>7</v>
      </c>
      <c r="B461" s="297" t="s">
        <v>1462</v>
      </c>
      <c r="C461" s="296" t="s">
        <v>483</v>
      </c>
      <c r="D461" s="297" t="s">
        <v>2395</v>
      </c>
      <c r="E461" s="297" t="s">
        <v>1000</v>
      </c>
      <c r="F461" s="296">
        <v>17</v>
      </c>
      <c r="G461" s="298">
        <v>2.64</v>
      </c>
      <c r="H461" s="298">
        <v>2.21</v>
      </c>
      <c r="I461" s="298">
        <v>1.1000000000000001</v>
      </c>
      <c r="J461" s="299">
        <v>439973757.06999999</v>
      </c>
      <c r="K461" s="299">
        <v>151538570.37</v>
      </c>
      <c r="L461" s="299">
        <v>156457542.94999999</v>
      </c>
      <c r="M461" s="299">
        <v>30998274.710000001</v>
      </c>
      <c r="N461" s="300">
        <v>14.55</v>
      </c>
      <c r="O461" s="301">
        <v>7.9657894736842101</v>
      </c>
      <c r="P461" s="300">
        <v>8.34</v>
      </c>
      <c r="Q461" s="301">
        <v>3.4205263157894743</v>
      </c>
      <c r="R461" s="302">
        <v>123.48</v>
      </c>
      <c r="S461" s="302">
        <v>42.56</v>
      </c>
      <c r="T461" s="302">
        <v>48.27</v>
      </c>
      <c r="U461" s="302">
        <v>542.11</v>
      </c>
      <c r="V461" s="302">
        <v>74.459999999999994</v>
      </c>
      <c r="W461" s="303"/>
      <c r="Y461" s="305"/>
      <c r="Z461" s="305"/>
      <c r="AA461" s="305"/>
      <c r="AB461" s="306"/>
      <c r="AC461" s="305"/>
      <c r="AD461" s="307"/>
    </row>
    <row r="462" spans="1:30" s="304" customFormat="1">
      <c r="A462" s="296">
        <v>7</v>
      </c>
      <c r="B462" s="297" t="s">
        <v>1462</v>
      </c>
      <c r="C462" s="296" t="s">
        <v>484</v>
      </c>
      <c r="D462" s="297" t="s">
        <v>2396</v>
      </c>
      <c r="E462" s="297" t="s">
        <v>945</v>
      </c>
      <c r="F462" s="296">
        <v>5</v>
      </c>
      <c r="G462" s="298">
        <v>1.59</v>
      </c>
      <c r="H462" s="298">
        <v>1.38</v>
      </c>
      <c r="I462" s="298">
        <v>1.18</v>
      </c>
      <c r="J462" s="299">
        <v>8362576.4100000001</v>
      </c>
      <c r="K462" s="299">
        <v>8709120.6500000004</v>
      </c>
      <c r="L462" s="299">
        <v>7773782.0899999999</v>
      </c>
      <c r="M462" s="299">
        <v>2471471.13</v>
      </c>
      <c r="N462" s="300">
        <v>13.5</v>
      </c>
      <c r="O462" s="301">
        <v>11.957740585774056</v>
      </c>
      <c r="P462" s="300">
        <v>19.27</v>
      </c>
      <c r="Q462" s="301">
        <v>10.477489539748952</v>
      </c>
      <c r="R462" s="302">
        <v>203.09</v>
      </c>
      <c r="S462" s="302">
        <v>12.37</v>
      </c>
      <c r="T462" s="302">
        <v>108.91</v>
      </c>
      <c r="U462" s="317">
        <v>-1407.22</v>
      </c>
      <c r="V462" s="302">
        <v>87.27</v>
      </c>
      <c r="W462" s="303"/>
      <c r="Y462" s="305"/>
      <c r="Z462" s="305"/>
      <c r="AA462" s="305"/>
      <c r="AB462" s="306"/>
      <c r="AC462" s="305"/>
      <c r="AD462" s="307"/>
    </row>
    <row r="463" spans="1:30" s="304" customFormat="1">
      <c r="A463" s="296">
        <v>7</v>
      </c>
      <c r="B463" s="297" t="s">
        <v>1462</v>
      </c>
      <c r="C463" s="296" t="s">
        <v>485</v>
      </c>
      <c r="D463" s="297" t="s">
        <v>2397</v>
      </c>
      <c r="E463" s="297" t="s">
        <v>941</v>
      </c>
      <c r="F463" s="296">
        <v>10</v>
      </c>
      <c r="G463" s="298">
        <v>1.73</v>
      </c>
      <c r="H463" s="298">
        <v>1.62</v>
      </c>
      <c r="I463" s="298">
        <v>1.1299999999999999</v>
      </c>
      <c r="J463" s="299">
        <v>41899262.579999998</v>
      </c>
      <c r="K463" s="299">
        <v>28602035.010000002</v>
      </c>
      <c r="L463" s="299">
        <v>33441339.359999999</v>
      </c>
      <c r="M463" s="299">
        <v>7653871.1900000004</v>
      </c>
      <c r="N463" s="300">
        <v>16.309999999999999</v>
      </c>
      <c r="O463" s="301">
        <v>10.935862068965518</v>
      </c>
      <c r="P463" s="300">
        <v>16.54</v>
      </c>
      <c r="Q463" s="301">
        <v>9.086724137931034</v>
      </c>
      <c r="R463" s="302">
        <v>349.43</v>
      </c>
      <c r="S463" s="302">
        <v>29.74</v>
      </c>
      <c r="T463" s="302">
        <v>42.67</v>
      </c>
      <c r="U463" s="302">
        <v>270.54000000000002</v>
      </c>
      <c r="V463" s="302">
        <v>36.799999999999997</v>
      </c>
      <c r="W463" s="303"/>
      <c r="Y463" s="305"/>
      <c r="Z463" s="305"/>
      <c r="AA463" s="305"/>
      <c r="AB463" s="306"/>
      <c r="AC463" s="305"/>
      <c r="AD463" s="307"/>
    </row>
    <row r="464" spans="1:30" s="304" customFormat="1">
      <c r="A464" s="296">
        <v>7</v>
      </c>
      <c r="B464" s="297" t="s">
        <v>1462</v>
      </c>
      <c r="C464" s="296" t="s">
        <v>486</v>
      </c>
      <c r="D464" s="297" t="s">
        <v>2398</v>
      </c>
      <c r="E464" s="297" t="s">
        <v>2865</v>
      </c>
      <c r="F464" s="296">
        <v>6</v>
      </c>
      <c r="G464" s="298">
        <v>4.2300000000000004</v>
      </c>
      <c r="H464" s="298">
        <v>3.73</v>
      </c>
      <c r="I464" s="298">
        <v>3.21</v>
      </c>
      <c r="J464" s="299">
        <v>39553192.640000001</v>
      </c>
      <c r="K464" s="299">
        <v>8845775.8900000006</v>
      </c>
      <c r="L464" s="299">
        <v>9986352.8699999992</v>
      </c>
      <c r="M464" s="299">
        <v>27026168.460000001</v>
      </c>
      <c r="N464" s="300">
        <v>11.29</v>
      </c>
      <c r="O464" s="301">
        <v>12.960000000000003</v>
      </c>
      <c r="P464" s="300">
        <v>10.99</v>
      </c>
      <c r="Q464" s="301">
        <v>10.950165289256196</v>
      </c>
      <c r="R464" s="302">
        <v>44.72</v>
      </c>
      <c r="S464" s="302">
        <v>13.95</v>
      </c>
      <c r="T464" s="302">
        <v>61.65</v>
      </c>
      <c r="U464" s="302">
        <v>406.16</v>
      </c>
      <c r="V464" s="302">
        <v>124.18</v>
      </c>
      <c r="W464" s="303"/>
      <c r="Y464" s="305"/>
      <c r="Z464" s="305"/>
      <c r="AA464" s="305"/>
      <c r="AB464" s="306"/>
      <c r="AC464" s="305"/>
      <c r="AD464" s="307"/>
    </row>
    <row r="465" spans="1:30" s="304" customFormat="1">
      <c r="A465" s="296">
        <v>7</v>
      </c>
      <c r="B465" s="297" t="s">
        <v>1462</v>
      </c>
      <c r="C465" s="296" t="s">
        <v>487</v>
      </c>
      <c r="D465" s="297" t="s">
        <v>2399</v>
      </c>
      <c r="E465" s="297" t="s">
        <v>2865</v>
      </c>
      <c r="F465" s="296">
        <v>6</v>
      </c>
      <c r="G465" s="298">
        <v>2.16</v>
      </c>
      <c r="H465" s="298">
        <v>2</v>
      </c>
      <c r="I465" s="298">
        <v>1.5</v>
      </c>
      <c r="J465" s="299">
        <v>24424787.879999999</v>
      </c>
      <c r="K465" s="299">
        <v>10242624.77</v>
      </c>
      <c r="L465" s="299">
        <v>12610758.359999999</v>
      </c>
      <c r="M465" s="299">
        <v>9589985.9600000009</v>
      </c>
      <c r="N465" s="300">
        <v>12.73</v>
      </c>
      <c r="O465" s="301">
        <v>12.960000000000003</v>
      </c>
      <c r="P465" s="300">
        <v>11.25</v>
      </c>
      <c r="Q465" s="301">
        <v>10.950165289256196</v>
      </c>
      <c r="R465" s="302">
        <v>157.61000000000001</v>
      </c>
      <c r="S465" s="302">
        <v>29.34</v>
      </c>
      <c r="T465" s="302">
        <v>24.05</v>
      </c>
      <c r="U465" s="302">
        <v>685.38</v>
      </c>
      <c r="V465" s="302">
        <v>64.28</v>
      </c>
      <c r="W465" s="303"/>
      <c r="Y465" s="305"/>
      <c r="Z465" s="305"/>
      <c r="AA465" s="305"/>
      <c r="AB465" s="306"/>
      <c r="AC465" s="305"/>
      <c r="AD465" s="307"/>
    </row>
    <row r="466" spans="1:30" s="304" customFormat="1">
      <c r="A466" s="296">
        <v>7</v>
      </c>
      <c r="B466" s="297" t="s">
        <v>1462</v>
      </c>
      <c r="C466" s="296" t="s">
        <v>488</v>
      </c>
      <c r="D466" s="297" t="s">
        <v>2400</v>
      </c>
      <c r="E466" s="297" t="s">
        <v>2864</v>
      </c>
      <c r="F466" s="296">
        <v>13</v>
      </c>
      <c r="G466" s="298">
        <v>3.61</v>
      </c>
      <c r="H466" s="298">
        <v>3.36</v>
      </c>
      <c r="I466" s="298">
        <v>2.85</v>
      </c>
      <c r="J466" s="299">
        <v>138821324.68000001</v>
      </c>
      <c r="K466" s="299">
        <v>6420005.1399999997</v>
      </c>
      <c r="L466" s="299">
        <v>17146767.079999998</v>
      </c>
      <c r="M466" s="299">
        <v>98242288.400000006</v>
      </c>
      <c r="N466" s="300">
        <v>8.3000000000000007</v>
      </c>
      <c r="O466" s="301">
        <v>11.051176470588238</v>
      </c>
      <c r="P466" s="300">
        <v>1.52</v>
      </c>
      <c r="Q466" s="301">
        <v>5.5768627450980395</v>
      </c>
      <c r="R466" s="302">
        <v>168.16</v>
      </c>
      <c r="S466" s="302">
        <v>25.18</v>
      </c>
      <c r="T466" s="302">
        <v>55.98</v>
      </c>
      <c r="U466" s="302">
        <v>435.7</v>
      </c>
      <c r="V466" s="302">
        <v>62.78</v>
      </c>
      <c r="W466" s="303"/>
      <c r="Y466" s="305"/>
      <c r="Z466" s="305"/>
      <c r="AA466" s="305"/>
      <c r="AB466" s="306"/>
      <c r="AC466" s="305"/>
      <c r="AD466" s="307"/>
    </row>
    <row r="467" spans="1:30" s="304" customFormat="1">
      <c r="A467" s="296">
        <v>7</v>
      </c>
      <c r="B467" s="297" t="s">
        <v>1462</v>
      </c>
      <c r="C467" s="296" t="s">
        <v>489</v>
      </c>
      <c r="D467" s="297" t="s">
        <v>2401</v>
      </c>
      <c r="E467" s="297" t="s">
        <v>2865</v>
      </c>
      <c r="F467" s="296">
        <v>6</v>
      </c>
      <c r="G467" s="298">
        <v>1.79</v>
      </c>
      <c r="H467" s="298">
        <v>1.64</v>
      </c>
      <c r="I467" s="298">
        <v>1.48</v>
      </c>
      <c r="J467" s="299">
        <v>16363628.26</v>
      </c>
      <c r="K467" s="299">
        <v>11118202.789999999</v>
      </c>
      <c r="L467" s="299">
        <v>11948476.73</v>
      </c>
      <c r="M467" s="299">
        <v>10011855.439999999</v>
      </c>
      <c r="N467" s="300">
        <v>15.65</v>
      </c>
      <c r="O467" s="301">
        <v>12.960000000000003</v>
      </c>
      <c r="P467" s="300">
        <v>13.14</v>
      </c>
      <c r="Q467" s="301">
        <v>10.950165289256196</v>
      </c>
      <c r="R467" s="302">
        <v>260.69</v>
      </c>
      <c r="S467" s="302">
        <v>14.25</v>
      </c>
      <c r="T467" s="302">
        <v>28.75</v>
      </c>
      <c r="U467" s="302">
        <v>270.98</v>
      </c>
      <c r="V467" s="302">
        <v>49.49</v>
      </c>
      <c r="W467" s="303"/>
      <c r="Y467" s="305"/>
      <c r="Z467" s="305"/>
      <c r="AA467" s="305"/>
      <c r="AB467" s="306"/>
      <c r="AC467" s="305"/>
      <c r="AD467" s="307"/>
    </row>
    <row r="468" spans="1:30" s="304" customFormat="1">
      <c r="A468" s="296">
        <v>7</v>
      </c>
      <c r="B468" s="297" t="s">
        <v>1462</v>
      </c>
      <c r="C468" s="296" t="s">
        <v>490</v>
      </c>
      <c r="D468" s="297" t="s">
        <v>2402</v>
      </c>
      <c r="E468" s="297" t="s">
        <v>2866</v>
      </c>
      <c r="F468" s="296">
        <v>12</v>
      </c>
      <c r="G468" s="298">
        <v>1.65</v>
      </c>
      <c r="H468" s="298">
        <v>1.39</v>
      </c>
      <c r="I468" s="298">
        <v>0.95</v>
      </c>
      <c r="J468" s="299">
        <v>22100720.16</v>
      </c>
      <c r="K468" s="299">
        <v>14544845.460000001</v>
      </c>
      <c r="L468" s="299">
        <v>23220003.879999999</v>
      </c>
      <c r="M468" s="299">
        <v>-1959534.1</v>
      </c>
      <c r="N468" s="300">
        <v>16.53</v>
      </c>
      <c r="O468" s="301">
        <v>11.824857142857141</v>
      </c>
      <c r="P468" s="300">
        <v>6.07</v>
      </c>
      <c r="Q468" s="301">
        <v>6.0414285714285709</v>
      </c>
      <c r="R468" s="302">
        <v>232.38</v>
      </c>
      <c r="S468" s="302">
        <v>23.6</v>
      </c>
      <c r="T468" s="302">
        <v>63.89</v>
      </c>
      <c r="U468" s="302">
        <v>358.65</v>
      </c>
      <c r="V468" s="302">
        <v>83.46</v>
      </c>
      <c r="W468" s="303"/>
      <c r="Y468" s="305"/>
      <c r="Z468" s="305"/>
      <c r="AA468" s="305"/>
      <c r="AB468" s="306"/>
      <c r="AC468" s="305"/>
      <c r="AD468" s="307"/>
    </row>
    <row r="469" spans="1:30" s="304" customFormat="1">
      <c r="A469" s="296">
        <v>7</v>
      </c>
      <c r="B469" s="297" t="s">
        <v>1462</v>
      </c>
      <c r="C469" s="296" t="s">
        <v>491</v>
      </c>
      <c r="D469" s="297" t="s">
        <v>2403</v>
      </c>
      <c r="E469" s="297" t="s">
        <v>2864</v>
      </c>
      <c r="F469" s="296">
        <v>13</v>
      </c>
      <c r="G469" s="298">
        <v>3.42</v>
      </c>
      <c r="H469" s="298">
        <v>3.25</v>
      </c>
      <c r="I469" s="298">
        <v>2.98</v>
      </c>
      <c r="J469" s="299">
        <v>93200502.159999996</v>
      </c>
      <c r="K469" s="299">
        <v>10233712.25</v>
      </c>
      <c r="L469" s="299">
        <v>12409714.689999999</v>
      </c>
      <c r="M469" s="299">
        <v>76833478.579999998</v>
      </c>
      <c r="N469" s="300">
        <v>7.23</v>
      </c>
      <c r="O469" s="301">
        <v>11.051176470588238</v>
      </c>
      <c r="P469" s="300">
        <v>5.94</v>
      </c>
      <c r="Q469" s="301">
        <v>5.5768627450980395</v>
      </c>
      <c r="R469" s="302">
        <v>121.33</v>
      </c>
      <c r="S469" s="302">
        <v>41.68</v>
      </c>
      <c r="T469" s="302">
        <v>36.049999999999997</v>
      </c>
      <c r="U469" s="302">
        <v>535.35</v>
      </c>
      <c r="V469" s="302">
        <v>54.9</v>
      </c>
      <c r="W469" s="303"/>
      <c r="Y469" s="305"/>
      <c r="Z469" s="305"/>
      <c r="AA469" s="305"/>
      <c r="AB469" s="306"/>
      <c r="AC469" s="305"/>
      <c r="AD469" s="307"/>
    </row>
    <row r="470" spans="1:30" s="304" customFormat="1">
      <c r="A470" s="296">
        <v>7</v>
      </c>
      <c r="B470" s="297" t="s">
        <v>1462</v>
      </c>
      <c r="C470" s="296" t="s">
        <v>492</v>
      </c>
      <c r="D470" s="297" t="s">
        <v>2404</v>
      </c>
      <c r="E470" s="297" t="s">
        <v>945</v>
      </c>
      <c r="F470" s="296">
        <v>5</v>
      </c>
      <c r="G470" s="298">
        <v>1.73</v>
      </c>
      <c r="H470" s="298">
        <v>1.57</v>
      </c>
      <c r="I470" s="298">
        <v>1.1200000000000001</v>
      </c>
      <c r="J470" s="299">
        <v>16097157.470000001</v>
      </c>
      <c r="K470" s="299">
        <v>4894940.49</v>
      </c>
      <c r="L470" s="299">
        <v>5032075.7699999996</v>
      </c>
      <c r="M470" s="299">
        <v>2665989.1200000001</v>
      </c>
      <c r="N470" s="300">
        <v>8.7899999999999991</v>
      </c>
      <c r="O470" s="301">
        <v>11.957740585774056</v>
      </c>
      <c r="P470" s="300">
        <v>7.57</v>
      </c>
      <c r="Q470" s="301">
        <v>10.477489539748952</v>
      </c>
      <c r="R470" s="302">
        <v>383.12</v>
      </c>
      <c r="S470" s="302">
        <v>53.93</v>
      </c>
      <c r="T470" s="302">
        <v>52.37</v>
      </c>
      <c r="U470" s="302">
        <v>944.04</v>
      </c>
      <c r="V470" s="302">
        <v>114.91</v>
      </c>
      <c r="W470" s="303"/>
      <c r="Y470" s="305"/>
      <c r="Z470" s="305"/>
      <c r="AA470" s="305"/>
      <c r="AB470" s="306"/>
      <c r="AC470" s="305"/>
      <c r="AD470" s="307"/>
    </row>
    <row r="471" spans="1:30" s="304" customFormat="1">
      <c r="A471" s="296">
        <v>7</v>
      </c>
      <c r="B471" s="297" t="s">
        <v>1462</v>
      </c>
      <c r="C471" s="296" t="s">
        <v>493</v>
      </c>
      <c r="D471" s="297" t="s">
        <v>2405</v>
      </c>
      <c r="E471" s="297" t="s">
        <v>945</v>
      </c>
      <c r="F471" s="296">
        <v>5</v>
      </c>
      <c r="G471" s="298">
        <v>2.08</v>
      </c>
      <c r="H471" s="298">
        <v>1.56</v>
      </c>
      <c r="I471" s="298">
        <v>1.29</v>
      </c>
      <c r="J471" s="299">
        <v>13707555.59</v>
      </c>
      <c r="K471" s="299">
        <v>9268755.4000000004</v>
      </c>
      <c r="L471" s="299">
        <v>12090546.1</v>
      </c>
      <c r="M471" s="299">
        <v>3698059.35</v>
      </c>
      <c r="N471" s="300">
        <v>20.329999999999998</v>
      </c>
      <c r="O471" s="301">
        <v>11.957740585774056</v>
      </c>
      <c r="P471" s="300">
        <v>15.92</v>
      </c>
      <c r="Q471" s="301">
        <v>10.477489539748952</v>
      </c>
      <c r="R471" s="302">
        <v>130.19999999999999</v>
      </c>
      <c r="S471" s="302">
        <v>24.95</v>
      </c>
      <c r="T471" s="302">
        <v>66.27</v>
      </c>
      <c r="U471" s="302">
        <v>336.27</v>
      </c>
      <c r="V471" s="302">
        <v>164</v>
      </c>
      <c r="W471" s="303"/>
      <c r="Y471" s="305"/>
      <c r="Z471" s="305"/>
      <c r="AA471" s="305"/>
      <c r="AB471" s="306"/>
      <c r="AC471" s="305"/>
      <c r="AD471" s="307"/>
    </row>
    <row r="472" spans="1:30" s="304" customFormat="1">
      <c r="A472" s="296">
        <v>7</v>
      </c>
      <c r="B472" s="297" t="s">
        <v>1462</v>
      </c>
      <c r="C472" s="296" t="s">
        <v>494</v>
      </c>
      <c r="D472" s="297" t="s">
        <v>2406</v>
      </c>
      <c r="E472" s="297" t="s">
        <v>1078</v>
      </c>
      <c r="F472" s="296">
        <v>4</v>
      </c>
      <c r="G472" s="298">
        <v>4.32</v>
      </c>
      <c r="H472" s="298">
        <v>4.01</v>
      </c>
      <c r="I472" s="298">
        <v>3.74</v>
      </c>
      <c r="J472" s="299">
        <v>32349597.98</v>
      </c>
      <c r="K472" s="299">
        <v>8325138.9000000004</v>
      </c>
      <c r="L472" s="299">
        <v>9965954.3300000001</v>
      </c>
      <c r="M472" s="299">
        <v>26632631.34</v>
      </c>
      <c r="N472" s="300">
        <v>25.59</v>
      </c>
      <c r="O472" s="301">
        <v>21.396153846153847</v>
      </c>
      <c r="P472" s="300">
        <v>10.4</v>
      </c>
      <c r="Q472" s="301">
        <v>9.1407692307692301</v>
      </c>
      <c r="R472" s="302">
        <v>130.1</v>
      </c>
      <c r="S472" s="302">
        <v>72.12</v>
      </c>
      <c r="T472" s="302">
        <v>91.72</v>
      </c>
      <c r="U472" s="302">
        <v>366.86</v>
      </c>
      <c r="V472" s="302">
        <v>119.9</v>
      </c>
      <c r="W472" s="303"/>
      <c r="Y472" s="305"/>
      <c r="Z472" s="305"/>
      <c r="AA472" s="305"/>
      <c r="AB472" s="306"/>
      <c r="AC472" s="305"/>
      <c r="AD472" s="307"/>
    </row>
    <row r="473" spans="1:30" s="304" customFormat="1">
      <c r="A473" s="296">
        <v>7</v>
      </c>
      <c r="B473" s="297" t="s">
        <v>1462</v>
      </c>
      <c r="C473" s="296" t="s">
        <v>495</v>
      </c>
      <c r="D473" s="297" t="s">
        <v>2407</v>
      </c>
      <c r="E473" s="297" t="s">
        <v>1015</v>
      </c>
      <c r="F473" s="296">
        <v>3</v>
      </c>
      <c r="G473" s="298">
        <v>2.4700000000000002</v>
      </c>
      <c r="H473" s="298">
        <v>2.1800000000000002</v>
      </c>
      <c r="I473" s="298">
        <v>2.0699999999999998</v>
      </c>
      <c r="J473" s="299">
        <v>13783070.82</v>
      </c>
      <c r="K473" s="299">
        <v>4807552.43</v>
      </c>
      <c r="L473" s="299">
        <v>5859376.9299999997</v>
      </c>
      <c r="M473" s="299">
        <v>10291690.68</v>
      </c>
      <c r="N473" s="300">
        <v>20.5</v>
      </c>
      <c r="O473" s="301">
        <v>21.826829268292677</v>
      </c>
      <c r="P473" s="300">
        <v>8.68</v>
      </c>
      <c r="Q473" s="301">
        <v>10.564878048780489</v>
      </c>
      <c r="R473" s="302">
        <v>208.83</v>
      </c>
      <c r="S473" s="302">
        <v>150.34</v>
      </c>
      <c r="T473" s="302">
        <v>153.16999999999999</v>
      </c>
      <c r="U473" s="302">
        <v>257.14999999999998</v>
      </c>
      <c r="V473" s="302">
        <v>187.58</v>
      </c>
      <c r="W473" s="303"/>
      <c r="Y473" s="305"/>
      <c r="Z473" s="305"/>
      <c r="AA473" s="305"/>
      <c r="AB473" s="306"/>
      <c r="AC473" s="305"/>
      <c r="AD473" s="307"/>
    </row>
    <row r="474" spans="1:30" s="304" customFormat="1">
      <c r="A474" s="296">
        <v>7</v>
      </c>
      <c r="B474" s="297" t="s">
        <v>1476</v>
      </c>
      <c r="C474" s="296" t="s">
        <v>496</v>
      </c>
      <c r="D474" s="297" t="s">
        <v>2408</v>
      </c>
      <c r="E474" s="297" t="s">
        <v>1956</v>
      </c>
      <c r="F474" s="296">
        <v>19</v>
      </c>
      <c r="G474" s="298">
        <v>2.2599999999999998</v>
      </c>
      <c r="H474" s="298">
        <v>1.98</v>
      </c>
      <c r="I474" s="298">
        <v>1.17</v>
      </c>
      <c r="J474" s="299">
        <v>505968828.94999999</v>
      </c>
      <c r="K474" s="299">
        <v>261823976.41999999</v>
      </c>
      <c r="L474" s="299">
        <v>310342187.26999998</v>
      </c>
      <c r="M474" s="299">
        <v>70681472.5</v>
      </c>
      <c r="N474" s="300">
        <v>19.34</v>
      </c>
      <c r="O474" s="301">
        <v>9.5271428571428576</v>
      </c>
      <c r="P474" s="300">
        <v>8.9499999999999993</v>
      </c>
      <c r="Q474" s="301">
        <v>5.5378571428571419</v>
      </c>
      <c r="R474" s="302">
        <v>158.29</v>
      </c>
      <c r="S474" s="302">
        <v>36.71</v>
      </c>
      <c r="T474" s="302">
        <v>27.7</v>
      </c>
      <c r="U474" s="302">
        <v>124.89</v>
      </c>
      <c r="V474" s="302">
        <v>55.29</v>
      </c>
      <c r="W474" s="303"/>
      <c r="Y474" s="305"/>
      <c r="Z474" s="305"/>
      <c r="AA474" s="305"/>
      <c r="AB474" s="306"/>
      <c r="AC474" s="305"/>
      <c r="AD474" s="307"/>
    </row>
    <row r="475" spans="1:30" s="304" customFormat="1">
      <c r="A475" s="296">
        <v>7</v>
      </c>
      <c r="B475" s="297" t="s">
        <v>1476</v>
      </c>
      <c r="C475" s="296" t="s">
        <v>497</v>
      </c>
      <c r="D475" s="297" t="s">
        <v>2409</v>
      </c>
      <c r="E475" s="297" t="s">
        <v>2866</v>
      </c>
      <c r="F475" s="296">
        <v>12</v>
      </c>
      <c r="G475" s="298">
        <v>1.1499999999999999</v>
      </c>
      <c r="H475" s="298">
        <v>0.93</v>
      </c>
      <c r="I475" s="298">
        <v>0.56000000000000005</v>
      </c>
      <c r="J475" s="299">
        <v>9384602.9000000004</v>
      </c>
      <c r="K475" s="299">
        <v>98138940.469999999</v>
      </c>
      <c r="L475" s="299">
        <v>46019756.590000004</v>
      </c>
      <c r="M475" s="299">
        <v>-26722237.629999999</v>
      </c>
      <c r="N475" s="300">
        <v>23.89</v>
      </c>
      <c r="O475" s="301">
        <v>11.824857142857141</v>
      </c>
      <c r="P475" s="300">
        <v>35.909999999999997</v>
      </c>
      <c r="Q475" s="301">
        <v>6.0414285714285709</v>
      </c>
      <c r="R475" s="302">
        <v>256.48</v>
      </c>
      <c r="S475" s="302">
        <v>50.84</v>
      </c>
      <c r="T475" s="302">
        <v>46.17</v>
      </c>
      <c r="U475" s="302">
        <v>206.85</v>
      </c>
      <c r="V475" s="302">
        <v>64.28</v>
      </c>
      <c r="W475" s="303"/>
      <c r="Y475" s="305"/>
      <c r="Z475" s="305"/>
      <c r="AA475" s="305"/>
      <c r="AB475" s="306"/>
      <c r="AC475" s="305"/>
      <c r="AD475" s="307"/>
    </row>
    <row r="476" spans="1:30" s="304" customFormat="1">
      <c r="A476" s="296">
        <v>7</v>
      </c>
      <c r="B476" s="297" t="s">
        <v>1476</v>
      </c>
      <c r="C476" s="296" t="s">
        <v>498</v>
      </c>
      <c r="D476" s="297" t="s">
        <v>2410</v>
      </c>
      <c r="E476" s="297" t="s">
        <v>2865</v>
      </c>
      <c r="F476" s="296">
        <v>6</v>
      </c>
      <c r="G476" s="298">
        <v>2.02</v>
      </c>
      <c r="H476" s="298">
        <v>1.81</v>
      </c>
      <c r="I476" s="298">
        <v>0.61</v>
      </c>
      <c r="J476" s="299">
        <v>26768095.449999999</v>
      </c>
      <c r="K476" s="299">
        <v>20031352.140000001</v>
      </c>
      <c r="L476" s="299">
        <v>21300719.120000001</v>
      </c>
      <c r="M476" s="299">
        <v>-10312349.4</v>
      </c>
      <c r="N476" s="300">
        <v>21.76</v>
      </c>
      <c r="O476" s="301">
        <v>12.960000000000003</v>
      </c>
      <c r="P476" s="300">
        <v>26.8</v>
      </c>
      <c r="Q476" s="301">
        <v>10.950165289256196</v>
      </c>
      <c r="R476" s="302">
        <v>201.9</v>
      </c>
      <c r="S476" s="302">
        <v>85.08</v>
      </c>
      <c r="T476" s="302">
        <v>251.4</v>
      </c>
      <c r="U476" s="302">
        <v>182.32</v>
      </c>
      <c r="V476" s="302">
        <v>59.38</v>
      </c>
      <c r="W476" s="303"/>
      <c r="Y476" s="305"/>
      <c r="Z476" s="305"/>
      <c r="AA476" s="305"/>
      <c r="AB476" s="306"/>
      <c r="AC476" s="305"/>
      <c r="AD476" s="307"/>
    </row>
    <row r="477" spans="1:30" s="304" customFormat="1">
      <c r="A477" s="296">
        <v>7</v>
      </c>
      <c r="B477" s="297" t="s">
        <v>1476</v>
      </c>
      <c r="C477" s="296" t="s">
        <v>499</v>
      </c>
      <c r="D477" s="297" t="s">
        <v>2411</v>
      </c>
      <c r="E477" s="297" t="s">
        <v>2865</v>
      </c>
      <c r="F477" s="296">
        <v>6</v>
      </c>
      <c r="G477" s="298">
        <v>4.4000000000000004</v>
      </c>
      <c r="H477" s="298">
        <v>4</v>
      </c>
      <c r="I477" s="298">
        <v>3.31</v>
      </c>
      <c r="J477" s="299">
        <v>62120659.560000002</v>
      </c>
      <c r="K477" s="299">
        <v>6765444.9000000004</v>
      </c>
      <c r="L477" s="299">
        <v>12746334.74</v>
      </c>
      <c r="M477" s="299">
        <v>42096941.670000002</v>
      </c>
      <c r="N477" s="300">
        <v>11.31</v>
      </c>
      <c r="O477" s="301">
        <v>12.960000000000003</v>
      </c>
      <c r="P477" s="300">
        <v>5.09</v>
      </c>
      <c r="Q477" s="301">
        <v>10.950165289256196</v>
      </c>
      <c r="R477" s="302">
        <v>91</v>
      </c>
      <c r="S477" s="302">
        <v>20.38</v>
      </c>
      <c r="T477" s="302">
        <v>139.46</v>
      </c>
      <c r="U477" s="302">
        <v>1808.22</v>
      </c>
      <c r="V477" s="302">
        <v>82.3</v>
      </c>
      <c r="W477" s="303"/>
      <c r="Y477" s="305"/>
      <c r="Z477" s="305"/>
      <c r="AA477" s="305"/>
      <c r="AB477" s="306"/>
      <c r="AC477" s="305"/>
      <c r="AD477" s="307"/>
    </row>
    <row r="478" spans="1:30" s="304" customFormat="1">
      <c r="A478" s="296">
        <v>7</v>
      </c>
      <c r="B478" s="297" t="s">
        <v>1476</v>
      </c>
      <c r="C478" s="296" t="s">
        <v>500</v>
      </c>
      <c r="D478" s="297" t="s">
        <v>2412</v>
      </c>
      <c r="E478" s="297" t="s">
        <v>2865</v>
      </c>
      <c r="F478" s="296">
        <v>6</v>
      </c>
      <c r="G478" s="298">
        <v>0.95</v>
      </c>
      <c r="H478" s="298">
        <v>0.75</v>
      </c>
      <c r="I478" s="298">
        <v>0.42</v>
      </c>
      <c r="J478" s="299">
        <v>-1401298.88</v>
      </c>
      <c r="K478" s="299">
        <v>13052031.539999999</v>
      </c>
      <c r="L478" s="299">
        <v>13058638.23</v>
      </c>
      <c r="M478" s="299">
        <v>-15789357.66</v>
      </c>
      <c r="N478" s="300">
        <v>13.15</v>
      </c>
      <c r="O478" s="301">
        <v>12.960000000000003</v>
      </c>
      <c r="P478" s="300">
        <v>19.649999999999999</v>
      </c>
      <c r="Q478" s="301">
        <v>10.950165289256196</v>
      </c>
      <c r="R478" s="302">
        <v>351.13</v>
      </c>
      <c r="S478" s="302">
        <v>67.64</v>
      </c>
      <c r="T478" s="302">
        <v>112.88</v>
      </c>
      <c r="U478" s="302">
        <v>434.76</v>
      </c>
      <c r="V478" s="302">
        <v>106.65</v>
      </c>
      <c r="W478" s="303"/>
      <c r="Y478" s="305"/>
      <c r="Z478" s="305"/>
      <c r="AA478" s="305"/>
      <c r="AB478" s="306"/>
      <c r="AC478" s="305"/>
      <c r="AD478" s="307"/>
    </row>
    <row r="479" spans="1:30" s="304" customFormat="1">
      <c r="A479" s="296">
        <v>7</v>
      </c>
      <c r="B479" s="297" t="s">
        <v>1476</v>
      </c>
      <c r="C479" s="296" t="s">
        <v>501</v>
      </c>
      <c r="D479" s="297" t="s">
        <v>2413</v>
      </c>
      <c r="E479" s="297" t="s">
        <v>941</v>
      </c>
      <c r="F479" s="296">
        <v>10</v>
      </c>
      <c r="G479" s="298">
        <v>1.08</v>
      </c>
      <c r="H479" s="298">
        <v>0.83</v>
      </c>
      <c r="I479" s="298">
        <v>0.57999999999999996</v>
      </c>
      <c r="J479" s="299">
        <v>3737204.75</v>
      </c>
      <c r="K479" s="299">
        <v>4813195.4000000004</v>
      </c>
      <c r="L479" s="299">
        <v>11717581.58</v>
      </c>
      <c r="M479" s="299">
        <v>-19879838.550000001</v>
      </c>
      <c r="N479" s="300">
        <v>10.37</v>
      </c>
      <c r="O479" s="301">
        <v>10.935862068965518</v>
      </c>
      <c r="P479" s="300">
        <v>3.43</v>
      </c>
      <c r="Q479" s="301">
        <v>9.086724137931034</v>
      </c>
      <c r="R479" s="302">
        <v>340.14</v>
      </c>
      <c r="S479" s="302">
        <v>36.75</v>
      </c>
      <c r="T479" s="302">
        <v>45</v>
      </c>
      <c r="U479" s="302">
        <v>214.87</v>
      </c>
      <c r="V479" s="302">
        <v>119.15</v>
      </c>
      <c r="W479" s="303"/>
      <c r="Y479" s="305"/>
      <c r="Z479" s="305"/>
      <c r="AA479" s="305"/>
      <c r="AB479" s="306"/>
      <c r="AC479" s="305"/>
      <c r="AD479" s="307"/>
    </row>
    <row r="480" spans="1:30" s="304" customFormat="1">
      <c r="A480" s="296">
        <v>7</v>
      </c>
      <c r="B480" s="297" t="s">
        <v>1476</v>
      </c>
      <c r="C480" s="296" t="s">
        <v>502</v>
      </c>
      <c r="D480" s="297" t="s">
        <v>2414</v>
      </c>
      <c r="E480" s="297" t="s">
        <v>2864</v>
      </c>
      <c r="F480" s="296">
        <v>13</v>
      </c>
      <c r="G480" s="298">
        <v>0.93</v>
      </c>
      <c r="H480" s="298">
        <v>0.77</v>
      </c>
      <c r="I480" s="298">
        <v>0.15</v>
      </c>
      <c r="J480" s="299">
        <v>-5882139.3799999999</v>
      </c>
      <c r="K480" s="299">
        <v>45734532.530000001</v>
      </c>
      <c r="L480" s="299">
        <v>41132005.299999997</v>
      </c>
      <c r="M480" s="299">
        <v>-68361477.260000005</v>
      </c>
      <c r="N480" s="300">
        <v>18.39</v>
      </c>
      <c r="O480" s="301">
        <v>11.051176470588238</v>
      </c>
      <c r="P480" s="300">
        <v>16.02</v>
      </c>
      <c r="Q480" s="301">
        <v>5.5768627450980395</v>
      </c>
      <c r="R480" s="302">
        <v>381.85</v>
      </c>
      <c r="S480" s="302">
        <v>48.86</v>
      </c>
      <c r="T480" s="302">
        <v>101.95</v>
      </c>
      <c r="U480" s="302">
        <v>222.45</v>
      </c>
      <c r="V480" s="302">
        <v>61.99</v>
      </c>
      <c r="W480" s="303"/>
      <c r="Y480" s="305"/>
      <c r="Z480" s="305"/>
      <c r="AA480" s="305"/>
      <c r="AB480" s="306"/>
      <c r="AC480" s="305"/>
      <c r="AD480" s="307"/>
    </row>
    <row r="481" spans="1:30" s="304" customFormat="1">
      <c r="A481" s="296">
        <v>7</v>
      </c>
      <c r="B481" s="297" t="s">
        <v>1476</v>
      </c>
      <c r="C481" s="296" t="s">
        <v>503</v>
      </c>
      <c r="D481" s="297" t="s">
        <v>2415</v>
      </c>
      <c r="E481" s="297" t="s">
        <v>2865</v>
      </c>
      <c r="F481" s="296">
        <v>6</v>
      </c>
      <c r="G481" s="298">
        <v>2.36</v>
      </c>
      <c r="H481" s="298">
        <v>2.0099999999999998</v>
      </c>
      <c r="I481" s="298">
        <v>1.56</v>
      </c>
      <c r="J481" s="299">
        <v>25416688.350000001</v>
      </c>
      <c r="K481" s="299">
        <v>17917200.030000001</v>
      </c>
      <c r="L481" s="299">
        <v>16839409.34</v>
      </c>
      <c r="M481" s="299">
        <v>10480207.25</v>
      </c>
      <c r="N481" s="300">
        <v>19.53</v>
      </c>
      <c r="O481" s="301">
        <v>12.960000000000003</v>
      </c>
      <c r="P481" s="300">
        <v>25.87</v>
      </c>
      <c r="Q481" s="301">
        <v>10.950165289256196</v>
      </c>
      <c r="R481" s="302">
        <v>198.33</v>
      </c>
      <c r="S481" s="302">
        <v>22.06</v>
      </c>
      <c r="T481" s="302">
        <v>325.23</v>
      </c>
      <c r="U481" s="302">
        <v>480.42</v>
      </c>
      <c r="V481" s="302">
        <v>102.6</v>
      </c>
      <c r="W481" s="303"/>
      <c r="Y481" s="305"/>
      <c r="Z481" s="305"/>
      <c r="AA481" s="305"/>
      <c r="AB481" s="306"/>
      <c r="AC481" s="305"/>
      <c r="AD481" s="307"/>
    </row>
    <row r="482" spans="1:30" s="304" customFormat="1">
      <c r="A482" s="296">
        <v>7</v>
      </c>
      <c r="B482" s="297" t="s">
        <v>1476</v>
      </c>
      <c r="C482" s="296" t="s">
        <v>504</v>
      </c>
      <c r="D482" s="297" t="s">
        <v>2416</v>
      </c>
      <c r="E482" s="297" t="s">
        <v>2865</v>
      </c>
      <c r="F482" s="296">
        <v>6</v>
      </c>
      <c r="G482" s="298">
        <v>2.4</v>
      </c>
      <c r="H482" s="298">
        <v>2.17</v>
      </c>
      <c r="I482" s="298">
        <v>1.67</v>
      </c>
      <c r="J482" s="299">
        <v>30899877.489999998</v>
      </c>
      <c r="K482" s="299">
        <v>18217953.460000001</v>
      </c>
      <c r="L482" s="299">
        <v>20854978.579999998</v>
      </c>
      <c r="M482" s="299">
        <v>14844725.619999999</v>
      </c>
      <c r="N482" s="300">
        <v>18.66</v>
      </c>
      <c r="O482" s="301">
        <v>12.960000000000003</v>
      </c>
      <c r="P482" s="300">
        <v>17.63</v>
      </c>
      <c r="Q482" s="301">
        <v>10.950165289256196</v>
      </c>
      <c r="R482" s="302">
        <v>184.13</v>
      </c>
      <c r="S482" s="302">
        <v>59.86</v>
      </c>
      <c r="T482" s="302">
        <v>32.99</v>
      </c>
      <c r="U482" s="302">
        <v>511.71</v>
      </c>
      <c r="V482" s="302">
        <v>62.16</v>
      </c>
      <c r="W482" s="303"/>
      <c r="Y482" s="305"/>
      <c r="Z482" s="305"/>
      <c r="AA482" s="305"/>
      <c r="AB482" s="306"/>
      <c r="AC482" s="305"/>
      <c r="AD482" s="307"/>
    </row>
    <row r="483" spans="1:30" s="304" customFormat="1">
      <c r="A483" s="296">
        <v>7</v>
      </c>
      <c r="B483" s="297" t="s">
        <v>1476</v>
      </c>
      <c r="C483" s="296" t="s">
        <v>505</v>
      </c>
      <c r="D483" s="297" t="s">
        <v>2417</v>
      </c>
      <c r="E483" s="297" t="s">
        <v>2866</v>
      </c>
      <c r="F483" s="296">
        <v>12</v>
      </c>
      <c r="G483" s="298">
        <v>1.03</v>
      </c>
      <c r="H483" s="298">
        <v>0.78</v>
      </c>
      <c r="I483" s="298">
        <v>0.43</v>
      </c>
      <c r="J483" s="299">
        <v>1572130.94</v>
      </c>
      <c r="K483" s="299">
        <v>30370267.539999999</v>
      </c>
      <c r="L483" s="299">
        <v>31221143.969999999</v>
      </c>
      <c r="M483" s="299">
        <v>-33114004.27</v>
      </c>
      <c r="N483" s="300">
        <v>17.010000000000002</v>
      </c>
      <c r="O483" s="301">
        <v>11.824857142857141</v>
      </c>
      <c r="P483" s="300">
        <v>10.28</v>
      </c>
      <c r="Q483" s="301">
        <v>6.0414285714285709</v>
      </c>
      <c r="R483" s="302">
        <v>261.42</v>
      </c>
      <c r="S483" s="302">
        <v>23.89</v>
      </c>
      <c r="T483" s="302">
        <v>52.79</v>
      </c>
      <c r="U483" s="302">
        <v>520.79999999999995</v>
      </c>
      <c r="V483" s="302">
        <v>79.459999999999994</v>
      </c>
      <c r="W483" s="303"/>
      <c r="Y483" s="305"/>
      <c r="Z483" s="305"/>
      <c r="AA483" s="305"/>
      <c r="AB483" s="306"/>
      <c r="AC483" s="305"/>
      <c r="AD483" s="307"/>
    </row>
    <row r="484" spans="1:30" s="304" customFormat="1">
      <c r="A484" s="296">
        <v>7</v>
      </c>
      <c r="B484" s="297" t="s">
        <v>1476</v>
      </c>
      <c r="C484" s="296" t="s">
        <v>506</v>
      </c>
      <c r="D484" s="297" t="s">
        <v>2418</v>
      </c>
      <c r="E484" s="297" t="s">
        <v>2864</v>
      </c>
      <c r="F484" s="296">
        <v>13</v>
      </c>
      <c r="G484" s="298">
        <v>1.42</v>
      </c>
      <c r="H484" s="298">
        <v>1.01</v>
      </c>
      <c r="I484" s="298">
        <v>0.65</v>
      </c>
      <c r="J484" s="299">
        <v>20697801.219999999</v>
      </c>
      <c r="K484" s="299">
        <v>3711241.36</v>
      </c>
      <c r="L484" s="299">
        <v>11585947.300000001</v>
      </c>
      <c r="M484" s="299">
        <v>-17475215.170000002</v>
      </c>
      <c r="N484" s="300">
        <v>5.41</v>
      </c>
      <c r="O484" s="301">
        <v>11.051176470588238</v>
      </c>
      <c r="P484" s="300">
        <v>1.78</v>
      </c>
      <c r="Q484" s="301">
        <v>5.5768627450980395</v>
      </c>
      <c r="R484" s="302">
        <v>132.88</v>
      </c>
      <c r="S484" s="302">
        <v>27.26</v>
      </c>
      <c r="T484" s="302">
        <v>51.65</v>
      </c>
      <c r="U484" s="302">
        <v>268.33</v>
      </c>
      <c r="V484" s="302">
        <v>83.13</v>
      </c>
      <c r="W484" s="303"/>
      <c r="Y484" s="305"/>
      <c r="Z484" s="305"/>
      <c r="AA484" s="305"/>
      <c r="AB484" s="306"/>
      <c r="AC484" s="305"/>
      <c r="AD484" s="307"/>
    </row>
    <row r="485" spans="1:30" s="304" customFormat="1">
      <c r="A485" s="296">
        <v>7</v>
      </c>
      <c r="B485" s="297" t="s">
        <v>1476</v>
      </c>
      <c r="C485" s="296" t="s">
        <v>507</v>
      </c>
      <c r="D485" s="297" t="s">
        <v>2419</v>
      </c>
      <c r="E485" s="297" t="s">
        <v>945</v>
      </c>
      <c r="F485" s="296">
        <v>5</v>
      </c>
      <c r="G485" s="298">
        <v>2.36</v>
      </c>
      <c r="H485" s="298">
        <v>2.08</v>
      </c>
      <c r="I485" s="298">
        <v>1.26</v>
      </c>
      <c r="J485" s="299">
        <v>18621121.809999999</v>
      </c>
      <c r="K485" s="299">
        <v>1088257.1599999999</v>
      </c>
      <c r="L485" s="299">
        <v>3625953.24</v>
      </c>
      <c r="M485" s="299">
        <v>3540354.67</v>
      </c>
      <c r="N485" s="300">
        <v>6.8</v>
      </c>
      <c r="O485" s="301">
        <v>11.957740585774056</v>
      </c>
      <c r="P485" s="300">
        <v>2.3199999999999998</v>
      </c>
      <c r="Q485" s="301">
        <v>10.477489539748952</v>
      </c>
      <c r="R485" s="302">
        <v>329.83</v>
      </c>
      <c r="S485" s="302">
        <v>270.37</v>
      </c>
      <c r="T485" s="302">
        <v>59.31</v>
      </c>
      <c r="U485" s="302">
        <v>257.33999999999997</v>
      </c>
      <c r="V485" s="302">
        <v>120.91</v>
      </c>
      <c r="W485" s="303"/>
      <c r="Y485" s="305"/>
      <c r="Z485" s="305"/>
      <c r="AA485" s="305"/>
      <c r="AB485" s="306"/>
      <c r="AC485" s="305"/>
      <c r="AD485" s="307"/>
    </row>
    <row r="486" spans="1:30" s="304" customFormat="1">
      <c r="A486" s="296">
        <v>7</v>
      </c>
      <c r="B486" s="297" t="s">
        <v>1476</v>
      </c>
      <c r="C486" s="296" t="s">
        <v>508</v>
      </c>
      <c r="D486" s="297" t="s">
        <v>2420</v>
      </c>
      <c r="E486" s="297" t="s">
        <v>945</v>
      </c>
      <c r="F486" s="296">
        <v>5</v>
      </c>
      <c r="G486" s="298">
        <v>1.63</v>
      </c>
      <c r="H486" s="298">
        <v>1.38</v>
      </c>
      <c r="I486" s="298">
        <v>1.1000000000000001</v>
      </c>
      <c r="J486" s="299">
        <v>10810175.84</v>
      </c>
      <c r="K486" s="299">
        <v>10625858.51</v>
      </c>
      <c r="L486" s="299">
        <v>8900017.7400000002</v>
      </c>
      <c r="M486" s="299">
        <v>1825899.22</v>
      </c>
      <c r="N486" s="300">
        <v>17.55</v>
      </c>
      <c r="O486" s="301">
        <v>11.957740585774056</v>
      </c>
      <c r="P486" s="300">
        <v>21.16</v>
      </c>
      <c r="Q486" s="301">
        <v>10.477489539748952</v>
      </c>
      <c r="R486" s="302">
        <v>338.96</v>
      </c>
      <c r="S486" s="302">
        <v>58.64</v>
      </c>
      <c r="T486" s="302">
        <v>118.2</v>
      </c>
      <c r="U486" s="302">
        <v>218.09</v>
      </c>
      <c r="V486" s="302">
        <v>172.41</v>
      </c>
      <c r="W486" s="303"/>
      <c r="Y486" s="305"/>
      <c r="Z486" s="305"/>
      <c r="AA486" s="305"/>
      <c r="AB486" s="306"/>
      <c r="AC486" s="305"/>
      <c r="AD486" s="307"/>
    </row>
    <row r="487" spans="1:30" s="304" customFormat="1">
      <c r="A487" s="296">
        <v>7</v>
      </c>
      <c r="B487" s="297" t="s">
        <v>1476</v>
      </c>
      <c r="C487" s="296" t="s">
        <v>509</v>
      </c>
      <c r="D487" s="297" t="s">
        <v>2421</v>
      </c>
      <c r="E487" s="297" t="s">
        <v>2865</v>
      </c>
      <c r="F487" s="296">
        <v>6</v>
      </c>
      <c r="G487" s="298">
        <v>1.25</v>
      </c>
      <c r="H487" s="298">
        <v>1</v>
      </c>
      <c r="I487" s="298">
        <v>0.71</v>
      </c>
      <c r="J487" s="299">
        <v>7458507.8399999999</v>
      </c>
      <c r="K487" s="299">
        <v>19252044.41</v>
      </c>
      <c r="L487" s="299">
        <v>22044273.280000001</v>
      </c>
      <c r="M487" s="299">
        <v>-8604857.8499999996</v>
      </c>
      <c r="N487" s="300">
        <v>22.16</v>
      </c>
      <c r="O487" s="301">
        <v>12.960000000000003</v>
      </c>
      <c r="P487" s="300">
        <v>28.76</v>
      </c>
      <c r="Q487" s="301">
        <v>10.950165289256196</v>
      </c>
      <c r="R487" s="302">
        <v>298.39</v>
      </c>
      <c r="S487" s="317">
        <v>-703.6</v>
      </c>
      <c r="T487" s="302">
        <v>96.79</v>
      </c>
      <c r="U487" s="302">
        <v>548.22</v>
      </c>
      <c r="V487" s="302">
        <v>76.680000000000007</v>
      </c>
      <c r="W487" s="303"/>
      <c r="Y487" s="305"/>
      <c r="Z487" s="305"/>
      <c r="AA487" s="305"/>
      <c r="AB487" s="306"/>
      <c r="AC487" s="305"/>
      <c r="AD487" s="307"/>
    </row>
    <row r="488" spans="1:30" s="304" customFormat="1">
      <c r="A488" s="296">
        <v>7</v>
      </c>
      <c r="B488" s="297" t="s">
        <v>1476</v>
      </c>
      <c r="C488" s="296" t="s">
        <v>510</v>
      </c>
      <c r="D488" s="297" t="s">
        <v>2422</v>
      </c>
      <c r="E488" s="297" t="s">
        <v>945</v>
      </c>
      <c r="F488" s="296">
        <v>5</v>
      </c>
      <c r="G488" s="298">
        <v>1.31</v>
      </c>
      <c r="H488" s="298">
        <v>1.1200000000000001</v>
      </c>
      <c r="I488" s="298">
        <v>0.87</v>
      </c>
      <c r="J488" s="299">
        <v>5326344.3499999996</v>
      </c>
      <c r="K488" s="299">
        <v>6633331.75</v>
      </c>
      <c r="L488" s="299">
        <v>8874542.9199999999</v>
      </c>
      <c r="M488" s="299">
        <v>-2300003.61</v>
      </c>
      <c r="N488" s="300">
        <v>18.07</v>
      </c>
      <c r="O488" s="301">
        <v>11.957740585774056</v>
      </c>
      <c r="P488" s="300">
        <v>15.17</v>
      </c>
      <c r="Q488" s="301">
        <v>10.477489539748952</v>
      </c>
      <c r="R488" s="302">
        <v>172.51</v>
      </c>
      <c r="S488" s="302">
        <v>27.97</v>
      </c>
      <c r="T488" s="302">
        <v>87.34</v>
      </c>
      <c r="U488" s="302">
        <v>317.38</v>
      </c>
      <c r="V488" s="302">
        <v>75.19</v>
      </c>
      <c r="W488" s="303"/>
      <c r="Y488" s="305"/>
      <c r="Z488" s="305"/>
      <c r="AA488" s="305"/>
      <c r="AB488" s="306"/>
      <c r="AC488" s="305"/>
      <c r="AD488" s="307"/>
    </row>
    <row r="489" spans="1:30" s="304" customFormat="1">
      <c r="A489" s="296">
        <v>7</v>
      </c>
      <c r="B489" s="297" t="s">
        <v>1476</v>
      </c>
      <c r="C489" s="296" t="s">
        <v>511</v>
      </c>
      <c r="D489" s="297" t="s">
        <v>2423</v>
      </c>
      <c r="E489" s="297" t="s">
        <v>945</v>
      </c>
      <c r="F489" s="296">
        <v>5</v>
      </c>
      <c r="G489" s="298">
        <v>2.0099999999999998</v>
      </c>
      <c r="H489" s="298">
        <v>1.59</v>
      </c>
      <c r="I489" s="298">
        <v>1.25</v>
      </c>
      <c r="J489" s="299">
        <v>13359076.869999999</v>
      </c>
      <c r="K489" s="299">
        <v>11575451.300000001</v>
      </c>
      <c r="L489" s="299">
        <v>11770167.710000001</v>
      </c>
      <c r="M489" s="299">
        <v>3345594.46</v>
      </c>
      <c r="N489" s="300">
        <v>18.75</v>
      </c>
      <c r="O489" s="301">
        <v>11.957740585774056</v>
      </c>
      <c r="P489" s="300">
        <v>21.01</v>
      </c>
      <c r="Q489" s="301">
        <v>10.477489539748952</v>
      </c>
      <c r="R489" s="302">
        <v>217.88</v>
      </c>
      <c r="S489" s="302">
        <v>14.33</v>
      </c>
      <c r="T489" s="302">
        <v>126.44</v>
      </c>
      <c r="U489" s="302">
        <v>204.66</v>
      </c>
      <c r="V489" s="302">
        <v>141.72</v>
      </c>
      <c r="W489" s="303"/>
      <c r="Y489" s="305"/>
      <c r="Z489" s="305"/>
      <c r="AA489" s="305"/>
      <c r="AB489" s="306"/>
      <c r="AC489" s="305"/>
      <c r="AD489" s="307"/>
    </row>
    <row r="490" spans="1:30" s="304" customFormat="1">
      <c r="A490" s="296">
        <v>7</v>
      </c>
      <c r="B490" s="297" t="s">
        <v>1476</v>
      </c>
      <c r="C490" s="296" t="s">
        <v>512</v>
      </c>
      <c r="D490" s="297" t="s">
        <v>2424</v>
      </c>
      <c r="E490" s="297" t="s">
        <v>2865</v>
      </c>
      <c r="F490" s="296">
        <v>6</v>
      </c>
      <c r="G490" s="298">
        <v>1.59</v>
      </c>
      <c r="H490" s="298">
        <v>1.27</v>
      </c>
      <c r="I490" s="298">
        <v>1.05</v>
      </c>
      <c r="J490" s="299">
        <v>10627405.07</v>
      </c>
      <c r="K490" s="299">
        <v>9038092.1400000006</v>
      </c>
      <c r="L490" s="299">
        <v>11783183.76</v>
      </c>
      <c r="M490" s="299">
        <v>990247.73</v>
      </c>
      <c r="N490" s="300">
        <v>14.73</v>
      </c>
      <c r="O490" s="301">
        <v>12.960000000000003</v>
      </c>
      <c r="P490" s="300">
        <v>19.57</v>
      </c>
      <c r="Q490" s="301">
        <v>10.950165289256196</v>
      </c>
      <c r="R490" s="302">
        <v>257.36</v>
      </c>
      <c r="S490" s="302">
        <v>18.71</v>
      </c>
      <c r="T490" s="302">
        <v>53.51</v>
      </c>
      <c r="U490" s="302">
        <v>238.04</v>
      </c>
      <c r="V490" s="302">
        <v>102.32</v>
      </c>
      <c r="W490" s="303"/>
      <c r="Y490" s="305"/>
      <c r="Z490" s="305"/>
      <c r="AA490" s="305"/>
      <c r="AB490" s="306"/>
      <c r="AC490" s="305"/>
      <c r="AD490" s="307"/>
    </row>
    <row r="491" spans="1:30" s="304" customFormat="1">
      <c r="A491" s="296">
        <v>7</v>
      </c>
      <c r="B491" s="297" t="s">
        <v>1476</v>
      </c>
      <c r="C491" s="296" t="s">
        <v>513</v>
      </c>
      <c r="D491" s="297" t="s">
        <v>2425</v>
      </c>
      <c r="E491" s="297" t="s">
        <v>1015</v>
      </c>
      <c r="F491" s="296">
        <v>3</v>
      </c>
      <c r="G491" s="298">
        <v>3.54</v>
      </c>
      <c r="H491" s="298">
        <v>2.92</v>
      </c>
      <c r="I491" s="298">
        <v>2.59</v>
      </c>
      <c r="J491" s="299">
        <v>18717772.199999999</v>
      </c>
      <c r="K491" s="299">
        <v>8897538.8300000001</v>
      </c>
      <c r="L491" s="299">
        <v>8751912.4299999997</v>
      </c>
      <c r="M491" s="299">
        <v>11718114.25</v>
      </c>
      <c r="N491" s="300">
        <v>28.9</v>
      </c>
      <c r="O491" s="301">
        <v>21.826829268292677</v>
      </c>
      <c r="P491" s="300">
        <v>13.09</v>
      </c>
      <c r="Q491" s="301">
        <v>10.564878048780489</v>
      </c>
      <c r="R491" s="302">
        <v>112.06</v>
      </c>
      <c r="S491" s="302">
        <v>26.79</v>
      </c>
      <c r="T491" s="302">
        <v>65.8</v>
      </c>
      <c r="U491" s="302">
        <v>351.83</v>
      </c>
      <c r="V491" s="302">
        <v>178.87</v>
      </c>
      <c r="W491" s="303"/>
      <c r="Y491" s="305"/>
      <c r="Z491" s="305"/>
      <c r="AA491" s="305"/>
      <c r="AB491" s="306"/>
      <c r="AC491" s="305"/>
      <c r="AD491" s="307"/>
    </row>
    <row r="492" spans="1:30" s="304" customFormat="1">
      <c r="A492" s="296">
        <v>7</v>
      </c>
      <c r="B492" s="297" t="s">
        <v>1476</v>
      </c>
      <c r="C492" s="296" t="s">
        <v>514</v>
      </c>
      <c r="D492" s="297" t="s">
        <v>2426</v>
      </c>
      <c r="E492" s="297" t="s">
        <v>1015</v>
      </c>
      <c r="F492" s="296">
        <v>3</v>
      </c>
      <c r="G492" s="298">
        <v>1.82</v>
      </c>
      <c r="H492" s="298">
        <v>1.44</v>
      </c>
      <c r="I492" s="298">
        <v>1.22</v>
      </c>
      <c r="J492" s="299">
        <v>6287503.2300000004</v>
      </c>
      <c r="K492" s="299">
        <v>7768972.2800000003</v>
      </c>
      <c r="L492" s="299">
        <v>9999013.9900000002</v>
      </c>
      <c r="M492" s="299">
        <v>1647748.29</v>
      </c>
      <c r="N492" s="300">
        <v>38.79</v>
      </c>
      <c r="O492" s="301">
        <v>21.826829268292677</v>
      </c>
      <c r="P492" s="300">
        <v>15.43</v>
      </c>
      <c r="Q492" s="301">
        <v>10.564878048780489</v>
      </c>
      <c r="R492" s="302">
        <v>293.75</v>
      </c>
      <c r="S492" s="302">
        <v>126.78</v>
      </c>
      <c r="T492" s="302">
        <v>58.88</v>
      </c>
      <c r="U492" s="302">
        <v>193.09</v>
      </c>
      <c r="V492" s="302">
        <v>192.35</v>
      </c>
      <c r="W492" s="303"/>
      <c r="Y492" s="305"/>
      <c r="Z492" s="305"/>
      <c r="AA492" s="305"/>
      <c r="AB492" s="306"/>
      <c r="AC492" s="305"/>
      <c r="AD492" s="307"/>
    </row>
    <row r="493" spans="1:30" s="304" customFormat="1">
      <c r="A493" s="296">
        <v>7</v>
      </c>
      <c r="B493" s="297" t="s">
        <v>1476</v>
      </c>
      <c r="C493" s="296" t="s">
        <v>515</v>
      </c>
      <c r="D493" s="297" t="s">
        <v>2427</v>
      </c>
      <c r="E493" s="297" t="s">
        <v>1015</v>
      </c>
      <c r="F493" s="296">
        <v>3</v>
      </c>
      <c r="G493" s="298">
        <v>1.21</v>
      </c>
      <c r="H493" s="298">
        <v>0.98</v>
      </c>
      <c r="I493" s="298">
        <v>0.86</v>
      </c>
      <c r="J493" s="299">
        <v>3341815.49</v>
      </c>
      <c r="K493" s="299">
        <v>6587863.4400000004</v>
      </c>
      <c r="L493" s="299">
        <v>8100213.8700000001</v>
      </c>
      <c r="M493" s="299">
        <v>-2240111</v>
      </c>
      <c r="N493" s="300">
        <v>24.59</v>
      </c>
      <c r="O493" s="301">
        <v>21.826829268292677</v>
      </c>
      <c r="P493" s="300">
        <v>11.39</v>
      </c>
      <c r="Q493" s="301">
        <v>10.564878048780489</v>
      </c>
      <c r="R493" s="302">
        <v>402.19</v>
      </c>
      <c r="S493" s="302">
        <v>37.21</v>
      </c>
      <c r="T493" s="302">
        <v>50.13</v>
      </c>
      <c r="U493" s="302">
        <v>310.42</v>
      </c>
      <c r="V493" s="302">
        <v>141.68</v>
      </c>
      <c r="W493" s="303"/>
      <c r="Y493" s="305"/>
      <c r="Z493" s="305"/>
      <c r="AA493" s="305"/>
      <c r="AB493" s="306"/>
      <c r="AC493" s="305"/>
      <c r="AD493" s="307"/>
    </row>
    <row r="494" spans="1:30" s="304" customFormat="1">
      <c r="A494" s="296">
        <v>8</v>
      </c>
      <c r="B494" s="297" t="s">
        <v>1519</v>
      </c>
      <c r="C494" s="296" t="s">
        <v>536</v>
      </c>
      <c r="D494" s="297" t="s">
        <v>2447</v>
      </c>
      <c r="E494" s="297" t="s">
        <v>1000</v>
      </c>
      <c r="F494" s="296">
        <v>17</v>
      </c>
      <c r="G494" s="298">
        <v>1.4</v>
      </c>
      <c r="H494" s="298">
        <v>1.26</v>
      </c>
      <c r="I494" s="298">
        <v>0.5</v>
      </c>
      <c r="J494" s="299">
        <v>112683065.98</v>
      </c>
      <c r="K494" s="299">
        <v>3213291.52</v>
      </c>
      <c r="L494" s="299">
        <v>10344664.029999999</v>
      </c>
      <c r="M494" s="299">
        <v>-142063716.09999999</v>
      </c>
      <c r="N494" s="300">
        <v>1.29</v>
      </c>
      <c r="O494" s="301">
        <v>7.9657894736842101</v>
      </c>
      <c r="P494" s="300">
        <v>0.32</v>
      </c>
      <c r="Q494" s="301">
        <v>3.4205263157894743</v>
      </c>
      <c r="R494" s="302">
        <v>204.91</v>
      </c>
      <c r="S494" s="302">
        <v>92.96</v>
      </c>
      <c r="T494" s="302">
        <v>58.49</v>
      </c>
      <c r="U494" s="302">
        <v>161.09</v>
      </c>
      <c r="V494" s="302">
        <v>30.93</v>
      </c>
      <c r="W494" s="303"/>
      <c r="Y494" s="305"/>
      <c r="Z494" s="305"/>
      <c r="AA494" s="305"/>
      <c r="AB494" s="306"/>
      <c r="AC494" s="305"/>
      <c r="AD494" s="307"/>
    </row>
    <row r="495" spans="1:30" s="304" customFormat="1">
      <c r="A495" s="296">
        <v>8</v>
      </c>
      <c r="B495" s="297" t="s">
        <v>1519</v>
      </c>
      <c r="C495" s="296" t="s">
        <v>537</v>
      </c>
      <c r="D495" s="297" t="s">
        <v>2448</v>
      </c>
      <c r="E495" s="297" t="s">
        <v>945</v>
      </c>
      <c r="F495" s="296">
        <v>5</v>
      </c>
      <c r="G495" s="298">
        <v>4.4800000000000004</v>
      </c>
      <c r="H495" s="298">
        <v>3.96</v>
      </c>
      <c r="I495" s="298">
        <v>2.72</v>
      </c>
      <c r="J495" s="299">
        <v>24049700.82</v>
      </c>
      <c r="K495" s="299">
        <v>14968422.73</v>
      </c>
      <c r="L495" s="299">
        <v>16667878.119999999</v>
      </c>
      <c r="M495" s="299">
        <v>11870475.810000001</v>
      </c>
      <c r="N495" s="300">
        <v>26.05</v>
      </c>
      <c r="O495" s="301">
        <v>11.957740585774056</v>
      </c>
      <c r="P495" s="300">
        <v>27.63</v>
      </c>
      <c r="Q495" s="301">
        <v>10.477489539748952</v>
      </c>
      <c r="R495" s="302">
        <v>123.3</v>
      </c>
      <c r="S495" s="302">
        <v>48.02</v>
      </c>
      <c r="T495" s="302">
        <v>152.4</v>
      </c>
      <c r="U495" s="302">
        <v>185.55</v>
      </c>
      <c r="V495" s="302">
        <v>77.03</v>
      </c>
      <c r="W495" s="303"/>
      <c r="Y495" s="305"/>
      <c r="Z495" s="305"/>
      <c r="AA495" s="305"/>
      <c r="AB495" s="306"/>
      <c r="AC495" s="305"/>
      <c r="AD495" s="307"/>
    </row>
    <row r="496" spans="1:30" s="304" customFormat="1">
      <c r="A496" s="296">
        <v>8</v>
      </c>
      <c r="B496" s="297" t="s">
        <v>1519</v>
      </c>
      <c r="C496" s="296" t="s">
        <v>538</v>
      </c>
      <c r="D496" s="297" t="s">
        <v>2449</v>
      </c>
      <c r="E496" s="297" t="s">
        <v>2865</v>
      </c>
      <c r="F496" s="296">
        <v>6</v>
      </c>
      <c r="G496" s="298">
        <v>3.43</v>
      </c>
      <c r="H496" s="298">
        <v>2.77</v>
      </c>
      <c r="I496" s="298">
        <v>2.39</v>
      </c>
      <c r="J496" s="299">
        <v>42427130.75</v>
      </c>
      <c r="K496" s="299">
        <v>715053.41</v>
      </c>
      <c r="L496" s="299">
        <v>3174971.41</v>
      </c>
      <c r="M496" s="299">
        <v>24274815.559999999</v>
      </c>
      <c r="N496" s="300">
        <v>3.12</v>
      </c>
      <c r="O496" s="301">
        <v>12.960000000000003</v>
      </c>
      <c r="P496" s="300">
        <v>0.67</v>
      </c>
      <c r="Q496" s="301">
        <v>10.950165289256196</v>
      </c>
      <c r="R496" s="302">
        <v>59.93</v>
      </c>
      <c r="S496" s="302">
        <v>33.869999999999997</v>
      </c>
      <c r="T496" s="302">
        <v>58.04</v>
      </c>
      <c r="U496" s="302">
        <v>116.23</v>
      </c>
      <c r="V496" s="302">
        <v>108.19</v>
      </c>
      <c r="W496" s="303"/>
      <c r="Y496" s="305"/>
      <c r="Z496" s="305"/>
      <c r="AA496" s="305"/>
      <c r="AB496" s="306"/>
      <c r="AC496" s="305"/>
      <c r="AD496" s="307"/>
    </row>
    <row r="497" spans="1:30" s="304" customFormat="1">
      <c r="A497" s="296">
        <v>8</v>
      </c>
      <c r="B497" s="297" t="s">
        <v>1519</v>
      </c>
      <c r="C497" s="296" t="s">
        <v>539</v>
      </c>
      <c r="D497" s="297" t="s">
        <v>2450</v>
      </c>
      <c r="E497" s="297" t="s">
        <v>2865</v>
      </c>
      <c r="F497" s="296">
        <v>6</v>
      </c>
      <c r="G497" s="298">
        <v>2.0699999999999998</v>
      </c>
      <c r="H497" s="298">
        <v>1.87</v>
      </c>
      <c r="I497" s="298">
        <v>1.63</v>
      </c>
      <c r="J497" s="299">
        <v>30406074.190000001</v>
      </c>
      <c r="K497" s="299">
        <v>12512061.189999999</v>
      </c>
      <c r="L497" s="299">
        <v>13660416.140000001</v>
      </c>
      <c r="M497" s="299">
        <v>17839940.600000001</v>
      </c>
      <c r="N497" s="300">
        <v>15.05</v>
      </c>
      <c r="O497" s="301">
        <v>12.960000000000003</v>
      </c>
      <c r="P497" s="300">
        <v>14.53</v>
      </c>
      <c r="Q497" s="301">
        <v>10.950165289256196</v>
      </c>
      <c r="R497" s="302">
        <v>304.89</v>
      </c>
      <c r="S497" s="302">
        <v>25.42</v>
      </c>
      <c r="T497" s="302">
        <v>90.33</v>
      </c>
      <c r="U497" s="302">
        <v>186.92</v>
      </c>
      <c r="V497" s="302">
        <v>96.25</v>
      </c>
      <c r="W497" s="303"/>
      <c r="Y497" s="305"/>
      <c r="Z497" s="305"/>
      <c r="AA497" s="305"/>
      <c r="AB497" s="306"/>
      <c r="AC497" s="305"/>
      <c r="AD497" s="307"/>
    </row>
    <row r="498" spans="1:30" s="304" customFormat="1">
      <c r="A498" s="296">
        <v>8</v>
      </c>
      <c r="B498" s="297" t="s">
        <v>1519</v>
      </c>
      <c r="C498" s="296" t="s">
        <v>540</v>
      </c>
      <c r="D498" s="297" t="s">
        <v>2451</v>
      </c>
      <c r="E498" s="297" t="s">
        <v>967</v>
      </c>
      <c r="F498" s="296">
        <v>2</v>
      </c>
      <c r="G498" s="298">
        <v>2.54</v>
      </c>
      <c r="H498" s="298">
        <v>2.19</v>
      </c>
      <c r="I498" s="298">
        <v>1.9</v>
      </c>
      <c r="J498" s="299">
        <v>11006923.73</v>
      </c>
      <c r="K498" s="299">
        <v>8156684.3600000003</v>
      </c>
      <c r="L498" s="299">
        <v>8534083.8599999994</v>
      </c>
      <c r="M498" s="299">
        <v>6397029.0199999996</v>
      </c>
      <c r="N498" s="300">
        <v>20.99</v>
      </c>
      <c r="O498" s="301">
        <v>15.133488372093023</v>
      </c>
      <c r="P498" s="300">
        <v>29.58</v>
      </c>
      <c r="Q498" s="301">
        <v>8.0209302325581397</v>
      </c>
      <c r="R498" s="302">
        <v>227.86</v>
      </c>
      <c r="S498" s="302">
        <v>27.92</v>
      </c>
      <c r="T498" s="302">
        <v>69.09</v>
      </c>
      <c r="U498" s="302">
        <v>160.78</v>
      </c>
      <c r="V498" s="302">
        <v>97.02</v>
      </c>
      <c r="W498" s="303"/>
      <c r="Y498" s="305"/>
      <c r="Z498" s="305"/>
      <c r="AA498" s="305"/>
      <c r="AB498" s="306"/>
      <c r="AC498" s="305"/>
      <c r="AD498" s="307"/>
    </row>
    <row r="499" spans="1:30" s="304" customFormat="1">
      <c r="A499" s="296">
        <v>8</v>
      </c>
      <c r="B499" s="297" t="s">
        <v>1519</v>
      </c>
      <c r="C499" s="296" t="s">
        <v>541</v>
      </c>
      <c r="D499" s="297" t="s">
        <v>2452</v>
      </c>
      <c r="E499" s="297" t="s">
        <v>945</v>
      </c>
      <c r="F499" s="296">
        <v>5</v>
      </c>
      <c r="G499" s="298">
        <v>2.73</v>
      </c>
      <c r="H499" s="298">
        <v>2.39</v>
      </c>
      <c r="I499" s="298">
        <v>2.0099999999999998</v>
      </c>
      <c r="J499" s="299">
        <v>14211802.779999999</v>
      </c>
      <c r="K499" s="299">
        <v>8573327.2200000007</v>
      </c>
      <c r="L499" s="299">
        <v>9406589.9299999997</v>
      </c>
      <c r="M499" s="299">
        <v>8326236.71</v>
      </c>
      <c r="N499" s="300">
        <v>16.91</v>
      </c>
      <c r="O499" s="301">
        <v>11.957740585774056</v>
      </c>
      <c r="P499" s="300">
        <v>20.54</v>
      </c>
      <c r="Q499" s="301">
        <v>10.477489539748952</v>
      </c>
      <c r="R499" s="302">
        <v>196.19</v>
      </c>
      <c r="S499" s="302">
        <v>18.350000000000001</v>
      </c>
      <c r="T499" s="302">
        <v>57.56</v>
      </c>
      <c r="U499" s="302">
        <v>133.27000000000001</v>
      </c>
      <c r="V499" s="302">
        <v>94.09</v>
      </c>
      <c r="W499" s="303"/>
      <c r="Y499" s="305"/>
      <c r="Z499" s="305"/>
      <c r="AA499" s="305"/>
      <c r="AB499" s="306"/>
      <c r="AC499" s="305"/>
      <c r="AD499" s="307"/>
    </row>
    <row r="500" spans="1:30" s="304" customFormat="1">
      <c r="A500" s="296">
        <v>8</v>
      </c>
      <c r="B500" s="297" t="s">
        <v>1519</v>
      </c>
      <c r="C500" s="296" t="s">
        <v>542</v>
      </c>
      <c r="D500" s="297" t="s">
        <v>2453</v>
      </c>
      <c r="E500" s="297" t="s">
        <v>945</v>
      </c>
      <c r="F500" s="296">
        <v>5</v>
      </c>
      <c r="G500" s="298">
        <v>4.74</v>
      </c>
      <c r="H500" s="298">
        <v>4.18</v>
      </c>
      <c r="I500" s="298">
        <v>3.17</v>
      </c>
      <c r="J500" s="299">
        <v>26660159.039999999</v>
      </c>
      <c r="K500" s="299">
        <v>4029246.83</v>
      </c>
      <c r="L500" s="299">
        <v>5427379.3899999997</v>
      </c>
      <c r="M500" s="299">
        <v>15460855.699999999</v>
      </c>
      <c r="N500" s="300">
        <v>8.57</v>
      </c>
      <c r="O500" s="301">
        <v>11.957740585774056</v>
      </c>
      <c r="P500" s="300">
        <v>7.17</v>
      </c>
      <c r="Q500" s="301">
        <v>10.477489539748952</v>
      </c>
      <c r="R500" s="302">
        <v>21.78</v>
      </c>
      <c r="S500" s="302">
        <v>42.51</v>
      </c>
      <c r="T500" s="302">
        <v>131.54</v>
      </c>
      <c r="U500" s="302">
        <v>335.75</v>
      </c>
      <c r="V500" s="302">
        <v>93.14</v>
      </c>
      <c r="W500" s="303"/>
      <c r="Y500" s="305"/>
      <c r="Z500" s="305"/>
      <c r="AA500" s="305"/>
      <c r="AB500" s="306"/>
      <c r="AC500" s="305"/>
      <c r="AD500" s="307"/>
    </row>
    <row r="501" spans="1:30" s="304" customFormat="1">
      <c r="A501" s="296">
        <v>8</v>
      </c>
      <c r="B501" s="297" t="s">
        <v>1519</v>
      </c>
      <c r="C501" s="296" t="s">
        <v>543</v>
      </c>
      <c r="D501" s="297" t="s">
        <v>2454</v>
      </c>
      <c r="E501" s="297" t="s">
        <v>941</v>
      </c>
      <c r="F501" s="296">
        <v>10</v>
      </c>
      <c r="G501" s="298">
        <v>1.57</v>
      </c>
      <c r="H501" s="298">
        <v>1.17</v>
      </c>
      <c r="I501" s="298">
        <v>0.64</v>
      </c>
      <c r="J501" s="299">
        <v>27176485.510000002</v>
      </c>
      <c r="K501" s="299">
        <v>7134024.0800000001</v>
      </c>
      <c r="L501" s="299">
        <v>14822259.539999999</v>
      </c>
      <c r="M501" s="299">
        <v>-16969558.039999999</v>
      </c>
      <c r="N501" s="300">
        <v>7.97</v>
      </c>
      <c r="O501" s="301">
        <v>10.935862068965518</v>
      </c>
      <c r="P501" s="300">
        <v>3.65</v>
      </c>
      <c r="Q501" s="301">
        <v>9.086724137931034</v>
      </c>
      <c r="R501" s="302">
        <v>221.97</v>
      </c>
      <c r="S501" s="302">
        <v>37.630000000000003</v>
      </c>
      <c r="T501" s="302">
        <v>137.19</v>
      </c>
      <c r="U501" s="302">
        <v>147.97</v>
      </c>
      <c r="V501" s="302">
        <v>132.47</v>
      </c>
      <c r="W501" s="303"/>
      <c r="Y501" s="305"/>
      <c r="Z501" s="305"/>
      <c r="AA501" s="305"/>
      <c r="AB501" s="306"/>
      <c r="AC501" s="305"/>
      <c r="AD501" s="307"/>
    </row>
    <row r="502" spans="1:30" s="304" customFormat="1">
      <c r="A502" s="296">
        <v>8</v>
      </c>
      <c r="B502" s="297" t="s">
        <v>1519</v>
      </c>
      <c r="C502" s="296" t="s">
        <v>544</v>
      </c>
      <c r="D502" s="297" t="s">
        <v>2455</v>
      </c>
      <c r="E502" s="297" t="s">
        <v>945</v>
      </c>
      <c r="F502" s="296">
        <v>5</v>
      </c>
      <c r="G502" s="298">
        <v>1.51</v>
      </c>
      <c r="H502" s="298">
        <v>1.21</v>
      </c>
      <c r="I502" s="298">
        <v>0.82</v>
      </c>
      <c r="J502" s="299">
        <v>7881388.8300000001</v>
      </c>
      <c r="K502" s="299">
        <v>3491584.17</v>
      </c>
      <c r="L502" s="299">
        <v>5409525.8499999996</v>
      </c>
      <c r="M502" s="299">
        <v>-2844559.59</v>
      </c>
      <c r="N502" s="300">
        <v>8.75</v>
      </c>
      <c r="O502" s="301">
        <v>11.957740585774056</v>
      </c>
      <c r="P502" s="300">
        <v>7.06</v>
      </c>
      <c r="Q502" s="301">
        <v>10.477489539748952</v>
      </c>
      <c r="R502" s="302">
        <v>230.21</v>
      </c>
      <c r="S502" s="302">
        <v>27.65</v>
      </c>
      <c r="T502" s="302">
        <v>59.22</v>
      </c>
      <c r="U502" s="302">
        <v>146.30000000000001</v>
      </c>
      <c r="V502" s="302">
        <v>100.95</v>
      </c>
      <c r="W502" s="303"/>
      <c r="Y502" s="305"/>
      <c r="Z502" s="305"/>
      <c r="AA502" s="305"/>
      <c r="AB502" s="306"/>
      <c r="AC502" s="305"/>
      <c r="AD502" s="307"/>
    </row>
    <row r="503" spans="1:30" s="304" customFormat="1">
      <c r="A503" s="296">
        <v>8</v>
      </c>
      <c r="B503" s="297" t="s">
        <v>1519</v>
      </c>
      <c r="C503" s="296" t="s">
        <v>545</v>
      </c>
      <c r="D503" s="297" t="s">
        <v>2456</v>
      </c>
      <c r="E503" s="297" t="s">
        <v>945</v>
      </c>
      <c r="F503" s="296">
        <v>5</v>
      </c>
      <c r="G503" s="298">
        <v>1.27</v>
      </c>
      <c r="H503" s="298">
        <v>1.1499999999999999</v>
      </c>
      <c r="I503" s="298">
        <v>0.72</v>
      </c>
      <c r="J503" s="299">
        <v>7038694.6799999997</v>
      </c>
      <c r="K503" s="299">
        <v>-826719.51</v>
      </c>
      <c r="L503" s="299">
        <v>1274904.3500000001</v>
      </c>
      <c r="M503" s="299">
        <v>-7939459.7000000002</v>
      </c>
      <c r="N503" s="300">
        <v>2.4300000000000002</v>
      </c>
      <c r="O503" s="301">
        <v>11.957740585774056</v>
      </c>
      <c r="P503" s="300">
        <v>-1.56</v>
      </c>
      <c r="Q503" s="301">
        <v>10.477489539748952</v>
      </c>
      <c r="R503" s="302">
        <v>253.7</v>
      </c>
      <c r="S503" s="302">
        <v>34.15</v>
      </c>
      <c r="T503" s="302">
        <v>77.319999999999993</v>
      </c>
      <c r="U503" s="302">
        <v>164.56</v>
      </c>
      <c r="V503" s="302">
        <v>89.99</v>
      </c>
      <c r="W503" s="303"/>
      <c r="Y503" s="305"/>
      <c r="Z503" s="305"/>
      <c r="AA503" s="305"/>
      <c r="AB503" s="306"/>
      <c r="AC503" s="305"/>
      <c r="AD503" s="307"/>
    </row>
    <row r="504" spans="1:30" s="304" customFormat="1">
      <c r="A504" s="296">
        <v>8</v>
      </c>
      <c r="B504" s="297" t="s">
        <v>1519</v>
      </c>
      <c r="C504" s="296" t="s">
        <v>546</v>
      </c>
      <c r="D504" s="297" t="s">
        <v>2457</v>
      </c>
      <c r="E504" s="297" t="s">
        <v>2865</v>
      </c>
      <c r="F504" s="296">
        <v>6</v>
      </c>
      <c r="G504" s="298">
        <v>4</v>
      </c>
      <c r="H504" s="298">
        <v>3.64</v>
      </c>
      <c r="I504" s="298">
        <v>2.88</v>
      </c>
      <c r="J504" s="299">
        <v>43625459.68</v>
      </c>
      <c r="K504" s="299">
        <v>10516493.949999999</v>
      </c>
      <c r="L504" s="299">
        <v>12219546.300000001</v>
      </c>
      <c r="M504" s="299">
        <v>27338075.850000001</v>
      </c>
      <c r="N504" s="300">
        <v>14.95</v>
      </c>
      <c r="O504" s="301">
        <v>12.960000000000003</v>
      </c>
      <c r="P504" s="300">
        <v>12.95</v>
      </c>
      <c r="Q504" s="301">
        <v>10.950165289256196</v>
      </c>
      <c r="R504" s="302">
        <v>78.66</v>
      </c>
      <c r="S504" s="302">
        <v>35.840000000000003</v>
      </c>
      <c r="T504" s="302">
        <v>57.86</v>
      </c>
      <c r="U504" s="302">
        <v>158.82</v>
      </c>
      <c r="V504" s="302">
        <v>84.02</v>
      </c>
      <c r="W504" s="303"/>
      <c r="Y504" s="305"/>
      <c r="Z504" s="305"/>
      <c r="AA504" s="305"/>
      <c r="AB504" s="306"/>
      <c r="AC504" s="305"/>
      <c r="AD504" s="307"/>
    </row>
    <row r="505" spans="1:30" s="304" customFormat="1">
      <c r="A505" s="296">
        <v>8</v>
      </c>
      <c r="B505" s="297" t="s">
        <v>1519</v>
      </c>
      <c r="C505" s="296" t="s">
        <v>547</v>
      </c>
      <c r="D505" s="297" t="s">
        <v>2909</v>
      </c>
      <c r="E505" s="297" t="s">
        <v>2866</v>
      </c>
      <c r="F505" s="296">
        <v>12</v>
      </c>
      <c r="G505" s="298">
        <v>1.17</v>
      </c>
      <c r="H505" s="298">
        <v>0.99</v>
      </c>
      <c r="I505" s="298">
        <v>0.6</v>
      </c>
      <c r="J505" s="299">
        <v>6713635.71</v>
      </c>
      <c r="K505" s="299">
        <v>-2316982.62</v>
      </c>
      <c r="L505" s="299">
        <v>2839904.59</v>
      </c>
      <c r="M505" s="299">
        <v>-15627301.689999999</v>
      </c>
      <c r="N505" s="300">
        <v>2.4300000000000002</v>
      </c>
      <c r="O505" s="301">
        <v>11.824857142857141</v>
      </c>
      <c r="P505" s="300">
        <v>-2.2400000000000002</v>
      </c>
      <c r="Q505" s="301">
        <v>6.0414285714285709</v>
      </c>
      <c r="R505" s="302">
        <v>209.57</v>
      </c>
      <c r="S505" s="302">
        <v>48.24</v>
      </c>
      <c r="T505" s="302">
        <v>65.98</v>
      </c>
      <c r="U505" s="302">
        <v>130.16</v>
      </c>
      <c r="V505" s="302">
        <v>58.79</v>
      </c>
      <c r="W505" s="303"/>
      <c r="Y505" s="305"/>
      <c r="Z505" s="305"/>
      <c r="AA505" s="305"/>
      <c r="AB505" s="306"/>
      <c r="AC505" s="305"/>
      <c r="AD505" s="307"/>
    </row>
    <row r="506" spans="1:30" s="304" customFormat="1">
      <c r="A506" s="296">
        <v>8</v>
      </c>
      <c r="B506" s="297" t="s">
        <v>1519</v>
      </c>
      <c r="C506" s="296" t="s">
        <v>548</v>
      </c>
      <c r="D506" s="297" t="s">
        <v>2458</v>
      </c>
      <c r="E506" s="297" t="s">
        <v>2865</v>
      </c>
      <c r="F506" s="296">
        <v>6</v>
      </c>
      <c r="G506" s="298">
        <v>6.84</v>
      </c>
      <c r="H506" s="298">
        <v>6.57</v>
      </c>
      <c r="I506" s="298">
        <v>5.66</v>
      </c>
      <c r="J506" s="299">
        <v>65853292.380000003</v>
      </c>
      <c r="K506" s="299">
        <v>10200111.68</v>
      </c>
      <c r="L506" s="299">
        <v>12582273.27</v>
      </c>
      <c r="M506" s="299">
        <v>52574587.789999999</v>
      </c>
      <c r="N506" s="300">
        <v>18.68</v>
      </c>
      <c r="O506" s="301">
        <v>12.960000000000003</v>
      </c>
      <c r="P506" s="300">
        <v>9.3699999999999992</v>
      </c>
      <c r="Q506" s="301">
        <v>10.950165289256196</v>
      </c>
      <c r="R506" s="302">
        <v>132.97</v>
      </c>
      <c r="S506" s="302">
        <v>46.67</v>
      </c>
      <c r="T506" s="302">
        <v>107.11</v>
      </c>
      <c r="U506" s="302">
        <v>162.97</v>
      </c>
      <c r="V506" s="302">
        <v>72.23</v>
      </c>
      <c r="W506" s="303"/>
      <c r="Y506" s="305"/>
      <c r="Z506" s="305"/>
      <c r="AA506" s="305"/>
      <c r="AB506" s="306"/>
      <c r="AC506" s="305"/>
      <c r="AD506" s="307"/>
    </row>
    <row r="507" spans="1:30" s="304" customFormat="1">
      <c r="A507" s="296">
        <v>8</v>
      </c>
      <c r="B507" s="297" t="s">
        <v>1519</v>
      </c>
      <c r="C507" s="296" t="s">
        <v>549</v>
      </c>
      <c r="D507" s="297" t="s">
        <v>2459</v>
      </c>
      <c r="E507" s="297" t="s">
        <v>945</v>
      </c>
      <c r="F507" s="296">
        <v>5</v>
      </c>
      <c r="G507" s="298">
        <v>2.2000000000000002</v>
      </c>
      <c r="H507" s="298">
        <v>1.89</v>
      </c>
      <c r="I507" s="298">
        <v>1.1599999999999999</v>
      </c>
      <c r="J507" s="299">
        <v>12314104.550000001</v>
      </c>
      <c r="K507" s="299">
        <v>7322619.2000000002</v>
      </c>
      <c r="L507" s="299">
        <v>10343070.630000001</v>
      </c>
      <c r="M507" s="299">
        <v>1593679.35</v>
      </c>
      <c r="N507" s="300">
        <v>21.95</v>
      </c>
      <c r="O507" s="301">
        <v>11.957740585774056</v>
      </c>
      <c r="P507" s="300">
        <v>9.59</v>
      </c>
      <c r="Q507" s="301">
        <v>10.477489539748952</v>
      </c>
      <c r="R507" s="302">
        <v>206.36</v>
      </c>
      <c r="S507" s="302">
        <v>49.64</v>
      </c>
      <c r="T507" s="302">
        <v>158.15</v>
      </c>
      <c r="U507" s="302">
        <v>149.4</v>
      </c>
      <c r="V507" s="302">
        <v>75.97</v>
      </c>
      <c r="W507" s="303"/>
      <c r="Y507" s="305"/>
      <c r="Z507" s="305"/>
      <c r="AA507" s="305"/>
      <c r="AB507" s="306"/>
      <c r="AC507" s="305"/>
      <c r="AD507" s="307"/>
    </row>
    <row r="508" spans="1:30" s="304" customFormat="1">
      <c r="A508" s="296">
        <v>8</v>
      </c>
      <c r="B508" s="297" t="s">
        <v>1497</v>
      </c>
      <c r="C508" s="296" t="s">
        <v>516</v>
      </c>
      <c r="D508" s="297" t="s">
        <v>2428</v>
      </c>
      <c r="E508" s="297" t="s">
        <v>1000</v>
      </c>
      <c r="F508" s="296">
        <v>17</v>
      </c>
      <c r="G508" s="298">
        <v>2.36</v>
      </c>
      <c r="H508" s="298">
        <v>2.21</v>
      </c>
      <c r="I508" s="298">
        <v>0.93</v>
      </c>
      <c r="J508" s="299">
        <v>246913365.74000001</v>
      </c>
      <c r="K508" s="299">
        <v>83450999.189999998</v>
      </c>
      <c r="L508" s="299">
        <v>80766685.890000001</v>
      </c>
      <c r="M508" s="299">
        <v>-40616763.990000002</v>
      </c>
      <c r="N508" s="300">
        <v>12.61</v>
      </c>
      <c r="O508" s="301">
        <v>7.9657894736842101</v>
      </c>
      <c r="P508" s="300">
        <v>7.13</v>
      </c>
      <c r="Q508" s="301">
        <v>3.4205263157894743</v>
      </c>
      <c r="R508" s="302">
        <v>118.31</v>
      </c>
      <c r="S508" s="302">
        <v>156.07</v>
      </c>
      <c r="T508" s="302">
        <v>136.25</v>
      </c>
      <c r="U508" s="302">
        <v>289.54000000000002</v>
      </c>
      <c r="V508" s="302">
        <v>32.21</v>
      </c>
      <c r="W508" s="303"/>
      <c r="Y508" s="305"/>
      <c r="Z508" s="305"/>
      <c r="AA508" s="305"/>
      <c r="AB508" s="306"/>
      <c r="AC508" s="305"/>
      <c r="AD508" s="307"/>
    </row>
    <row r="509" spans="1:30" s="304" customFormat="1">
      <c r="A509" s="296">
        <v>8</v>
      </c>
      <c r="B509" s="297" t="s">
        <v>1497</v>
      </c>
      <c r="C509" s="296" t="s">
        <v>517</v>
      </c>
      <c r="D509" s="297" t="s">
        <v>2429</v>
      </c>
      <c r="E509" s="297" t="s">
        <v>2865</v>
      </c>
      <c r="F509" s="296">
        <v>6</v>
      </c>
      <c r="G509" s="298">
        <v>5.38</v>
      </c>
      <c r="H509" s="298">
        <v>4.9000000000000004</v>
      </c>
      <c r="I509" s="298">
        <v>3.16</v>
      </c>
      <c r="J509" s="299">
        <v>42992392.990000002</v>
      </c>
      <c r="K509" s="299">
        <v>8066082.2800000003</v>
      </c>
      <c r="L509" s="299">
        <v>7928688.1500000004</v>
      </c>
      <c r="M509" s="299">
        <v>21243844.050000001</v>
      </c>
      <c r="N509" s="300">
        <v>9.8800000000000008</v>
      </c>
      <c r="O509" s="301">
        <v>12.960000000000003</v>
      </c>
      <c r="P509" s="300">
        <v>11.29</v>
      </c>
      <c r="Q509" s="301">
        <v>10.950165289256196</v>
      </c>
      <c r="R509" s="302">
        <v>101.39</v>
      </c>
      <c r="S509" s="302">
        <v>74.37</v>
      </c>
      <c r="T509" s="302">
        <v>223.4</v>
      </c>
      <c r="U509" s="302">
        <v>876.29</v>
      </c>
      <c r="V509" s="302">
        <v>67.010000000000005</v>
      </c>
      <c r="W509" s="303"/>
      <c r="Y509" s="305"/>
      <c r="Z509" s="305"/>
      <c r="AA509" s="305"/>
      <c r="AB509" s="306"/>
      <c r="AC509" s="305"/>
      <c r="AD509" s="307"/>
    </row>
    <row r="510" spans="1:30" s="304" customFormat="1">
      <c r="A510" s="296">
        <v>8</v>
      </c>
      <c r="B510" s="297" t="s">
        <v>1497</v>
      </c>
      <c r="C510" s="296" t="s">
        <v>518</v>
      </c>
      <c r="D510" s="297" t="s">
        <v>2430</v>
      </c>
      <c r="E510" s="297" t="s">
        <v>2865</v>
      </c>
      <c r="F510" s="296">
        <v>6</v>
      </c>
      <c r="G510" s="298">
        <v>3.31</v>
      </c>
      <c r="H510" s="298">
        <v>2.99</v>
      </c>
      <c r="I510" s="298">
        <v>2.54</v>
      </c>
      <c r="J510" s="299">
        <v>23750819.379999999</v>
      </c>
      <c r="K510" s="299">
        <v>13350312.359999999</v>
      </c>
      <c r="L510" s="299">
        <v>12921103.68</v>
      </c>
      <c r="M510" s="299">
        <v>15846126.68</v>
      </c>
      <c r="N510" s="300">
        <v>16.71</v>
      </c>
      <c r="O510" s="301">
        <v>12.960000000000003</v>
      </c>
      <c r="P510" s="300">
        <v>23.47</v>
      </c>
      <c r="Q510" s="301">
        <v>10.950165289256196</v>
      </c>
      <c r="R510" s="302">
        <v>104.4</v>
      </c>
      <c r="S510" s="302">
        <v>36.39</v>
      </c>
      <c r="T510" s="302">
        <v>54.43</v>
      </c>
      <c r="U510" s="302">
        <v>288.18</v>
      </c>
      <c r="V510" s="302">
        <v>63.79</v>
      </c>
      <c r="W510" s="303"/>
      <c r="Y510" s="305"/>
      <c r="Z510" s="305"/>
      <c r="AA510" s="305"/>
      <c r="AB510" s="306"/>
      <c r="AC510" s="305"/>
      <c r="AD510" s="307"/>
    </row>
    <row r="511" spans="1:30" s="304" customFormat="1">
      <c r="A511" s="296">
        <v>8</v>
      </c>
      <c r="B511" s="297" t="s">
        <v>1497</v>
      </c>
      <c r="C511" s="296" t="s">
        <v>519</v>
      </c>
      <c r="D511" s="297" t="s">
        <v>2431</v>
      </c>
      <c r="E511" s="297" t="s">
        <v>945</v>
      </c>
      <c r="F511" s="296">
        <v>5</v>
      </c>
      <c r="G511" s="298">
        <v>2.35</v>
      </c>
      <c r="H511" s="298">
        <v>2.14</v>
      </c>
      <c r="I511" s="298">
        <v>1.79</v>
      </c>
      <c r="J511" s="299">
        <v>23125087.5</v>
      </c>
      <c r="K511" s="299">
        <v>6306827.6799999997</v>
      </c>
      <c r="L511" s="299">
        <v>8736352.5700000003</v>
      </c>
      <c r="M511" s="299">
        <v>13564901.34</v>
      </c>
      <c r="N511" s="300">
        <v>12.21</v>
      </c>
      <c r="O511" s="301">
        <v>11.957740585774056</v>
      </c>
      <c r="P511" s="300">
        <v>10.4</v>
      </c>
      <c r="Q511" s="301">
        <v>10.477489539748952</v>
      </c>
      <c r="R511" s="302">
        <v>295.47000000000003</v>
      </c>
      <c r="S511" s="302">
        <v>50.2</v>
      </c>
      <c r="T511" s="302">
        <v>130.38999999999999</v>
      </c>
      <c r="U511" s="302">
        <v>299.43</v>
      </c>
      <c r="V511" s="302">
        <v>82.95</v>
      </c>
      <c r="W511" s="303"/>
      <c r="Y511" s="305"/>
      <c r="Z511" s="305"/>
      <c r="AA511" s="305"/>
      <c r="AB511" s="306"/>
      <c r="AC511" s="305"/>
      <c r="AD511" s="307"/>
    </row>
    <row r="512" spans="1:30" s="304" customFormat="1">
      <c r="A512" s="296">
        <v>8</v>
      </c>
      <c r="B512" s="297" t="s">
        <v>1497</v>
      </c>
      <c r="C512" s="296" t="s">
        <v>520</v>
      </c>
      <c r="D512" s="297" t="s">
        <v>2432</v>
      </c>
      <c r="E512" s="297" t="s">
        <v>945</v>
      </c>
      <c r="F512" s="296">
        <v>5</v>
      </c>
      <c r="G512" s="298">
        <v>3.63</v>
      </c>
      <c r="H512" s="298">
        <v>3.27</v>
      </c>
      <c r="I512" s="298">
        <v>2.85</v>
      </c>
      <c r="J512" s="299">
        <v>20781695.640000001</v>
      </c>
      <c r="K512" s="299">
        <v>12015898.130000001</v>
      </c>
      <c r="L512" s="299">
        <v>8843465.4399999995</v>
      </c>
      <c r="M512" s="299">
        <v>14615446.130000001</v>
      </c>
      <c r="N512" s="300">
        <v>18.96</v>
      </c>
      <c r="O512" s="301">
        <v>11.957740585774056</v>
      </c>
      <c r="P512" s="300">
        <v>26.74</v>
      </c>
      <c r="Q512" s="301">
        <v>10.477489539748952</v>
      </c>
      <c r="R512" s="302">
        <v>198.31</v>
      </c>
      <c r="S512" s="302">
        <v>44.21</v>
      </c>
      <c r="T512" s="302">
        <v>74.11</v>
      </c>
      <c r="U512" s="302">
        <v>459.82</v>
      </c>
      <c r="V512" s="302">
        <v>100.13</v>
      </c>
      <c r="W512" s="303"/>
      <c r="Y512" s="305"/>
      <c r="Z512" s="305"/>
      <c r="AA512" s="305"/>
      <c r="AB512" s="306"/>
      <c r="AC512" s="305"/>
      <c r="AD512" s="307"/>
    </row>
    <row r="513" spans="1:30" s="304" customFormat="1">
      <c r="A513" s="296">
        <v>8</v>
      </c>
      <c r="B513" s="297" t="s">
        <v>1497</v>
      </c>
      <c r="C513" s="296" t="s">
        <v>521</v>
      </c>
      <c r="D513" s="297" t="s">
        <v>2433</v>
      </c>
      <c r="E513" s="297" t="s">
        <v>2865</v>
      </c>
      <c r="F513" s="296">
        <v>6</v>
      </c>
      <c r="G513" s="298">
        <v>1.93</v>
      </c>
      <c r="H513" s="298">
        <v>1.61</v>
      </c>
      <c r="I513" s="298">
        <v>1.05</v>
      </c>
      <c r="J513" s="299">
        <v>16759697.279999999</v>
      </c>
      <c r="K513" s="299">
        <v>-45906.98</v>
      </c>
      <c r="L513" s="299">
        <v>421537.59</v>
      </c>
      <c r="M513" s="299">
        <v>1113302.79</v>
      </c>
      <c r="N513" s="300">
        <v>0.53</v>
      </c>
      <c r="O513" s="301">
        <v>12.960000000000003</v>
      </c>
      <c r="P513" s="300">
        <v>-7.0000000000000007E-2</v>
      </c>
      <c r="Q513" s="301">
        <v>10.950165289256196</v>
      </c>
      <c r="R513" s="302">
        <v>132.63999999999999</v>
      </c>
      <c r="S513" s="302">
        <v>24.1</v>
      </c>
      <c r="T513" s="302">
        <v>88.66</v>
      </c>
      <c r="U513" s="302">
        <v>544.86</v>
      </c>
      <c r="V513" s="302">
        <v>80.540000000000006</v>
      </c>
      <c r="W513" s="303"/>
      <c r="Y513" s="305"/>
      <c r="Z513" s="305"/>
      <c r="AA513" s="305"/>
      <c r="AB513" s="306"/>
      <c r="AC513" s="305"/>
      <c r="AD513" s="307"/>
    </row>
    <row r="514" spans="1:30" s="304" customFormat="1">
      <c r="A514" s="296">
        <v>8</v>
      </c>
      <c r="B514" s="297" t="s">
        <v>1497</v>
      </c>
      <c r="C514" s="296" t="s">
        <v>522</v>
      </c>
      <c r="D514" s="297" t="s">
        <v>2434</v>
      </c>
      <c r="E514" s="297" t="s">
        <v>2865</v>
      </c>
      <c r="F514" s="296">
        <v>6</v>
      </c>
      <c r="G514" s="298">
        <v>2.44</v>
      </c>
      <c r="H514" s="298">
        <v>2.19</v>
      </c>
      <c r="I514" s="298">
        <v>1.72</v>
      </c>
      <c r="J514" s="299">
        <v>28923888.620000001</v>
      </c>
      <c r="K514" s="299">
        <v>-5037441.17</v>
      </c>
      <c r="L514" s="299">
        <v>-1659529.12</v>
      </c>
      <c r="M514" s="299">
        <v>14365030.140000001</v>
      </c>
      <c r="N514" s="300">
        <v>-1.86</v>
      </c>
      <c r="O514" s="301">
        <v>12.960000000000003</v>
      </c>
      <c r="P514" s="300">
        <v>-8.02</v>
      </c>
      <c r="Q514" s="301">
        <v>10.950165289256196</v>
      </c>
      <c r="R514" s="302">
        <v>169.18</v>
      </c>
      <c r="S514" s="302">
        <v>37.39</v>
      </c>
      <c r="T514" s="302">
        <v>87.04</v>
      </c>
      <c r="U514" s="302">
        <v>359.05</v>
      </c>
      <c r="V514" s="302">
        <v>95.12</v>
      </c>
      <c r="W514" s="303"/>
      <c r="Y514" s="305"/>
      <c r="Z514" s="305"/>
      <c r="AA514" s="305"/>
      <c r="AB514" s="306"/>
      <c r="AC514" s="305"/>
      <c r="AD514" s="307"/>
    </row>
    <row r="515" spans="1:30" s="304" customFormat="1">
      <c r="A515" s="296">
        <v>8</v>
      </c>
      <c r="B515" s="297" t="s">
        <v>1497</v>
      </c>
      <c r="C515" s="296" t="s">
        <v>523</v>
      </c>
      <c r="D515" s="297" t="s">
        <v>2435</v>
      </c>
      <c r="E515" s="297" t="s">
        <v>941</v>
      </c>
      <c r="F515" s="296">
        <v>10</v>
      </c>
      <c r="G515" s="298">
        <v>2.59</v>
      </c>
      <c r="H515" s="298">
        <v>2.2999999999999998</v>
      </c>
      <c r="I515" s="298">
        <v>1.49</v>
      </c>
      <c r="J515" s="299">
        <v>52263008.979999997</v>
      </c>
      <c r="K515" s="299">
        <v>7420781.96</v>
      </c>
      <c r="L515" s="299">
        <v>12351378.369999999</v>
      </c>
      <c r="M515" s="299">
        <v>15102638.279999999</v>
      </c>
      <c r="N515" s="300">
        <v>9.3699999999999992</v>
      </c>
      <c r="O515" s="301">
        <v>10.935862068965518</v>
      </c>
      <c r="P515" s="300">
        <v>5.34</v>
      </c>
      <c r="Q515" s="301">
        <v>9.086724137931034</v>
      </c>
      <c r="R515" s="302">
        <v>110.91</v>
      </c>
      <c r="S515" s="302">
        <v>69.180000000000007</v>
      </c>
      <c r="T515" s="302">
        <v>44.65</v>
      </c>
      <c r="U515" s="302">
        <v>222.42</v>
      </c>
      <c r="V515" s="302">
        <v>83.1</v>
      </c>
      <c r="W515" s="303"/>
      <c r="Y515" s="305"/>
      <c r="Z515" s="305"/>
      <c r="AA515" s="305"/>
      <c r="AB515" s="306"/>
      <c r="AC515" s="305"/>
      <c r="AD515" s="307"/>
    </row>
    <row r="516" spans="1:30" s="304" customFormat="1">
      <c r="A516" s="296">
        <v>8</v>
      </c>
      <c r="B516" s="297" t="s">
        <v>1497</v>
      </c>
      <c r="C516" s="296" t="s">
        <v>524</v>
      </c>
      <c r="D516" s="297" t="s">
        <v>2436</v>
      </c>
      <c r="E516" s="297" t="s">
        <v>2865</v>
      </c>
      <c r="F516" s="296">
        <v>6</v>
      </c>
      <c r="G516" s="298">
        <v>3.27</v>
      </c>
      <c r="H516" s="298">
        <v>2.98</v>
      </c>
      <c r="I516" s="298">
        <v>2.39</v>
      </c>
      <c r="J516" s="299">
        <v>33233875.43</v>
      </c>
      <c r="K516" s="299">
        <v>9225695.9399999995</v>
      </c>
      <c r="L516" s="299">
        <v>9189068.1099999994</v>
      </c>
      <c r="M516" s="299">
        <v>20357268.920000002</v>
      </c>
      <c r="N516" s="300">
        <v>12.33</v>
      </c>
      <c r="O516" s="301">
        <v>12.960000000000003</v>
      </c>
      <c r="P516" s="300">
        <v>13.72</v>
      </c>
      <c r="Q516" s="301">
        <v>10.950165289256196</v>
      </c>
      <c r="R516" s="302">
        <v>177.72</v>
      </c>
      <c r="S516" s="302">
        <v>65.66</v>
      </c>
      <c r="T516" s="302">
        <v>134.86000000000001</v>
      </c>
      <c r="U516" s="302">
        <v>409.91</v>
      </c>
      <c r="V516" s="302">
        <v>81.709999999999994</v>
      </c>
      <c r="W516" s="303"/>
      <c r="Y516" s="305"/>
      <c r="Z516" s="305"/>
      <c r="AA516" s="305"/>
      <c r="AB516" s="306"/>
      <c r="AC516" s="305"/>
      <c r="AD516" s="307"/>
    </row>
    <row r="517" spans="1:30" s="304" customFormat="1">
      <c r="A517" s="296">
        <v>8</v>
      </c>
      <c r="B517" s="297" t="s">
        <v>1497</v>
      </c>
      <c r="C517" s="296" t="s">
        <v>525</v>
      </c>
      <c r="D517" s="297" t="s">
        <v>2437</v>
      </c>
      <c r="E517" s="297" t="s">
        <v>2865</v>
      </c>
      <c r="F517" s="296">
        <v>6</v>
      </c>
      <c r="G517" s="298">
        <v>4.51</v>
      </c>
      <c r="H517" s="298">
        <v>3.93</v>
      </c>
      <c r="I517" s="298">
        <v>3.22</v>
      </c>
      <c r="J517" s="299">
        <v>35942213.829999998</v>
      </c>
      <c r="K517" s="299">
        <v>26785706.079999998</v>
      </c>
      <c r="L517" s="299">
        <v>24160511.800000001</v>
      </c>
      <c r="M517" s="299">
        <v>23007814.649999999</v>
      </c>
      <c r="N517" s="300">
        <v>30.12</v>
      </c>
      <c r="O517" s="301">
        <v>12.960000000000003</v>
      </c>
      <c r="P517" s="300">
        <v>24.56</v>
      </c>
      <c r="Q517" s="301">
        <v>10.950165289256196</v>
      </c>
      <c r="R517" s="302">
        <v>61.5</v>
      </c>
      <c r="S517" s="302">
        <v>57.22</v>
      </c>
      <c r="T517" s="302">
        <v>48.61</v>
      </c>
      <c r="U517" s="302">
        <v>840.66</v>
      </c>
      <c r="V517" s="302">
        <v>74.67</v>
      </c>
      <c r="W517" s="303"/>
      <c r="Y517" s="305"/>
      <c r="Z517" s="305"/>
      <c r="AA517" s="305"/>
      <c r="AB517" s="306"/>
      <c r="AC517" s="305"/>
      <c r="AD517" s="307"/>
    </row>
    <row r="518" spans="1:30" s="304" customFormat="1">
      <c r="A518" s="296">
        <v>8</v>
      </c>
      <c r="B518" s="297" t="s">
        <v>1497</v>
      </c>
      <c r="C518" s="296" t="s">
        <v>526</v>
      </c>
      <c r="D518" s="297" t="s">
        <v>2910</v>
      </c>
      <c r="E518" s="297" t="s">
        <v>2864</v>
      </c>
      <c r="F518" s="296">
        <v>13</v>
      </c>
      <c r="G518" s="298">
        <v>0.81</v>
      </c>
      <c r="H518" s="298">
        <v>0.67</v>
      </c>
      <c r="I518" s="298">
        <v>0.37</v>
      </c>
      <c r="J518" s="299">
        <v>-13986643.48</v>
      </c>
      <c r="K518" s="299">
        <v>2937394.57</v>
      </c>
      <c r="L518" s="299">
        <v>10138759.23</v>
      </c>
      <c r="M518" s="299">
        <v>-45848066.689999998</v>
      </c>
      <c r="N518" s="300">
        <v>6.12</v>
      </c>
      <c r="O518" s="301">
        <v>11.051176470588238</v>
      </c>
      <c r="P518" s="300">
        <v>1.57</v>
      </c>
      <c r="Q518" s="301">
        <v>5.5768627450980395</v>
      </c>
      <c r="R518" s="302">
        <v>363.06</v>
      </c>
      <c r="S518" s="302">
        <v>61.91</v>
      </c>
      <c r="T518" s="302">
        <v>88.5</v>
      </c>
      <c r="U518" s="302">
        <v>367.09</v>
      </c>
      <c r="V518" s="302">
        <v>65.72</v>
      </c>
      <c r="W518" s="303"/>
      <c r="Y518" s="305"/>
      <c r="Z518" s="305"/>
      <c r="AA518" s="305"/>
      <c r="AB518" s="306"/>
      <c r="AC518" s="305"/>
      <c r="AD518" s="307"/>
    </row>
    <row r="519" spans="1:30" s="304" customFormat="1">
      <c r="A519" s="296">
        <v>8</v>
      </c>
      <c r="B519" s="297" t="s">
        <v>1497</v>
      </c>
      <c r="C519" s="296" t="s">
        <v>527</v>
      </c>
      <c r="D519" s="297" t="s">
        <v>2438</v>
      </c>
      <c r="E519" s="297" t="s">
        <v>967</v>
      </c>
      <c r="F519" s="296">
        <v>2</v>
      </c>
      <c r="G519" s="298">
        <v>2.78</v>
      </c>
      <c r="H519" s="298">
        <v>2.25</v>
      </c>
      <c r="I519" s="298">
        <v>1.84</v>
      </c>
      <c r="J519" s="299">
        <v>11071468.800000001</v>
      </c>
      <c r="K519" s="299">
        <v>2640195.6</v>
      </c>
      <c r="L519" s="299">
        <v>5726304.7599999998</v>
      </c>
      <c r="M519" s="299">
        <v>5210856.8899999997</v>
      </c>
      <c r="N519" s="300">
        <v>21.55</v>
      </c>
      <c r="O519" s="301">
        <v>15.133488372093023</v>
      </c>
      <c r="P519" s="300">
        <v>4.37</v>
      </c>
      <c r="Q519" s="301">
        <v>8.0209302325581397</v>
      </c>
      <c r="R519" s="302">
        <v>155.71</v>
      </c>
      <c r="S519" s="302">
        <v>29.06</v>
      </c>
      <c r="T519" s="302">
        <v>136.04</v>
      </c>
      <c r="U519" s="302">
        <v>303.99</v>
      </c>
      <c r="V519" s="302">
        <v>131.49</v>
      </c>
      <c r="W519" s="303"/>
      <c r="Y519" s="305"/>
      <c r="Z519" s="305"/>
      <c r="AA519" s="305"/>
      <c r="AB519" s="306"/>
      <c r="AC519" s="305"/>
      <c r="AD519" s="307"/>
    </row>
    <row r="520" spans="1:30" s="304" customFormat="1">
      <c r="A520" s="296">
        <v>8</v>
      </c>
      <c r="B520" s="297" t="s">
        <v>1510</v>
      </c>
      <c r="C520" s="296" t="s">
        <v>528</v>
      </c>
      <c r="D520" s="297" t="s">
        <v>2439</v>
      </c>
      <c r="E520" s="297" t="s">
        <v>1038</v>
      </c>
      <c r="F520" s="296">
        <v>16</v>
      </c>
      <c r="G520" s="298">
        <v>1.48</v>
      </c>
      <c r="H520" s="298">
        <v>1.23</v>
      </c>
      <c r="I520" s="298">
        <v>0.67</v>
      </c>
      <c r="J520" s="299">
        <v>70887221.090000004</v>
      </c>
      <c r="K520" s="299">
        <v>25142826.850000001</v>
      </c>
      <c r="L520" s="299">
        <v>62817705.509999998</v>
      </c>
      <c r="M520" s="299">
        <v>-48958409.789999999</v>
      </c>
      <c r="N520" s="300">
        <v>16.02</v>
      </c>
      <c r="O520" s="301">
        <v>7.936451612903225</v>
      </c>
      <c r="P520" s="300">
        <v>3.66</v>
      </c>
      <c r="Q520" s="301">
        <v>4.3241935483870959</v>
      </c>
      <c r="R520" s="302">
        <v>183.17</v>
      </c>
      <c r="S520" s="302">
        <v>74.81</v>
      </c>
      <c r="T520" s="302">
        <v>62.42</v>
      </c>
      <c r="U520" s="302">
        <v>180.09</v>
      </c>
      <c r="V520" s="302">
        <v>68.34</v>
      </c>
      <c r="W520" s="303"/>
      <c r="Y520" s="305"/>
      <c r="Z520" s="305"/>
      <c r="AA520" s="305"/>
      <c r="AB520" s="306"/>
      <c r="AC520" s="305"/>
      <c r="AD520" s="307"/>
    </row>
    <row r="521" spans="1:30" s="304" customFormat="1">
      <c r="A521" s="296">
        <v>8</v>
      </c>
      <c r="B521" s="297" t="s">
        <v>1510</v>
      </c>
      <c r="C521" s="296" t="s">
        <v>529</v>
      </c>
      <c r="D521" s="297" t="s">
        <v>2440</v>
      </c>
      <c r="E521" s="297" t="s">
        <v>2865</v>
      </c>
      <c r="F521" s="296">
        <v>6</v>
      </c>
      <c r="G521" s="298">
        <v>3.17</v>
      </c>
      <c r="H521" s="298">
        <v>2.84</v>
      </c>
      <c r="I521" s="298">
        <v>2.4</v>
      </c>
      <c r="J521" s="299">
        <v>38060886.770000003</v>
      </c>
      <c r="K521" s="299">
        <v>8757152.3100000005</v>
      </c>
      <c r="L521" s="299">
        <v>10794103.800000001</v>
      </c>
      <c r="M521" s="299">
        <v>24520922.07</v>
      </c>
      <c r="N521" s="300">
        <v>13.35</v>
      </c>
      <c r="O521" s="301">
        <v>12.960000000000003</v>
      </c>
      <c r="P521" s="300">
        <v>10.75</v>
      </c>
      <c r="Q521" s="301">
        <v>10.950165289256196</v>
      </c>
      <c r="R521" s="302">
        <v>106.19</v>
      </c>
      <c r="S521" s="302">
        <v>59.39</v>
      </c>
      <c r="T521" s="302">
        <v>75.36</v>
      </c>
      <c r="U521" s="302">
        <v>197.29</v>
      </c>
      <c r="V521" s="302">
        <v>77.69</v>
      </c>
      <c r="W521" s="303"/>
      <c r="Y521" s="305"/>
      <c r="Z521" s="305"/>
      <c r="AA521" s="305"/>
      <c r="AB521" s="306"/>
      <c r="AC521" s="305"/>
      <c r="AD521" s="307"/>
    </row>
    <row r="522" spans="1:30" s="304" customFormat="1">
      <c r="A522" s="296">
        <v>8</v>
      </c>
      <c r="B522" s="297" t="s">
        <v>1510</v>
      </c>
      <c r="C522" s="296" t="s">
        <v>530</v>
      </c>
      <c r="D522" s="297" t="s">
        <v>2441</v>
      </c>
      <c r="E522" s="297" t="s">
        <v>2865</v>
      </c>
      <c r="F522" s="296">
        <v>6</v>
      </c>
      <c r="G522" s="298">
        <v>1.84</v>
      </c>
      <c r="H522" s="298">
        <v>1.68</v>
      </c>
      <c r="I522" s="298">
        <v>1.28</v>
      </c>
      <c r="J522" s="299">
        <v>23168169.98</v>
      </c>
      <c r="K522" s="299">
        <v>2679764.04</v>
      </c>
      <c r="L522" s="299">
        <v>5498173.4500000002</v>
      </c>
      <c r="M522" s="299">
        <v>7686735.4199999999</v>
      </c>
      <c r="N522" s="300">
        <v>5.78</v>
      </c>
      <c r="O522" s="301">
        <v>12.960000000000003</v>
      </c>
      <c r="P522" s="300">
        <v>2.99</v>
      </c>
      <c r="Q522" s="301">
        <v>10.950165289256196</v>
      </c>
      <c r="R522" s="302">
        <v>167.82</v>
      </c>
      <c r="S522" s="302">
        <v>117.6</v>
      </c>
      <c r="T522" s="302">
        <v>43.06</v>
      </c>
      <c r="U522" s="302">
        <v>202.62</v>
      </c>
      <c r="V522" s="302">
        <v>69.8</v>
      </c>
      <c r="W522" s="303"/>
      <c r="Y522" s="305"/>
      <c r="Z522" s="305"/>
      <c r="AA522" s="305"/>
      <c r="AB522" s="306"/>
      <c r="AC522" s="305"/>
      <c r="AD522" s="307"/>
    </row>
    <row r="523" spans="1:30" s="304" customFormat="1">
      <c r="A523" s="296">
        <v>8</v>
      </c>
      <c r="B523" s="297" t="s">
        <v>1510</v>
      </c>
      <c r="C523" s="296" t="s">
        <v>531</v>
      </c>
      <c r="D523" s="297" t="s">
        <v>2442</v>
      </c>
      <c r="E523" s="297" t="s">
        <v>2864</v>
      </c>
      <c r="F523" s="296">
        <v>13</v>
      </c>
      <c r="G523" s="298">
        <v>2.85</v>
      </c>
      <c r="H523" s="298">
        <v>2.59</v>
      </c>
      <c r="I523" s="298">
        <v>1.54</v>
      </c>
      <c r="J523" s="299">
        <v>60416738.030000001</v>
      </c>
      <c r="K523" s="299">
        <v>17786129.66</v>
      </c>
      <c r="L523" s="299">
        <v>24560900.16</v>
      </c>
      <c r="M523" s="299">
        <v>17171915.329999998</v>
      </c>
      <c r="N523" s="300">
        <v>16.399999999999999</v>
      </c>
      <c r="O523" s="301">
        <v>11.051176470588238</v>
      </c>
      <c r="P523" s="300">
        <v>8.1199999999999992</v>
      </c>
      <c r="Q523" s="301">
        <v>5.5768627450980395</v>
      </c>
      <c r="R523" s="302">
        <v>200.25</v>
      </c>
      <c r="S523" s="302">
        <v>158.44</v>
      </c>
      <c r="T523" s="302">
        <v>51.78</v>
      </c>
      <c r="U523" s="302">
        <v>157.69999999999999</v>
      </c>
      <c r="V523" s="302">
        <v>61.24</v>
      </c>
      <c r="W523" s="303"/>
      <c r="Y523" s="305"/>
      <c r="Z523" s="305"/>
      <c r="AA523" s="305"/>
      <c r="AB523" s="306"/>
      <c r="AC523" s="305"/>
      <c r="AD523" s="307"/>
    </row>
    <row r="524" spans="1:30" s="304" customFormat="1">
      <c r="A524" s="296">
        <v>8</v>
      </c>
      <c r="B524" s="297" t="s">
        <v>1510</v>
      </c>
      <c r="C524" s="296" t="s">
        <v>532</v>
      </c>
      <c r="D524" s="297" t="s">
        <v>2443</v>
      </c>
      <c r="E524" s="297" t="s">
        <v>2865</v>
      </c>
      <c r="F524" s="296">
        <v>6</v>
      </c>
      <c r="G524" s="298">
        <v>3.55</v>
      </c>
      <c r="H524" s="298">
        <v>3.3</v>
      </c>
      <c r="I524" s="298">
        <v>2.35</v>
      </c>
      <c r="J524" s="299">
        <v>39959262.990000002</v>
      </c>
      <c r="K524" s="299">
        <v>11188852.800000001</v>
      </c>
      <c r="L524" s="299">
        <v>14485147.689999999</v>
      </c>
      <c r="M524" s="299">
        <v>21120000.460000001</v>
      </c>
      <c r="N524" s="300">
        <v>17.61</v>
      </c>
      <c r="O524" s="301">
        <v>12.960000000000003</v>
      </c>
      <c r="P524" s="300">
        <v>13.36</v>
      </c>
      <c r="Q524" s="301">
        <v>10.950165289256196</v>
      </c>
      <c r="R524" s="302">
        <v>220.62</v>
      </c>
      <c r="S524" s="302">
        <v>126.71</v>
      </c>
      <c r="T524" s="302">
        <v>86.85</v>
      </c>
      <c r="U524" s="302">
        <v>194.86</v>
      </c>
      <c r="V524" s="302">
        <v>68.28</v>
      </c>
      <c r="W524" s="303"/>
      <c r="Y524" s="305"/>
      <c r="Z524" s="305"/>
      <c r="AA524" s="305"/>
      <c r="AB524" s="306"/>
      <c r="AC524" s="305"/>
      <c r="AD524" s="307"/>
    </row>
    <row r="525" spans="1:30" s="304" customFormat="1">
      <c r="A525" s="296">
        <v>8</v>
      </c>
      <c r="B525" s="297" t="s">
        <v>1510</v>
      </c>
      <c r="C525" s="296" t="s">
        <v>533</v>
      </c>
      <c r="D525" s="297" t="s">
        <v>2444</v>
      </c>
      <c r="E525" s="297" t="s">
        <v>2865</v>
      </c>
      <c r="F525" s="296">
        <v>6</v>
      </c>
      <c r="G525" s="298">
        <v>3.18</v>
      </c>
      <c r="H525" s="298">
        <v>2.67</v>
      </c>
      <c r="I525" s="298">
        <v>2.27</v>
      </c>
      <c r="J525" s="299">
        <v>32177497.289999999</v>
      </c>
      <c r="K525" s="299">
        <v>13246581.43</v>
      </c>
      <c r="L525" s="299">
        <v>14869689.59</v>
      </c>
      <c r="M525" s="299">
        <v>18636279.07</v>
      </c>
      <c r="N525" s="300">
        <v>17.72</v>
      </c>
      <c r="O525" s="301">
        <v>12.960000000000003</v>
      </c>
      <c r="P525" s="300">
        <v>16.690000000000001</v>
      </c>
      <c r="Q525" s="301">
        <v>10.950165289256196</v>
      </c>
      <c r="R525" s="302">
        <v>148.44999999999999</v>
      </c>
      <c r="S525" s="302">
        <v>35.729999999999997</v>
      </c>
      <c r="T525" s="302">
        <v>62.69</v>
      </c>
      <c r="U525" s="302">
        <v>195.51</v>
      </c>
      <c r="V525" s="302">
        <v>110.3</v>
      </c>
      <c r="W525" s="303"/>
      <c r="Y525" s="305"/>
      <c r="Z525" s="305"/>
      <c r="AA525" s="305"/>
      <c r="AB525" s="306"/>
      <c r="AC525" s="305"/>
      <c r="AD525" s="307"/>
    </row>
    <row r="526" spans="1:30" s="304" customFormat="1">
      <c r="A526" s="296">
        <v>8</v>
      </c>
      <c r="B526" s="297" t="s">
        <v>1510</v>
      </c>
      <c r="C526" s="296" t="s">
        <v>534</v>
      </c>
      <c r="D526" s="297" t="s">
        <v>2445</v>
      </c>
      <c r="E526" s="297" t="s">
        <v>2865</v>
      </c>
      <c r="F526" s="296">
        <v>6</v>
      </c>
      <c r="G526" s="298">
        <v>2.0099999999999998</v>
      </c>
      <c r="H526" s="298">
        <v>1.72</v>
      </c>
      <c r="I526" s="298">
        <v>1.39</v>
      </c>
      <c r="J526" s="299">
        <v>22869356.440000001</v>
      </c>
      <c r="K526" s="299">
        <v>11607805.380000001</v>
      </c>
      <c r="L526" s="299">
        <v>12652361.4</v>
      </c>
      <c r="M526" s="299">
        <v>8879845.5299999993</v>
      </c>
      <c r="N526" s="300">
        <v>17.62</v>
      </c>
      <c r="O526" s="301">
        <v>12.960000000000003</v>
      </c>
      <c r="P526" s="300">
        <v>19.79</v>
      </c>
      <c r="Q526" s="301">
        <v>10.950165289256196</v>
      </c>
      <c r="R526" s="302">
        <v>267.14999999999998</v>
      </c>
      <c r="S526" s="302">
        <v>70.010000000000005</v>
      </c>
      <c r="T526" s="302">
        <v>118.56</v>
      </c>
      <c r="U526" s="302">
        <v>199.99</v>
      </c>
      <c r="V526" s="302">
        <v>112.03</v>
      </c>
      <c r="W526" s="303"/>
      <c r="Y526" s="305"/>
      <c r="Z526" s="305"/>
      <c r="AA526" s="305"/>
      <c r="AB526" s="306"/>
      <c r="AC526" s="305"/>
      <c r="AD526" s="307"/>
    </row>
    <row r="527" spans="1:30" s="304" customFormat="1">
      <c r="A527" s="296">
        <v>8</v>
      </c>
      <c r="B527" s="297" t="s">
        <v>1510</v>
      </c>
      <c r="C527" s="296" t="s">
        <v>535</v>
      </c>
      <c r="D527" s="297" t="s">
        <v>2446</v>
      </c>
      <c r="E527" s="297" t="s">
        <v>967</v>
      </c>
      <c r="F527" s="296">
        <v>2</v>
      </c>
      <c r="G527" s="298">
        <v>1.73</v>
      </c>
      <c r="H527" s="298">
        <v>1.6</v>
      </c>
      <c r="I527" s="298">
        <v>1.41</v>
      </c>
      <c r="J527" s="299">
        <v>10360281.27</v>
      </c>
      <c r="K527" s="299">
        <v>1912418.75</v>
      </c>
      <c r="L527" s="299">
        <v>3023490.54</v>
      </c>
      <c r="M527" s="299">
        <v>5830692.1100000003</v>
      </c>
      <c r="N527" s="300">
        <v>7.92</v>
      </c>
      <c r="O527" s="301">
        <v>15.133488372093023</v>
      </c>
      <c r="P527" s="300">
        <v>5.13</v>
      </c>
      <c r="Q527" s="301">
        <v>8.0209302325581397</v>
      </c>
      <c r="R527" s="302">
        <v>360.5</v>
      </c>
      <c r="S527" s="302">
        <v>58.51</v>
      </c>
      <c r="T527" s="302">
        <v>82.62</v>
      </c>
      <c r="U527" s="302">
        <v>327.75</v>
      </c>
      <c r="V527" s="302">
        <v>51.34</v>
      </c>
      <c r="W527" s="303"/>
      <c r="Y527" s="305"/>
      <c r="Z527" s="305"/>
      <c r="AA527" s="305"/>
      <c r="AB527" s="306"/>
      <c r="AC527" s="305"/>
      <c r="AD527" s="307"/>
    </row>
    <row r="528" spans="1:30" s="304" customFormat="1">
      <c r="A528" s="296">
        <v>8</v>
      </c>
      <c r="B528" s="297" t="s">
        <v>1534</v>
      </c>
      <c r="C528" s="296" t="s">
        <v>550</v>
      </c>
      <c r="D528" s="297" t="s">
        <v>2460</v>
      </c>
      <c r="E528" s="297" t="s">
        <v>1956</v>
      </c>
      <c r="F528" s="296">
        <v>19</v>
      </c>
      <c r="G528" s="298">
        <v>1.34</v>
      </c>
      <c r="H528" s="298">
        <v>1.03</v>
      </c>
      <c r="I528" s="298">
        <v>0.41</v>
      </c>
      <c r="J528" s="299">
        <v>204753796.30000001</v>
      </c>
      <c r="K528" s="299">
        <v>114629676.2</v>
      </c>
      <c r="L528" s="299">
        <v>205905685.71000001</v>
      </c>
      <c r="M528" s="299">
        <v>-360418656.19</v>
      </c>
      <c r="N528" s="300">
        <v>13.48</v>
      </c>
      <c r="O528" s="301">
        <v>9.5271428571428576</v>
      </c>
      <c r="P528" s="300">
        <v>5.48</v>
      </c>
      <c r="Q528" s="301">
        <v>5.5378571428571419</v>
      </c>
      <c r="R528" s="302">
        <v>185.7</v>
      </c>
      <c r="S528" s="302">
        <v>72.14</v>
      </c>
      <c r="T528" s="302">
        <v>68.099999999999994</v>
      </c>
      <c r="U528" s="302">
        <v>83.32</v>
      </c>
      <c r="V528" s="302">
        <v>87.23</v>
      </c>
      <c r="W528" s="303"/>
      <c r="Y528" s="305"/>
      <c r="Z528" s="305"/>
      <c r="AA528" s="305"/>
      <c r="AB528" s="306"/>
      <c r="AC528" s="305"/>
      <c r="AD528" s="307"/>
    </row>
    <row r="529" spans="1:30" s="304" customFormat="1">
      <c r="A529" s="296">
        <v>8</v>
      </c>
      <c r="B529" s="297" t="s">
        <v>1534</v>
      </c>
      <c r="C529" s="296" t="s">
        <v>551</v>
      </c>
      <c r="D529" s="297" t="s">
        <v>2461</v>
      </c>
      <c r="E529" s="297" t="s">
        <v>2865</v>
      </c>
      <c r="F529" s="296">
        <v>6</v>
      </c>
      <c r="G529" s="298">
        <v>2.0499999999999998</v>
      </c>
      <c r="H529" s="298">
        <v>1.71</v>
      </c>
      <c r="I529" s="298">
        <v>1.39</v>
      </c>
      <c r="J529" s="299">
        <v>15917687.720000001</v>
      </c>
      <c r="K529" s="299">
        <v>6677992.4500000002</v>
      </c>
      <c r="L529" s="299">
        <v>9662165.6300000008</v>
      </c>
      <c r="M529" s="299">
        <v>5738118.1500000004</v>
      </c>
      <c r="N529" s="300">
        <v>13.44</v>
      </c>
      <c r="O529" s="301">
        <v>12.960000000000003</v>
      </c>
      <c r="P529" s="300">
        <v>10.47</v>
      </c>
      <c r="Q529" s="301">
        <v>10.950165289256196</v>
      </c>
      <c r="R529" s="302">
        <v>198.06</v>
      </c>
      <c r="S529" s="302">
        <v>51.68</v>
      </c>
      <c r="T529" s="302">
        <v>149.29</v>
      </c>
      <c r="U529" s="302">
        <v>214.25</v>
      </c>
      <c r="V529" s="302">
        <v>110.1</v>
      </c>
      <c r="W529" s="303"/>
      <c r="Y529" s="305"/>
      <c r="Z529" s="305"/>
      <c r="AA529" s="305"/>
      <c r="AB529" s="306"/>
      <c r="AC529" s="305"/>
      <c r="AD529" s="307"/>
    </row>
    <row r="530" spans="1:30" s="304" customFormat="1">
      <c r="A530" s="296">
        <v>8</v>
      </c>
      <c r="B530" s="297" t="s">
        <v>1534</v>
      </c>
      <c r="C530" s="296" t="s">
        <v>552</v>
      </c>
      <c r="D530" s="297" t="s">
        <v>2462</v>
      </c>
      <c r="E530" s="297" t="s">
        <v>945</v>
      </c>
      <c r="F530" s="296">
        <v>5</v>
      </c>
      <c r="G530" s="298">
        <v>2.21</v>
      </c>
      <c r="H530" s="298">
        <v>2.02</v>
      </c>
      <c r="I530" s="298">
        <v>1.82</v>
      </c>
      <c r="J530" s="299">
        <v>20151474.800000001</v>
      </c>
      <c r="K530" s="299">
        <v>1397909.17</v>
      </c>
      <c r="L530" s="299">
        <v>2624718.7599999998</v>
      </c>
      <c r="M530" s="299">
        <v>13536987.48</v>
      </c>
      <c r="N530" s="300">
        <v>5.36</v>
      </c>
      <c r="O530" s="301">
        <v>11.957740585774056</v>
      </c>
      <c r="P530" s="300">
        <v>2.5299999999999998</v>
      </c>
      <c r="Q530" s="301">
        <v>10.477489539748952</v>
      </c>
      <c r="R530" s="302">
        <v>295.60000000000002</v>
      </c>
      <c r="S530" s="302">
        <v>33.58</v>
      </c>
      <c r="T530" s="302">
        <v>66.150000000000006</v>
      </c>
      <c r="U530" s="302">
        <v>121.96</v>
      </c>
      <c r="V530" s="302">
        <v>67.08</v>
      </c>
      <c r="W530" s="303"/>
      <c r="Y530" s="305"/>
      <c r="Z530" s="305"/>
      <c r="AA530" s="305"/>
      <c r="AB530" s="306"/>
      <c r="AC530" s="305"/>
      <c r="AD530" s="307"/>
    </row>
    <row r="531" spans="1:30" s="304" customFormat="1">
      <c r="A531" s="296">
        <v>8</v>
      </c>
      <c r="B531" s="297" t="s">
        <v>1534</v>
      </c>
      <c r="C531" s="296" t="s">
        <v>553</v>
      </c>
      <c r="D531" s="297" t="s">
        <v>2463</v>
      </c>
      <c r="E531" s="297" t="s">
        <v>2865</v>
      </c>
      <c r="F531" s="296">
        <v>6</v>
      </c>
      <c r="G531" s="298">
        <v>1.28</v>
      </c>
      <c r="H531" s="298">
        <v>0.89</v>
      </c>
      <c r="I531" s="298">
        <v>0.47</v>
      </c>
      <c r="J531" s="299">
        <v>17824035.030000001</v>
      </c>
      <c r="K531" s="299">
        <v>13810940.810000001</v>
      </c>
      <c r="L531" s="299">
        <v>15397530.82</v>
      </c>
      <c r="M531" s="299">
        <v>-33138837.57</v>
      </c>
      <c r="N531" s="300">
        <v>11.91</v>
      </c>
      <c r="O531" s="301">
        <v>12.960000000000003</v>
      </c>
      <c r="P531" s="300">
        <v>10.31</v>
      </c>
      <c r="Q531" s="301">
        <v>10.950165289256196</v>
      </c>
      <c r="R531" s="302">
        <v>408.88</v>
      </c>
      <c r="S531" s="302">
        <v>47.8</v>
      </c>
      <c r="T531" s="302">
        <v>109.11</v>
      </c>
      <c r="U531" s="302">
        <v>145.29</v>
      </c>
      <c r="V531" s="302">
        <v>198.15</v>
      </c>
      <c r="W531" s="303"/>
      <c r="Y531" s="305"/>
      <c r="Z531" s="305"/>
      <c r="AA531" s="305"/>
      <c r="AB531" s="306"/>
      <c r="AC531" s="305"/>
      <c r="AD531" s="307"/>
    </row>
    <row r="532" spans="1:30" s="304" customFormat="1">
      <c r="A532" s="296">
        <v>8</v>
      </c>
      <c r="B532" s="297" t="s">
        <v>1534</v>
      </c>
      <c r="C532" s="296" t="s">
        <v>554</v>
      </c>
      <c r="D532" s="297" t="s">
        <v>2464</v>
      </c>
      <c r="E532" s="297" t="s">
        <v>963</v>
      </c>
      <c r="F532" s="296">
        <v>9</v>
      </c>
      <c r="G532" s="298">
        <v>1.1399999999999999</v>
      </c>
      <c r="H532" s="298">
        <v>0.9</v>
      </c>
      <c r="I532" s="298">
        <v>0.56000000000000005</v>
      </c>
      <c r="J532" s="299">
        <v>3748594.54</v>
      </c>
      <c r="K532" s="299">
        <v>7521442.6200000001</v>
      </c>
      <c r="L532" s="299">
        <v>10588451.91</v>
      </c>
      <c r="M532" s="299">
        <v>-11573802.380000001</v>
      </c>
      <c r="N532" s="300">
        <v>9.44</v>
      </c>
      <c r="O532" s="301">
        <v>10.682500000000001</v>
      </c>
      <c r="P532" s="300">
        <v>8.3800000000000008</v>
      </c>
      <c r="Q532" s="301">
        <v>7.8810714285714285</v>
      </c>
      <c r="R532" s="302">
        <v>185.38</v>
      </c>
      <c r="S532" s="302">
        <v>40.14</v>
      </c>
      <c r="T532" s="302">
        <v>57.88</v>
      </c>
      <c r="U532" s="302">
        <v>205.75</v>
      </c>
      <c r="V532" s="302">
        <v>53.69</v>
      </c>
      <c r="W532" s="303"/>
      <c r="Y532" s="305"/>
      <c r="Z532" s="305"/>
      <c r="AA532" s="305"/>
      <c r="AB532" s="306"/>
      <c r="AC532" s="305"/>
      <c r="AD532" s="307"/>
    </row>
    <row r="533" spans="1:30" s="304" customFormat="1">
      <c r="A533" s="296">
        <v>8</v>
      </c>
      <c r="B533" s="297" t="s">
        <v>1534</v>
      </c>
      <c r="C533" s="296" t="s">
        <v>555</v>
      </c>
      <c r="D533" s="297" t="s">
        <v>2465</v>
      </c>
      <c r="E533" s="297" t="s">
        <v>2865</v>
      </c>
      <c r="F533" s="296">
        <v>6</v>
      </c>
      <c r="G533" s="298">
        <v>1.39</v>
      </c>
      <c r="H533" s="298">
        <v>1.1599999999999999</v>
      </c>
      <c r="I533" s="298">
        <v>0.98</v>
      </c>
      <c r="J533" s="299">
        <v>8191740.6699999999</v>
      </c>
      <c r="K533" s="299">
        <v>7678988.6699999999</v>
      </c>
      <c r="L533" s="299">
        <v>8935127.6699999999</v>
      </c>
      <c r="M533" s="299">
        <v>-621745.5</v>
      </c>
      <c r="N533" s="300">
        <v>12.52</v>
      </c>
      <c r="O533" s="301">
        <v>12.960000000000003</v>
      </c>
      <c r="P533" s="300">
        <v>11.29</v>
      </c>
      <c r="Q533" s="301">
        <v>10.950165289256196</v>
      </c>
      <c r="R533" s="302">
        <v>247.96</v>
      </c>
      <c r="S533" s="302">
        <v>22.9</v>
      </c>
      <c r="T533" s="302">
        <v>54.49</v>
      </c>
      <c r="U533" s="302">
        <v>187.95</v>
      </c>
      <c r="V533" s="302">
        <v>80.41</v>
      </c>
      <c r="W533" s="303"/>
      <c r="Y533" s="305"/>
      <c r="Z533" s="305"/>
      <c r="AA533" s="305"/>
      <c r="AB533" s="306"/>
      <c r="AC533" s="305"/>
      <c r="AD533" s="307"/>
    </row>
    <row r="534" spans="1:30" s="304" customFormat="1">
      <c r="A534" s="296">
        <v>8</v>
      </c>
      <c r="B534" s="297" t="s">
        <v>1534</v>
      </c>
      <c r="C534" s="296" t="s">
        <v>556</v>
      </c>
      <c r="D534" s="297" t="s">
        <v>2466</v>
      </c>
      <c r="E534" s="297" t="s">
        <v>967</v>
      </c>
      <c r="F534" s="296">
        <v>2</v>
      </c>
      <c r="G534" s="298">
        <v>1.77</v>
      </c>
      <c r="H534" s="298">
        <v>1.64</v>
      </c>
      <c r="I534" s="298">
        <v>1.49</v>
      </c>
      <c r="J534" s="299">
        <v>7006266.6799999997</v>
      </c>
      <c r="K534" s="299">
        <v>1347884.42</v>
      </c>
      <c r="L534" s="299">
        <v>2242446.23</v>
      </c>
      <c r="M534" s="299">
        <v>4391783.8600000003</v>
      </c>
      <c r="N534" s="300">
        <v>6.84</v>
      </c>
      <c r="O534" s="301">
        <v>15.133488372093023</v>
      </c>
      <c r="P534" s="300">
        <v>4.13</v>
      </c>
      <c r="Q534" s="301">
        <v>8.0209302325581397</v>
      </c>
      <c r="R534" s="302">
        <v>316.14999999999998</v>
      </c>
      <c r="S534" s="302">
        <v>45.94</v>
      </c>
      <c r="T534" s="302">
        <v>110.31</v>
      </c>
      <c r="U534" s="302">
        <v>145.31</v>
      </c>
      <c r="V534" s="302">
        <v>61.95</v>
      </c>
      <c r="W534" s="303"/>
      <c r="Y534" s="305"/>
      <c r="Z534" s="305"/>
      <c r="AA534" s="305"/>
      <c r="AB534" s="306"/>
      <c r="AC534" s="305"/>
      <c r="AD534" s="307"/>
    </row>
    <row r="535" spans="1:30" s="304" customFormat="1">
      <c r="A535" s="296">
        <v>8</v>
      </c>
      <c r="B535" s="297" t="s">
        <v>1534</v>
      </c>
      <c r="C535" s="296" t="s">
        <v>557</v>
      </c>
      <c r="D535" s="297" t="s">
        <v>2467</v>
      </c>
      <c r="E535" s="297" t="s">
        <v>2868</v>
      </c>
      <c r="F535" s="296">
        <v>14</v>
      </c>
      <c r="G535" s="298">
        <v>1.61</v>
      </c>
      <c r="H535" s="298">
        <v>1.29</v>
      </c>
      <c r="I535" s="298">
        <v>0.62</v>
      </c>
      <c r="J535" s="299">
        <v>37160371.229999997</v>
      </c>
      <c r="K535" s="299">
        <v>26600417.02</v>
      </c>
      <c r="L535" s="299">
        <v>21002038.52</v>
      </c>
      <c r="M535" s="299">
        <v>-23577194.170000002</v>
      </c>
      <c r="N535" s="300">
        <v>7.94</v>
      </c>
      <c r="O535" s="301">
        <v>11.61142857142857</v>
      </c>
      <c r="P535" s="300">
        <v>7.39</v>
      </c>
      <c r="Q535" s="301">
        <v>4.7292857142857141</v>
      </c>
      <c r="R535" s="302">
        <v>102.19</v>
      </c>
      <c r="S535" s="302">
        <v>37.1</v>
      </c>
      <c r="T535" s="302">
        <v>65.23</v>
      </c>
      <c r="U535" s="302">
        <v>233.76</v>
      </c>
      <c r="V535" s="302">
        <v>70.7</v>
      </c>
      <c r="W535" s="303"/>
      <c r="Y535" s="305"/>
      <c r="Z535" s="305"/>
      <c r="AA535" s="305"/>
      <c r="AB535" s="306"/>
      <c r="AC535" s="305"/>
      <c r="AD535" s="307"/>
    </row>
    <row r="536" spans="1:30" s="304" customFormat="1">
      <c r="A536" s="296">
        <v>8</v>
      </c>
      <c r="B536" s="297" t="s">
        <v>1534</v>
      </c>
      <c r="C536" s="296" t="s">
        <v>558</v>
      </c>
      <c r="D536" s="297" t="s">
        <v>2468</v>
      </c>
      <c r="E536" s="297" t="s">
        <v>2865</v>
      </c>
      <c r="F536" s="296">
        <v>6</v>
      </c>
      <c r="G536" s="298">
        <v>2.58</v>
      </c>
      <c r="H536" s="298">
        <v>2.21</v>
      </c>
      <c r="I536" s="298">
        <v>1.84</v>
      </c>
      <c r="J536" s="299">
        <v>18254681.66</v>
      </c>
      <c r="K536" s="299">
        <v>3850165.64</v>
      </c>
      <c r="L536" s="299">
        <v>6476549.4299999997</v>
      </c>
      <c r="M536" s="299">
        <v>9369612.9600000009</v>
      </c>
      <c r="N536" s="300">
        <v>9.5500000000000007</v>
      </c>
      <c r="O536" s="301">
        <v>12.960000000000003</v>
      </c>
      <c r="P536" s="300">
        <v>6.53</v>
      </c>
      <c r="Q536" s="301">
        <v>10.950165289256196</v>
      </c>
      <c r="R536" s="302">
        <v>114.94</v>
      </c>
      <c r="S536" s="302">
        <v>44.97</v>
      </c>
      <c r="T536" s="302">
        <v>68.819999999999993</v>
      </c>
      <c r="U536" s="302">
        <v>179.02</v>
      </c>
      <c r="V536" s="302">
        <v>89.37</v>
      </c>
      <c r="W536" s="303"/>
      <c r="Y536" s="305"/>
      <c r="Z536" s="305"/>
      <c r="AA536" s="305"/>
      <c r="AB536" s="306"/>
      <c r="AC536" s="305"/>
      <c r="AD536" s="307"/>
    </row>
    <row r="537" spans="1:30" s="304" customFormat="1">
      <c r="A537" s="296">
        <v>8</v>
      </c>
      <c r="B537" s="297" t="s">
        <v>1534</v>
      </c>
      <c r="C537" s="296" t="s">
        <v>559</v>
      </c>
      <c r="D537" s="297" t="s">
        <v>2469</v>
      </c>
      <c r="E537" s="297" t="s">
        <v>941</v>
      </c>
      <c r="F537" s="296">
        <v>10</v>
      </c>
      <c r="G537" s="298">
        <v>1.26</v>
      </c>
      <c r="H537" s="298">
        <v>0.98</v>
      </c>
      <c r="I537" s="298">
        <v>0.63</v>
      </c>
      <c r="J537" s="299">
        <v>7547655.4000000004</v>
      </c>
      <c r="K537" s="299">
        <v>8855731.4199999999</v>
      </c>
      <c r="L537" s="299">
        <v>13944976.5</v>
      </c>
      <c r="M537" s="299">
        <v>-11103463.800000001</v>
      </c>
      <c r="N537" s="300">
        <v>11.15</v>
      </c>
      <c r="O537" s="301">
        <v>10.935862068965518</v>
      </c>
      <c r="P537" s="300">
        <v>8.3800000000000008</v>
      </c>
      <c r="Q537" s="301">
        <v>9.086724137931034</v>
      </c>
      <c r="R537" s="302">
        <v>257.27</v>
      </c>
      <c r="S537" s="302">
        <v>51.32</v>
      </c>
      <c r="T537" s="302">
        <v>63.55</v>
      </c>
      <c r="U537" s="302">
        <v>93.68</v>
      </c>
      <c r="V537" s="302">
        <v>72.09</v>
      </c>
      <c r="W537" s="303"/>
      <c r="Y537" s="305"/>
      <c r="Z537" s="305"/>
      <c r="AA537" s="305"/>
      <c r="AB537" s="306"/>
      <c r="AC537" s="305"/>
      <c r="AD537" s="307"/>
    </row>
    <row r="538" spans="1:30" s="304" customFormat="1">
      <c r="A538" s="296">
        <v>8</v>
      </c>
      <c r="B538" s="297" t="s">
        <v>1534</v>
      </c>
      <c r="C538" s="296" t="s">
        <v>560</v>
      </c>
      <c r="D538" s="297" t="s">
        <v>2470</v>
      </c>
      <c r="E538" s="297" t="s">
        <v>941</v>
      </c>
      <c r="F538" s="296">
        <v>10</v>
      </c>
      <c r="G538" s="298">
        <v>0.64</v>
      </c>
      <c r="H538" s="298">
        <v>0.36</v>
      </c>
      <c r="I538" s="298">
        <v>0.19</v>
      </c>
      <c r="J538" s="299">
        <v>-13278602.74</v>
      </c>
      <c r="K538" s="299">
        <v>7081612.04</v>
      </c>
      <c r="L538" s="299">
        <v>11926544.52</v>
      </c>
      <c r="M538" s="299">
        <v>-30383385.109999999</v>
      </c>
      <c r="N538" s="300">
        <v>9.61</v>
      </c>
      <c r="O538" s="301">
        <v>10.935862068965518</v>
      </c>
      <c r="P538" s="300">
        <v>8.92</v>
      </c>
      <c r="Q538" s="301">
        <v>9.086724137931034</v>
      </c>
      <c r="R538" s="302">
        <v>345.08</v>
      </c>
      <c r="S538" s="302">
        <v>19.22</v>
      </c>
      <c r="T538" s="302">
        <v>21.56</v>
      </c>
      <c r="U538" s="302">
        <v>192.25</v>
      </c>
      <c r="V538" s="302">
        <v>97.33</v>
      </c>
      <c r="W538" s="303"/>
      <c r="Y538" s="305"/>
      <c r="Z538" s="305"/>
      <c r="AA538" s="305"/>
      <c r="AB538" s="306"/>
      <c r="AC538" s="305"/>
      <c r="AD538" s="307"/>
    </row>
    <row r="539" spans="1:30" s="304" customFormat="1">
      <c r="A539" s="296">
        <v>8</v>
      </c>
      <c r="B539" s="297" t="s">
        <v>1534</v>
      </c>
      <c r="C539" s="296" t="s">
        <v>561</v>
      </c>
      <c r="D539" s="297" t="s">
        <v>2471</v>
      </c>
      <c r="E539" s="297" t="s">
        <v>945</v>
      </c>
      <c r="F539" s="296">
        <v>5</v>
      </c>
      <c r="G539" s="298">
        <v>2.62</v>
      </c>
      <c r="H539" s="298">
        <v>2.3199999999999998</v>
      </c>
      <c r="I539" s="298">
        <v>2</v>
      </c>
      <c r="J539" s="299">
        <v>16353841.02</v>
      </c>
      <c r="K539" s="299">
        <v>5370869.6299999999</v>
      </c>
      <c r="L539" s="299">
        <v>6645010.1200000001</v>
      </c>
      <c r="M539" s="299">
        <v>9786188.8699999992</v>
      </c>
      <c r="N539" s="300">
        <v>10.85</v>
      </c>
      <c r="O539" s="301">
        <v>11.957740585774056</v>
      </c>
      <c r="P539" s="300">
        <v>12.75</v>
      </c>
      <c r="Q539" s="301">
        <v>10.477489539748952</v>
      </c>
      <c r="R539" s="302">
        <v>130.37</v>
      </c>
      <c r="S539" s="302">
        <v>29.03</v>
      </c>
      <c r="T539" s="302">
        <v>66.84</v>
      </c>
      <c r="U539" s="302">
        <v>367.22</v>
      </c>
      <c r="V539" s="302">
        <v>71.23</v>
      </c>
      <c r="W539" s="303"/>
      <c r="Y539" s="305"/>
      <c r="Z539" s="305"/>
      <c r="AA539" s="305"/>
      <c r="AB539" s="306"/>
      <c r="AC539" s="305"/>
      <c r="AD539" s="307"/>
    </row>
    <row r="540" spans="1:30" s="304" customFormat="1">
      <c r="A540" s="296">
        <v>8</v>
      </c>
      <c r="B540" s="297" t="s">
        <v>1534</v>
      </c>
      <c r="C540" s="296" t="s">
        <v>562</v>
      </c>
      <c r="D540" s="297" t="s">
        <v>2472</v>
      </c>
      <c r="E540" s="297" t="s">
        <v>945</v>
      </c>
      <c r="F540" s="296">
        <v>5</v>
      </c>
      <c r="G540" s="298">
        <v>1.4</v>
      </c>
      <c r="H540" s="298">
        <v>1.21</v>
      </c>
      <c r="I540" s="298">
        <v>0.92</v>
      </c>
      <c r="J540" s="299">
        <v>5304889.09</v>
      </c>
      <c r="K540" s="299">
        <v>1664702.2</v>
      </c>
      <c r="L540" s="299">
        <v>1628331.32</v>
      </c>
      <c r="M540" s="299">
        <v>-1048413.13</v>
      </c>
      <c r="N540" s="300">
        <v>3.9</v>
      </c>
      <c r="O540" s="301">
        <v>11.957740585774056</v>
      </c>
      <c r="P540" s="300">
        <v>3.58</v>
      </c>
      <c r="Q540" s="301">
        <v>10.477489539748952</v>
      </c>
      <c r="R540" s="302">
        <v>236.7</v>
      </c>
      <c r="S540" s="302">
        <v>47.7</v>
      </c>
      <c r="T540" s="302">
        <v>188.42</v>
      </c>
      <c r="U540" s="302">
        <v>173</v>
      </c>
      <c r="V540" s="302">
        <v>61.25</v>
      </c>
      <c r="W540" s="303"/>
      <c r="Y540" s="305"/>
      <c r="Z540" s="305"/>
      <c r="AA540" s="305"/>
      <c r="AB540" s="306"/>
      <c r="AC540" s="305"/>
      <c r="AD540" s="307"/>
    </row>
    <row r="541" spans="1:30" s="304" customFormat="1">
      <c r="A541" s="296">
        <v>8</v>
      </c>
      <c r="B541" s="297" t="s">
        <v>1534</v>
      </c>
      <c r="C541" s="296" t="s">
        <v>563</v>
      </c>
      <c r="D541" s="297" t="s">
        <v>2473</v>
      </c>
      <c r="E541" s="297" t="s">
        <v>945</v>
      </c>
      <c r="F541" s="296">
        <v>5</v>
      </c>
      <c r="G541" s="298">
        <v>1.1000000000000001</v>
      </c>
      <c r="H541" s="298">
        <v>0.93</v>
      </c>
      <c r="I541" s="298">
        <v>0.63</v>
      </c>
      <c r="J541" s="299">
        <v>2057525.87</v>
      </c>
      <c r="K541" s="299">
        <v>2599788.0499999998</v>
      </c>
      <c r="L541" s="299">
        <v>5852714.5700000003</v>
      </c>
      <c r="M541" s="299">
        <v>-7510203.29</v>
      </c>
      <c r="N541" s="300">
        <v>8.5500000000000007</v>
      </c>
      <c r="O541" s="301">
        <v>11.957740585774056</v>
      </c>
      <c r="P541" s="300">
        <v>2.97</v>
      </c>
      <c r="Q541" s="301">
        <v>10.477489539748952</v>
      </c>
      <c r="R541" s="302">
        <v>331.55</v>
      </c>
      <c r="S541" s="302">
        <v>43.72</v>
      </c>
      <c r="T541" s="302">
        <v>86.04</v>
      </c>
      <c r="U541" s="302">
        <v>235.67</v>
      </c>
      <c r="V541" s="302">
        <v>70.540000000000006</v>
      </c>
      <c r="W541" s="303"/>
      <c r="Y541" s="305"/>
      <c r="Z541" s="305"/>
      <c r="AA541" s="305"/>
      <c r="AB541" s="306"/>
      <c r="AC541" s="305"/>
      <c r="AD541" s="307"/>
    </row>
    <row r="542" spans="1:30" s="304" customFormat="1">
      <c r="A542" s="296">
        <v>8</v>
      </c>
      <c r="B542" s="297" t="s">
        <v>1534</v>
      </c>
      <c r="C542" s="296" t="s">
        <v>564</v>
      </c>
      <c r="D542" s="297" t="s">
        <v>2474</v>
      </c>
      <c r="E542" s="297" t="s">
        <v>2865</v>
      </c>
      <c r="F542" s="296">
        <v>6</v>
      </c>
      <c r="G542" s="298">
        <v>1.48</v>
      </c>
      <c r="H542" s="298">
        <v>1.28</v>
      </c>
      <c r="I542" s="298">
        <v>1.1200000000000001</v>
      </c>
      <c r="J542" s="299">
        <v>12718456.380000001</v>
      </c>
      <c r="K542" s="299">
        <v>6837774.5099999998</v>
      </c>
      <c r="L542" s="299">
        <v>9332582.5299999993</v>
      </c>
      <c r="M542" s="299">
        <v>3180629.79</v>
      </c>
      <c r="N542" s="300">
        <v>14.69</v>
      </c>
      <c r="O542" s="301">
        <v>12.960000000000003</v>
      </c>
      <c r="P542" s="300">
        <v>11.94</v>
      </c>
      <c r="Q542" s="301">
        <v>10.950165289256196</v>
      </c>
      <c r="R542" s="302">
        <v>371.72</v>
      </c>
      <c r="S542" s="302">
        <v>40.21</v>
      </c>
      <c r="T542" s="302">
        <v>38.340000000000003</v>
      </c>
      <c r="U542" s="302">
        <v>321.45</v>
      </c>
      <c r="V542" s="302">
        <v>99.15</v>
      </c>
      <c r="W542" s="303"/>
      <c r="Y542" s="305"/>
      <c r="Z542" s="305"/>
      <c r="AA542" s="305"/>
      <c r="AB542" s="306"/>
      <c r="AC542" s="305"/>
      <c r="AD542" s="307"/>
    </row>
    <row r="543" spans="1:30" s="304" customFormat="1">
      <c r="A543" s="296">
        <v>8</v>
      </c>
      <c r="B543" s="297" t="s">
        <v>1534</v>
      </c>
      <c r="C543" s="296" t="s">
        <v>565</v>
      </c>
      <c r="D543" s="297" t="s">
        <v>2475</v>
      </c>
      <c r="E543" s="297" t="s">
        <v>945</v>
      </c>
      <c r="F543" s="296">
        <v>5</v>
      </c>
      <c r="G543" s="298">
        <v>3.3</v>
      </c>
      <c r="H543" s="298">
        <v>2.89</v>
      </c>
      <c r="I543" s="298">
        <v>2.48</v>
      </c>
      <c r="J543" s="299">
        <v>20304975.039999999</v>
      </c>
      <c r="K543" s="299">
        <v>5227869.32</v>
      </c>
      <c r="L543" s="299">
        <v>8875572.6699999999</v>
      </c>
      <c r="M543" s="299">
        <v>13079143.9</v>
      </c>
      <c r="N543" s="299">
        <v>15.96</v>
      </c>
      <c r="O543" s="318">
        <v>11.957740585774056</v>
      </c>
      <c r="P543" s="299">
        <v>8.56</v>
      </c>
      <c r="Q543" s="318">
        <v>10.477489539748952</v>
      </c>
      <c r="R543" s="312">
        <v>79.08</v>
      </c>
      <c r="S543" s="312">
        <v>38.47</v>
      </c>
      <c r="T543" s="312">
        <v>45.35</v>
      </c>
      <c r="U543" s="312">
        <v>216.79</v>
      </c>
      <c r="V543" s="312">
        <v>108.44</v>
      </c>
      <c r="W543" s="303"/>
      <c r="Y543" s="305"/>
      <c r="Z543" s="305"/>
      <c r="AA543" s="305"/>
      <c r="AB543" s="306"/>
      <c r="AC543" s="305"/>
      <c r="AD543" s="307"/>
    </row>
    <row r="544" spans="1:30" s="304" customFormat="1">
      <c r="A544" s="296">
        <v>8</v>
      </c>
      <c r="B544" s="297" t="s">
        <v>1534</v>
      </c>
      <c r="C544" s="296" t="s">
        <v>566</v>
      </c>
      <c r="D544" s="297" t="s">
        <v>2911</v>
      </c>
      <c r="E544" s="297" t="s">
        <v>2867</v>
      </c>
      <c r="F544" s="296">
        <v>15</v>
      </c>
      <c r="G544" s="298">
        <v>1.77</v>
      </c>
      <c r="H544" s="298">
        <v>1.36</v>
      </c>
      <c r="I544" s="298">
        <v>0.78</v>
      </c>
      <c r="J544" s="299">
        <v>77451486.590000004</v>
      </c>
      <c r="K544" s="299">
        <v>-22134547.010000002</v>
      </c>
      <c r="L544" s="299">
        <v>11411585.189999999</v>
      </c>
      <c r="M544" s="299">
        <v>-22189143.620000001</v>
      </c>
      <c r="N544" s="299">
        <v>3.21</v>
      </c>
      <c r="O544" s="318">
        <v>9.7924999999999986</v>
      </c>
      <c r="P544" s="299">
        <v>-3.95</v>
      </c>
      <c r="Q544" s="318">
        <v>4.3149999999999995</v>
      </c>
      <c r="R544" s="312">
        <v>144.13999999999999</v>
      </c>
      <c r="S544" s="312">
        <v>61.73</v>
      </c>
      <c r="T544" s="312">
        <v>78.3</v>
      </c>
      <c r="U544" s="312">
        <v>-677.23</v>
      </c>
      <c r="V544" s="312">
        <v>83.69</v>
      </c>
      <c r="W544" s="303"/>
      <c r="Y544" s="305"/>
      <c r="Z544" s="305"/>
      <c r="AA544" s="305"/>
      <c r="AB544" s="306"/>
      <c r="AC544" s="305"/>
      <c r="AD544" s="307"/>
    </row>
    <row r="545" spans="1:30" s="304" customFormat="1">
      <c r="A545" s="296">
        <v>8</v>
      </c>
      <c r="B545" s="297" t="s">
        <v>1534</v>
      </c>
      <c r="C545" s="296" t="s">
        <v>567</v>
      </c>
      <c r="D545" s="297" t="s">
        <v>2912</v>
      </c>
      <c r="E545" s="297" t="s">
        <v>945</v>
      </c>
      <c r="F545" s="296">
        <v>5</v>
      </c>
      <c r="G545" s="298">
        <v>1.47</v>
      </c>
      <c r="H545" s="298">
        <v>1.25</v>
      </c>
      <c r="I545" s="298">
        <v>0.94</v>
      </c>
      <c r="J545" s="299">
        <v>8347425.4299999997</v>
      </c>
      <c r="K545" s="299">
        <v>8441978.2599999998</v>
      </c>
      <c r="L545" s="299">
        <v>15279879.640000001</v>
      </c>
      <c r="M545" s="299">
        <v>-1187387.26</v>
      </c>
      <c r="N545" s="299">
        <v>25.77</v>
      </c>
      <c r="O545" s="318">
        <v>11.957740585774056</v>
      </c>
      <c r="P545" s="299">
        <v>6.15</v>
      </c>
      <c r="Q545" s="318">
        <v>10.477489539748952</v>
      </c>
      <c r="R545" s="312">
        <v>377.66</v>
      </c>
      <c r="S545" s="312">
        <v>31.83</v>
      </c>
      <c r="T545" s="312">
        <v>160.56</v>
      </c>
      <c r="U545" s="312">
        <v>181.99</v>
      </c>
      <c r="V545" s="312">
        <v>115.44</v>
      </c>
      <c r="W545" s="303"/>
      <c r="Y545" s="305"/>
      <c r="Z545" s="305"/>
      <c r="AA545" s="305"/>
      <c r="AB545" s="306"/>
      <c r="AC545" s="305"/>
      <c r="AD545" s="307"/>
    </row>
    <row r="546" spans="1:30" s="304" customFormat="1">
      <c r="A546" s="296">
        <v>8</v>
      </c>
      <c r="B546" s="297" t="s">
        <v>1553</v>
      </c>
      <c r="C546" s="296" t="s">
        <v>568</v>
      </c>
      <c r="D546" s="297" t="s">
        <v>2476</v>
      </c>
      <c r="E546" s="297" t="s">
        <v>1000</v>
      </c>
      <c r="F546" s="296">
        <v>17</v>
      </c>
      <c r="G546" s="298">
        <v>3.38</v>
      </c>
      <c r="H546" s="298">
        <v>2.99</v>
      </c>
      <c r="I546" s="298">
        <v>2.25</v>
      </c>
      <c r="J546" s="299">
        <v>351701198.93000001</v>
      </c>
      <c r="K546" s="299">
        <v>209407677.88</v>
      </c>
      <c r="L546" s="299">
        <v>55666295.109999999</v>
      </c>
      <c r="M546" s="299">
        <v>183996481.33000001</v>
      </c>
      <c r="N546" s="299">
        <v>8.11</v>
      </c>
      <c r="O546" s="318">
        <v>7.9657894736842101</v>
      </c>
      <c r="P546" s="299">
        <v>16.98</v>
      </c>
      <c r="Q546" s="318">
        <v>3.4205263157894743</v>
      </c>
      <c r="R546" s="312">
        <v>98.82</v>
      </c>
      <c r="S546" s="312">
        <v>79.150000000000006</v>
      </c>
      <c r="T546" s="312">
        <v>56.64</v>
      </c>
      <c r="U546" s="312">
        <v>121.09</v>
      </c>
      <c r="V546" s="312">
        <v>57.9</v>
      </c>
      <c r="W546" s="303"/>
      <c r="Y546" s="305"/>
      <c r="Z546" s="305"/>
      <c r="AA546" s="305"/>
      <c r="AB546" s="306"/>
      <c r="AC546" s="305"/>
      <c r="AD546" s="307"/>
    </row>
    <row r="547" spans="1:30" s="304" customFormat="1">
      <c r="A547" s="296">
        <v>8</v>
      </c>
      <c r="B547" s="297" t="s">
        <v>1553</v>
      </c>
      <c r="C547" s="296" t="s">
        <v>569</v>
      </c>
      <c r="D547" s="297" t="s">
        <v>2477</v>
      </c>
      <c r="E547" s="297" t="s">
        <v>941</v>
      </c>
      <c r="F547" s="296">
        <v>10</v>
      </c>
      <c r="G547" s="298">
        <v>1.56</v>
      </c>
      <c r="H547" s="298">
        <v>1.37</v>
      </c>
      <c r="I547" s="298">
        <v>0.86</v>
      </c>
      <c r="J547" s="299">
        <v>33312632.890000001</v>
      </c>
      <c r="K547" s="299">
        <v>9296566.6099999994</v>
      </c>
      <c r="L547" s="299">
        <v>13479444.5</v>
      </c>
      <c r="M547" s="299">
        <v>-8424817.4600000009</v>
      </c>
      <c r="N547" s="299">
        <v>8.5500000000000007</v>
      </c>
      <c r="O547" s="318">
        <v>10.935862068965518</v>
      </c>
      <c r="P547" s="299">
        <v>4.82</v>
      </c>
      <c r="Q547" s="318">
        <v>9.086724137931034</v>
      </c>
      <c r="R547" s="312">
        <v>256.83</v>
      </c>
      <c r="S547" s="312">
        <v>74.819999999999993</v>
      </c>
      <c r="T547" s="312">
        <v>108.45</v>
      </c>
      <c r="U547" s="312">
        <v>227.19</v>
      </c>
      <c r="V547" s="312">
        <v>92.22</v>
      </c>
      <c r="W547" s="303"/>
      <c r="Y547" s="305"/>
      <c r="Z547" s="305"/>
      <c r="AA547" s="305"/>
      <c r="AB547" s="306"/>
      <c r="AC547" s="305"/>
      <c r="AD547" s="307"/>
    </row>
    <row r="548" spans="1:30" s="304" customFormat="1">
      <c r="A548" s="296">
        <v>8</v>
      </c>
      <c r="B548" s="297" t="s">
        <v>1553</v>
      </c>
      <c r="C548" s="296" t="s">
        <v>570</v>
      </c>
      <c r="D548" s="297" t="s">
        <v>2478</v>
      </c>
      <c r="E548" s="297" t="s">
        <v>945</v>
      </c>
      <c r="F548" s="296">
        <v>5</v>
      </c>
      <c r="G548" s="298">
        <v>1.1399999999999999</v>
      </c>
      <c r="H548" s="298">
        <v>0.97</v>
      </c>
      <c r="I548" s="298">
        <v>0.47</v>
      </c>
      <c r="J548" s="299">
        <v>2296658.5699999998</v>
      </c>
      <c r="K548" s="299">
        <v>451470.12</v>
      </c>
      <c r="L548" s="299">
        <v>1735485.46</v>
      </c>
      <c r="M548" s="299">
        <v>-8734930.3100000005</v>
      </c>
      <c r="N548" s="299">
        <v>2.95</v>
      </c>
      <c r="O548" s="318">
        <v>11.957740585774056</v>
      </c>
      <c r="P548" s="299">
        <v>1.42</v>
      </c>
      <c r="Q548" s="318">
        <v>10.477489539748952</v>
      </c>
      <c r="R548" s="312">
        <v>385.17</v>
      </c>
      <c r="S548" s="312">
        <v>32.03</v>
      </c>
      <c r="T548" s="312">
        <v>40.89</v>
      </c>
      <c r="U548" s="312">
        <v>237.21</v>
      </c>
      <c r="V548" s="312">
        <v>87.78</v>
      </c>
      <c r="W548" s="303"/>
      <c r="Y548" s="305"/>
      <c r="Z548" s="305"/>
      <c r="AA548" s="305"/>
      <c r="AB548" s="306"/>
      <c r="AC548" s="305"/>
      <c r="AD548" s="307"/>
    </row>
    <row r="549" spans="1:30" s="304" customFormat="1">
      <c r="A549" s="296">
        <v>8</v>
      </c>
      <c r="B549" s="297" t="s">
        <v>1553</v>
      </c>
      <c r="C549" s="296" t="s">
        <v>571</v>
      </c>
      <c r="D549" s="297" t="s">
        <v>2479</v>
      </c>
      <c r="E549" s="297" t="s">
        <v>945</v>
      </c>
      <c r="F549" s="296">
        <v>5</v>
      </c>
      <c r="G549" s="298">
        <v>1.29</v>
      </c>
      <c r="H549" s="298">
        <v>0.97</v>
      </c>
      <c r="I549" s="298">
        <v>0.72</v>
      </c>
      <c r="J549" s="299">
        <v>6274651.4299999997</v>
      </c>
      <c r="K549" s="299">
        <v>22059826.609999999</v>
      </c>
      <c r="L549" s="299">
        <v>20300640.960000001</v>
      </c>
      <c r="M549" s="299">
        <v>-7248504.9900000002</v>
      </c>
      <c r="N549" s="299">
        <v>32.42</v>
      </c>
      <c r="O549" s="318">
        <v>11.957740585774056</v>
      </c>
      <c r="P549" s="299">
        <v>25.47</v>
      </c>
      <c r="Q549" s="318">
        <v>10.477489539748952</v>
      </c>
      <c r="R549" s="312">
        <v>266.68</v>
      </c>
      <c r="S549" s="312">
        <v>33.14</v>
      </c>
      <c r="T549" s="312">
        <v>70.25</v>
      </c>
      <c r="U549" s="312">
        <v>251.24</v>
      </c>
      <c r="V549" s="312">
        <v>84.45</v>
      </c>
      <c r="W549" s="303"/>
      <c r="Y549" s="305"/>
      <c r="Z549" s="305"/>
      <c r="AA549" s="305"/>
      <c r="AB549" s="306"/>
      <c r="AC549" s="305"/>
      <c r="AD549" s="307"/>
    </row>
    <row r="550" spans="1:30" s="304" customFormat="1">
      <c r="A550" s="296">
        <v>8</v>
      </c>
      <c r="B550" s="297" t="s">
        <v>1553</v>
      </c>
      <c r="C550" s="296" t="s">
        <v>572</v>
      </c>
      <c r="D550" s="297" t="s">
        <v>2913</v>
      </c>
      <c r="E550" s="297" t="s">
        <v>2864</v>
      </c>
      <c r="F550" s="296">
        <v>13</v>
      </c>
      <c r="G550" s="298">
        <v>0.69</v>
      </c>
      <c r="H550" s="298">
        <v>0.57999999999999996</v>
      </c>
      <c r="I550" s="298">
        <v>0.17</v>
      </c>
      <c r="J550" s="299">
        <v>-73772340.310000002</v>
      </c>
      <c r="K550" s="299">
        <v>25116393.010000002</v>
      </c>
      <c r="L550" s="299">
        <v>17217818.920000002</v>
      </c>
      <c r="M550" s="299">
        <v>-200198002.19</v>
      </c>
      <c r="N550" s="299">
        <v>4.05</v>
      </c>
      <c r="O550" s="318">
        <v>11.051176470588238</v>
      </c>
      <c r="P550" s="299">
        <v>4.18</v>
      </c>
      <c r="Q550" s="318">
        <v>5.5768627450980395</v>
      </c>
      <c r="R550" s="312">
        <v>346.05</v>
      </c>
      <c r="S550" s="312">
        <v>53.4</v>
      </c>
      <c r="T550" s="312">
        <v>74.430000000000007</v>
      </c>
      <c r="U550" s="312">
        <v>413.47</v>
      </c>
      <c r="V550" s="312">
        <v>55.76</v>
      </c>
      <c r="W550" s="303"/>
      <c r="Y550" s="305"/>
      <c r="Z550" s="305"/>
      <c r="AA550" s="305"/>
      <c r="AB550" s="306"/>
      <c r="AC550" s="305"/>
      <c r="AD550" s="307"/>
    </row>
    <row r="551" spans="1:30" s="304" customFormat="1">
      <c r="A551" s="296">
        <v>8</v>
      </c>
      <c r="B551" s="297" t="s">
        <v>1553</v>
      </c>
      <c r="C551" s="296" t="s">
        <v>573</v>
      </c>
      <c r="D551" s="297" t="s">
        <v>2480</v>
      </c>
      <c r="E551" s="297" t="s">
        <v>1015</v>
      </c>
      <c r="F551" s="296">
        <v>3</v>
      </c>
      <c r="G551" s="298">
        <v>2.63</v>
      </c>
      <c r="H551" s="298">
        <v>2.4</v>
      </c>
      <c r="I551" s="298">
        <v>2.0299999999999998</v>
      </c>
      <c r="J551" s="299">
        <v>18380835.789999999</v>
      </c>
      <c r="K551" s="299">
        <v>7947898.3099999996</v>
      </c>
      <c r="L551" s="299">
        <v>10037584.48</v>
      </c>
      <c r="M551" s="299">
        <v>10101765.189999999</v>
      </c>
      <c r="N551" s="299">
        <v>23.13</v>
      </c>
      <c r="O551" s="318">
        <v>21.826829268292677</v>
      </c>
      <c r="P551" s="299">
        <v>15.91</v>
      </c>
      <c r="Q551" s="318">
        <v>10.564878048780489</v>
      </c>
      <c r="R551" s="312">
        <v>196.89</v>
      </c>
      <c r="S551" s="312">
        <v>30.83</v>
      </c>
      <c r="T551" s="312">
        <v>41.88</v>
      </c>
      <c r="U551" s="312">
        <v>282.75</v>
      </c>
      <c r="V551" s="312">
        <v>81.8</v>
      </c>
      <c r="W551" s="303"/>
      <c r="Y551" s="305"/>
      <c r="Z551" s="305"/>
      <c r="AA551" s="305"/>
      <c r="AB551" s="306"/>
      <c r="AC551" s="305"/>
      <c r="AD551" s="307"/>
    </row>
    <row r="552" spans="1:30" s="304" customFormat="1">
      <c r="A552" s="296">
        <v>8</v>
      </c>
      <c r="B552" s="297" t="s">
        <v>1553</v>
      </c>
      <c r="C552" s="296" t="s">
        <v>574</v>
      </c>
      <c r="D552" s="297" t="s">
        <v>2481</v>
      </c>
      <c r="E552" s="297" t="s">
        <v>967</v>
      </c>
      <c r="F552" s="296">
        <v>2</v>
      </c>
      <c r="G552" s="298">
        <v>0.82</v>
      </c>
      <c r="H552" s="298">
        <v>0.75</v>
      </c>
      <c r="I552" s="298">
        <v>0.55000000000000004</v>
      </c>
      <c r="J552" s="299">
        <v>-3652836.71</v>
      </c>
      <c r="K552" s="299">
        <v>3206465.76</v>
      </c>
      <c r="L552" s="299">
        <v>1935402.27</v>
      </c>
      <c r="M552" s="299">
        <v>-9334171.1999999993</v>
      </c>
      <c r="N552" s="299">
        <v>6.21</v>
      </c>
      <c r="O552" s="318">
        <v>15.133488372093023</v>
      </c>
      <c r="P552" s="299">
        <v>5.01</v>
      </c>
      <c r="Q552" s="318">
        <v>8.0209302325581397</v>
      </c>
      <c r="R552" s="312">
        <v>541.14</v>
      </c>
      <c r="S552" s="312">
        <v>16.47</v>
      </c>
      <c r="T552" s="312">
        <v>54.99</v>
      </c>
      <c r="U552" s="312">
        <v>426.61</v>
      </c>
      <c r="V552" s="312">
        <v>59.53</v>
      </c>
      <c r="W552" s="303"/>
      <c r="Y552" s="305"/>
      <c r="Z552" s="305"/>
      <c r="AA552" s="305"/>
      <c r="AB552" s="306"/>
      <c r="AC552" s="305"/>
      <c r="AD552" s="307"/>
    </row>
    <row r="553" spans="1:30" s="304" customFormat="1">
      <c r="A553" s="296">
        <v>8</v>
      </c>
      <c r="B553" s="297" t="s">
        <v>1553</v>
      </c>
      <c r="C553" s="296" t="s">
        <v>575</v>
      </c>
      <c r="D553" s="297" t="s">
        <v>2482</v>
      </c>
      <c r="E553" s="297" t="s">
        <v>2865</v>
      </c>
      <c r="F553" s="296">
        <v>6</v>
      </c>
      <c r="G553" s="298">
        <v>1.63</v>
      </c>
      <c r="H553" s="298">
        <v>1.44</v>
      </c>
      <c r="I553" s="298">
        <v>1.31</v>
      </c>
      <c r="J553" s="299">
        <v>19857259.219999999</v>
      </c>
      <c r="K553" s="299">
        <v>2323602.3199999998</v>
      </c>
      <c r="L553" s="299">
        <v>4448749.9800000004</v>
      </c>
      <c r="M553" s="299">
        <v>9619576.8100000005</v>
      </c>
      <c r="N553" s="299">
        <v>8.1300000000000008</v>
      </c>
      <c r="O553" s="318">
        <v>12.960000000000003</v>
      </c>
      <c r="P553" s="299">
        <v>2.52</v>
      </c>
      <c r="Q553" s="318">
        <v>10.950165289256196</v>
      </c>
      <c r="R553" s="312">
        <v>265.81</v>
      </c>
      <c r="S553" s="312">
        <v>98.71</v>
      </c>
      <c r="T553" s="312">
        <v>84.5</v>
      </c>
      <c r="U553" s="312">
        <v>279.31</v>
      </c>
      <c r="V553" s="312">
        <v>113.94</v>
      </c>
      <c r="W553" s="303"/>
      <c r="Y553" s="305"/>
      <c r="Z553" s="305"/>
      <c r="AA553" s="305"/>
      <c r="AB553" s="306"/>
      <c r="AC553" s="305"/>
      <c r="AD553" s="307"/>
    </row>
    <row r="554" spans="1:30" s="304" customFormat="1">
      <c r="A554" s="296">
        <v>8</v>
      </c>
      <c r="B554" s="297" t="s">
        <v>1553</v>
      </c>
      <c r="C554" s="296" t="s">
        <v>576</v>
      </c>
      <c r="D554" s="297" t="s">
        <v>2483</v>
      </c>
      <c r="E554" s="297" t="s">
        <v>1078</v>
      </c>
      <c r="F554" s="296">
        <v>4</v>
      </c>
      <c r="G554" s="298">
        <v>1.91</v>
      </c>
      <c r="H554" s="298">
        <v>1.71</v>
      </c>
      <c r="I554" s="298">
        <v>1.43</v>
      </c>
      <c r="J554" s="299">
        <v>13394157.51</v>
      </c>
      <c r="K554" s="299">
        <v>15946125.08</v>
      </c>
      <c r="L554" s="299">
        <v>10303816.140000001</v>
      </c>
      <c r="M554" s="299">
        <v>6211527.0499999998</v>
      </c>
      <c r="N554" s="299">
        <v>19.13</v>
      </c>
      <c r="O554" s="318">
        <v>21.396153846153847</v>
      </c>
      <c r="P554" s="299">
        <v>18.73</v>
      </c>
      <c r="Q554" s="318">
        <v>9.1407692307692301</v>
      </c>
      <c r="R554" s="312">
        <v>160.36000000000001</v>
      </c>
      <c r="S554" s="312">
        <v>58.78</v>
      </c>
      <c r="T554" s="312">
        <v>76.88</v>
      </c>
      <c r="U554" s="312">
        <v>414.88</v>
      </c>
      <c r="V554" s="312">
        <v>83.29</v>
      </c>
      <c r="W554" s="303"/>
      <c r="Y554" s="305"/>
      <c r="Z554" s="305"/>
      <c r="AA554" s="305"/>
      <c r="AB554" s="306"/>
      <c r="AC554" s="305"/>
      <c r="AD554" s="307"/>
    </row>
    <row r="555" spans="1:30" s="304" customFormat="1">
      <c r="A555" s="296">
        <v>8</v>
      </c>
      <c r="B555" s="297" t="s">
        <v>1563</v>
      </c>
      <c r="C555" s="296" t="s">
        <v>577</v>
      </c>
      <c r="D555" s="297" t="s">
        <v>2484</v>
      </c>
      <c r="E555" s="297" t="s">
        <v>1038</v>
      </c>
      <c r="F555" s="296">
        <v>16</v>
      </c>
      <c r="G555" s="298">
        <v>1.57</v>
      </c>
      <c r="H555" s="298">
        <v>1.37</v>
      </c>
      <c r="I555" s="298">
        <v>0.79</v>
      </c>
      <c r="J555" s="299">
        <v>97595321.150000006</v>
      </c>
      <c r="K555" s="299">
        <v>-145999.65</v>
      </c>
      <c r="L555" s="299">
        <v>36334161.789999999</v>
      </c>
      <c r="M555" s="299">
        <v>-35438672.869999997</v>
      </c>
      <c r="N555" s="299">
        <v>7.67</v>
      </c>
      <c r="O555" s="318">
        <v>7.936451612903225</v>
      </c>
      <c r="P555" s="299">
        <v>-0.03</v>
      </c>
      <c r="Q555" s="318">
        <v>4.3241935483870959</v>
      </c>
      <c r="R555" s="312">
        <v>187.16</v>
      </c>
      <c r="S555" s="312">
        <v>68.77</v>
      </c>
      <c r="T555" s="312">
        <v>109.16</v>
      </c>
      <c r="U555" s="312">
        <v>136.96</v>
      </c>
      <c r="V555" s="312">
        <v>75.97</v>
      </c>
      <c r="W555" s="303"/>
      <c r="Y555" s="305"/>
      <c r="Z555" s="305"/>
      <c r="AA555" s="305"/>
      <c r="AB555" s="306"/>
      <c r="AC555" s="305"/>
      <c r="AD555" s="307"/>
    </row>
    <row r="556" spans="1:30" s="304" customFormat="1">
      <c r="A556" s="296">
        <v>8</v>
      </c>
      <c r="B556" s="297" t="s">
        <v>1563</v>
      </c>
      <c r="C556" s="296" t="s">
        <v>578</v>
      </c>
      <c r="D556" s="297" t="s">
        <v>2485</v>
      </c>
      <c r="E556" s="297" t="s">
        <v>941</v>
      </c>
      <c r="F556" s="296">
        <v>10</v>
      </c>
      <c r="G556" s="298">
        <v>1.23</v>
      </c>
      <c r="H556" s="298">
        <v>1.06</v>
      </c>
      <c r="I556" s="298">
        <v>0.8</v>
      </c>
      <c r="J556" s="299">
        <v>9787851.2300000004</v>
      </c>
      <c r="K556" s="299">
        <v>17887689.640000001</v>
      </c>
      <c r="L556" s="299">
        <v>19690593.079999998</v>
      </c>
      <c r="M556" s="299">
        <v>-8529327.0899999999</v>
      </c>
      <c r="N556" s="299">
        <v>16.239999999999998</v>
      </c>
      <c r="O556" s="318">
        <v>10.935862068965518</v>
      </c>
      <c r="P556" s="299">
        <v>15.79</v>
      </c>
      <c r="Q556" s="318">
        <v>9.086724137931034</v>
      </c>
      <c r="R556" s="312">
        <v>341.87</v>
      </c>
      <c r="S556" s="312">
        <v>42.93</v>
      </c>
      <c r="T556" s="312">
        <v>54.23</v>
      </c>
      <c r="U556" s="312">
        <v>106.24</v>
      </c>
      <c r="V556" s="312">
        <v>64.03</v>
      </c>
      <c r="W556" s="303"/>
      <c r="Y556" s="305"/>
      <c r="Z556" s="305"/>
      <c r="AA556" s="305"/>
      <c r="AB556" s="306"/>
      <c r="AC556" s="305"/>
      <c r="AD556" s="307"/>
    </row>
    <row r="557" spans="1:30" s="304" customFormat="1">
      <c r="A557" s="296">
        <v>8</v>
      </c>
      <c r="B557" s="297" t="s">
        <v>1563</v>
      </c>
      <c r="C557" s="296" t="s">
        <v>579</v>
      </c>
      <c r="D557" s="297" t="s">
        <v>2486</v>
      </c>
      <c r="E557" s="297" t="s">
        <v>2865</v>
      </c>
      <c r="F557" s="296">
        <v>6</v>
      </c>
      <c r="G557" s="298">
        <v>1.1100000000000001</v>
      </c>
      <c r="H557" s="298">
        <v>0.95</v>
      </c>
      <c r="I557" s="298">
        <v>0.6</v>
      </c>
      <c r="J557" s="299">
        <v>4250960.1100000003</v>
      </c>
      <c r="K557" s="299">
        <v>7147462.5199999996</v>
      </c>
      <c r="L557" s="299">
        <v>11502854.92</v>
      </c>
      <c r="M557" s="299">
        <v>-16166939.810000001</v>
      </c>
      <c r="N557" s="299">
        <v>12.94</v>
      </c>
      <c r="O557" s="318">
        <v>12.960000000000003</v>
      </c>
      <c r="P557" s="299">
        <v>7.37</v>
      </c>
      <c r="Q557" s="318">
        <v>10.950165289256196</v>
      </c>
      <c r="R557" s="312">
        <v>345.63</v>
      </c>
      <c r="S557" s="312">
        <v>77.7</v>
      </c>
      <c r="T557" s="312">
        <v>75.84</v>
      </c>
      <c r="U557" s="312">
        <v>120.08</v>
      </c>
      <c r="V557" s="312">
        <v>87.72</v>
      </c>
      <c r="W557" s="303"/>
      <c r="Y557" s="305"/>
      <c r="Z557" s="305"/>
      <c r="AA557" s="305"/>
      <c r="AB557" s="306"/>
      <c r="AC557" s="305"/>
      <c r="AD557" s="307"/>
    </row>
    <row r="558" spans="1:30" s="304" customFormat="1">
      <c r="A558" s="296">
        <v>8</v>
      </c>
      <c r="B558" s="297" t="s">
        <v>1563</v>
      </c>
      <c r="C558" s="296" t="s">
        <v>580</v>
      </c>
      <c r="D558" s="297" t="s">
        <v>2487</v>
      </c>
      <c r="E558" s="297" t="s">
        <v>941</v>
      </c>
      <c r="F558" s="296">
        <v>10</v>
      </c>
      <c r="G558" s="298">
        <v>1.1599999999999999</v>
      </c>
      <c r="H558" s="298">
        <v>0.92</v>
      </c>
      <c r="I558" s="298">
        <v>0.66</v>
      </c>
      <c r="J558" s="299">
        <v>7202245.4199999999</v>
      </c>
      <c r="K558" s="299">
        <v>9410456.8399999999</v>
      </c>
      <c r="L558" s="299">
        <v>13218673.720000001</v>
      </c>
      <c r="M558" s="299">
        <v>-14857171.17</v>
      </c>
      <c r="N558" s="299">
        <v>9.36</v>
      </c>
      <c r="O558" s="318">
        <v>10.935862068965518</v>
      </c>
      <c r="P558" s="299">
        <v>7.95</v>
      </c>
      <c r="Q558" s="318">
        <v>9.086724137931034</v>
      </c>
      <c r="R558" s="312">
        <v>272.19</v>
      </c>
      <c r="S558" s="312">
        <v>26.05</v>
      </c>
      <c r="T558" s="312">
        <v>64.63</v>
      </c>
      <c r="U558" s="312">
        <v>105.14</v>
      </c>
      <c r="V558" s="312">
        <v>79.23</v>
      </c>
      <c r="W558" s="303"/>
      <c r="Y558" s="305"/>
      <c r="Z558" s="305"/>
      <c r="AA558" s="305"/>
      <c r="AB558" s="306"/>
      <c r="AC558" s="305"/>
      <c r="AD558" s="307"/>
    </row>
    <row r="559" spans="1:30" s="304" customFormat="1">
      <c r="A559" s="296">
        <v>8</v>
      </c>
      <c r="B559" s="297" t="s">
        <v>1563</v>
      </c>
      <c r="C559" s="296" t="s">
        <v>581</v>
      </c>
      <c r="D559" s="297" t="s">
        <v>2488</v>
      </c>
      <c r="E559" s="297" t="s">
        <v>2865</v>
      </c>
      <c r="F559" s="296">
        <v>6</v>
      </c>
      <c r="G559" s="298">
        <v>1.51</v>
      </c>
      <c r="H559" s="298">
        <v>1.0900000000000001</v>
      </c>
      <c r="I559" s="298">
        <v>0.84</v>
      </c>
      <c r="J559" s="299">
        <v>13852219.380000001</v>
      </c>
      <c r="K559" s="299">
        <v>12541504.23</v>
      </c>
      <c r="L559" s="299">
        <v>15806104.52</v>
      </c>
      <c r="M559" s="299">
        <v>-4346995.82</v>
      </c>
      <c r="N559" s="299">
        <v>15.96</v>
      </c>
      <c r="O559" s="318">
        <v>12.960000000000003</v>
      </c>
      <c r="P559" s="299">
        <v>15.51</v>
      </c>
      <c r="Q559" s="318">
        <v>10.950165289256196</v>
      </c>
      <c r="R559" s="312">
        <v>220.13</v>
      </c>
      <c r="S559" s="312">
        <v>31.56</v>
      </c>
      <c r="T559" s="312">
        <v>98.06</v>
      </c>
      <c r="U559" s="312">
        <v>116.14</v>
      </c>
      <c r="V559" s="312">
        <v>110.07</v>
      </c>
      <c r="W559" s="303"/>
      <c r="Y559" s="305"/>
      <c r="Z559" s="305"/>
      <c r="AA559" s="305"/>
      <c r="AB559" s="306"/>
      <c r="AC559" s="305"/>
      <c r="AD559" s="307"/>
    </row>
    <row r="560" spans="1:30" s="304" customFormat="1" ht="48">
      <c r="A560" s="296">
        <v>8</v>
      </c>
      <c r="B560" s="297" t="s">
        <v>1563</v>
      </c>
      <c r="C560" s="296" t="s">
        <v>582</v>
      </c>
      <c r="D560" s="297" t="s">
        <v>2914</v>
      </c>
      <c r="E560" s="297" t="s">
        <v>945</v>
      </c>
      <c r="F560" s="296">
        <v>5</v>
      </c>
      <c r="G560" s="298">
        <v>1.17</v>
      </c>
      <c r="H560" s="298">
        <v>0.93</v>
      </c>
      <c r="I560" s="298">
        <v>0.73</v>
      </c>
      <c r="J560" s="299">
        <v>5068133.28</v>
      </c>
      <c r="K560" s="299">
        <v>6298399.5800000001</v>
      </c>
      <c r="L560" s="299">
        <v>12456970.18</v>
      </c>
      <c r="M560" s="299">
        <v>-8158159.2800000003</v>
      </c>
      <c r="N560" s="299">
        <v>18.149999999999999</v>
      </c>
      <c r="O560" s="318">
        <v>11.957740585774056</v>
      </c>
      <c r="P560" s="299">
        <v>6.55</v>
      </c>
      <c r="Q560" s="318">
        <v>10.477489539748952</v>
      </c>
      <c r="R560" s="312">
        <v>239.96</v>
      </c>
      <c r="S560" s="312">
        <v>26.23</v>
      </c>
      <c r="T560" s="312">
        <v>53.33</v>
      </c>
      <c r="U560" s="312">
        <v>113.34</v>
      </c>
      <c r="V560" s="312">
        <v>123.53</v>
      </c>
      <c r="W560" s="303"/>
      <c r="Y560" s="305"/>
      <c r="Z560" s="305"/>
      <c r="AA560" s="305"/>
      <c r="AB560" s="306"/>
      <c r="AC560" s="305"/>
      <c r="AD560" s="307"/>
    </row>
    <row r="561" spans="1:30" s="304" customFormat="1">
      <c r="A561" s="296">
        <v>8</v>
      </c>
      <c r="B561" s="297" t="s">
        <v>1570</v>
      </c>
      <c r="C561" s="296" t="s">
        <v>583</v>
      </c>
      <c r="D561" s="297" t="s">
        <v>2489</v>
      </c>
      <c r="E561" s="297" t="s">
        <v>1081</v>
      </c>
      <c r="F561" s="296">
        <v>20</v>
      </c>
      <c r="G561" s="298">
        <v>3.52</v>
      </c>
      <c r="H561" s="298">
        <v>2.97</v>
      </c>
      <c r="I561" s="298">
        <v>1.72</v>
      </c>
      <c r="J561" s="299">
        <v>1036620177.85</v>
      </c>
      <c r="K561" s="299">
        <v>84455501.780000001</v>
      </c>
      <c r="L561" s="299">
        <v>1284344.3400000001</v>
      </c>
      <c r="M561" s="299">
        <v>311441166.58999997</v>
      </c>
      <c r="N561" s="299">
        <v>0.06</v>
      </c>
      <c r="O561" s="318">
        <v>5.2166666666666668</v>
      </c>
      <c r="P561" s="299">
        <v>2.96</v>
      </c>
      <c r="Q561" s="318">
        <v>2.2133333333333334</v>
      </c>
      <c r="R561" s="312">
        <v>56.12</v>
      </c>
      <c r="S561" s="312">
        <v>74.930000000000007</v>
      </c>
      <c r="T561" s="312">
        <v>35.79</v>
      </c>
      <c r="U561" s="312">
        <v>76.62</v>
      </c>
      <c r="V561" s="312">
        <v>51.04</v>
      </c>
      <c r="W561" s="303"/>
      <c r="Y561" s="305"/>
      <c r="Z561" s="305"/>
      <c r="AA561" s="305"/>
      <c r="AB561" s="306"/>
      <c r="AC561" s="305"/>
      <c r="AD561" s="307"/>
    </row>
    <row r="562" spans="1:30" s="304" customFormat="1">
      <c r="A562" s="296">
        <v>8</v>
      </c>
      <c r="B562" s="297" t="s">
        <v>1570</v>
      </c>
      <c r="C562" s="296" t="s">
        <v>584</v>
      </c>
      <c r="D562" s="297" t="s">
        <v>2490</v>
      </c>
      <c r="E562" s="297" t="s">
        <v>2865</v>
      </c>
      <c r="F562" s="296">
        <v>6</v>
      </c>
      <c r="G562" s="298">
        <v>1.34</v>
      </c>
      <c r="H562" s="298">
        <v>1.1599999999999999</v>
      </c>
      <c r="I562" s="298">
        <v>0.94</v>
      </c>
      <c r="J562" s="299">
        <v>10321599.16</v>
      </c>
      <c r="K562" s="299">
        <v>9260462.2799999993</v>
      </c>
      <c r="L562" s="299">
        <v>10040171.73</v>
      </c>
      <c r="M562" s="299">
        <v>-1798868.84</v>
      </c>
      <c r="N562" s="299">
        <v>9.85</v>
      </c>
      <c r="O562" s="318">
        <v>12.960000000000003</v>
      </c>
      <c r="P562" s="299">
        <v>12.31</v>
      </c>
      <c r="Q562" s="318">
        <v>10.950165289256196</v>
      </c>
      <c r="R562" s="312">
        <v>250.19</v>
      </c>
      <c r="S562" s="312">
        <v>28.23</v>
      </c>
      <c r="T562" s="312">
        <v>61.17</v>
      </c>
      <c r="U562" s="312">
        <v>98.08</v>
      </c>
      <c r="V562" s="312">
        <v>63.48</v>
      </c>
      <c r="W562" s="303"/>
      <c r="Y562" s="305"/>
      <c r="Z562" s="305"/>
      <c r="AA562" s="305"/>
      <c r="AB562" s="306"/>
      <c r="AC562" s="305"/>
      <c r="AD562" s="307"/>
    </row>
    <row r="563" spans="1:30" s="304" customFormat="1">
      <c r="A563" s="296">
        <v>8</v>
      </c>
      <c r="B563" s="297" t="s">
        <v>1570</v>
      </c>
      <c r="C563" s="296" t="s">
        <v>585</v>
      </c>
      <c r="D563" s="297" t="s">
        <v>2491</v>
      </c>
      <c r="E563" s="297" t="s">
        <v>2865</v>
      </c>
      <c r="F563" s="296">
        <v>6</v>
      </c>
      <c r="G563" s="298">
        <v>1.37</v>
      </c>
      <c r="H563" s="298">
        <v>1.1599999999999999</v>
      </c>
      <c r="I563" s="298">
        <v>0.87</v>
      </c>
      <c r="J563" s="299">
        <v>8360576.2599999998</v>
      </c>
      <c r="K563" s="299">
        <v>8370157.5800000001</v>
      </c>
      <c r="L563" s="299">
        <v>9445250.9800000004</v>
      </c>
      <c r="M563" s="299">
        <v>-2995969.73</v>
      </c>
      <c r="N563" s="299">
        <v>9.8800000000000008</v>
      </c>
      <c r="O563" s="318">
        <v>12.960000000000003</v>
      </c>
      <c r="P563" s="299">
        <v>16.11</v>
      </c>
      <c r="Q563" s="318">
        <v>10.950165289256196</v>
      </c>
      <c r="R563" s="312">
        <v>333.5</v>
      </c>
      <c r="S563" s="312">
        <v>21</v>
      </c>
      <c r="T563" s="312">
        <v>53.48</v>
      </c>
      <c r="U563" s="312">
        <v>75.099999999999994</v>
      </c>
      <c r="V563" s="312">
        <v>87.09</v>
      </c>
      <c r="W563" s="303"/>
      <c r="Y563" s="305"/>
      <c r="Z563" s="305"/>
      <c r="AA563" s="305"/>
      <c r="AB563" s="306"/>
      <c r="AC563" s="305"/>
      <c r="AD563" s="307"/>
    </row>
    <row r="564" spans="1:30" s="304" customFormat="1">
      <c r="A564" s="296">
        <v>8</v>
      </c>
      <c r="B564" s="297" t="s">
        <v>1570</v>
      </c>
      <c r="C564" s="296" t="s">
        <v>586</v>
      </c>
      <c r="D564" s="297" t="s">
        <v>2492</v>
      </c>
      <c r="E564" s="297" t="s">
        <v>2868</v>
      </c>
      <c r="F564" s="296">
        <v>14</v>
      </c>
      <c r="G564" s="298">
        <v>0.88</v>
      </c>
      <c r="H564" s="298">
        <v>0.69</v>
      </c>
      <c r="I564" s="298">
        <v>0.24</v>
      </c>
      <c r="J564" s="299">
        <v>-16871632.32</v>
      </c>
      <c r="K564" s="299">
        <v>-7965810.5300000003</v>
      </c>
      <c r="L564" s="299">
        <v>14193475.09</v>
      </c>
      <c r="M564" s="299">
        <v>-105219820.03</v>
      </c>
      <c r="N564" s="299">
        <v>4.01</v>
      </c>
      <c r="O564" s="318">
        <v>11.61142857142857</v>
      </c>
      <c r="P564" s="299">
        <v>-1.28</v>
      </c>
      <c r="Q564" s="318">
        <v>4.7292857142857141</v>
      </c>
      <c r="R564" s="312">
        <v>241.47</v>
      </c>
      <c r="S564" s="312">
        <v>44.53</v>
      </c>
      <c r="T564" s="312">
        <v>89.44</v>
      </c>
      <c r="U564" s="312">
        <v>65.59</v>
      </c>
      <c r="V564" s="312">
        <v>58.97</v>
      </c>
      <c r="W564" s="303"/>
      <c r="Y564" s="305"/>
      <c r="Z564" s="305"/>
      <c r="AA564" s="305"/>
      <c r="AB564" s="306"/>
      <c r="AC564" s="305"/>
      <c r="AD564" s="307"/>
    </row>
    <row r="565" spans="1:30" s="304" customFormat="1">
      <c r="A565" s="296">
        <v>8</v>
      </c>
      <c r="B565" s="297" t="s">
        <v>1570</v>
      </c>
      <c r="C565" s="296" t="s">
        <v>587</v>
      </c>
      <c r="D565" s="297" t="s">
        <v>2493</v>
      </c>
      <c r="E565" s="297" t="s">
        <v>967</v>
      </c>
      <c r="F565" s="296">
        <v>2</v>
      </c>
      <c r="G565" s="298">
        <v>1.87</v>
      </c>
      <c r="H565" s="298">
        <v>1.6</v>
      </c>
      <c r="I565" s="298">
        <v>1.25</v>
      </c>
      <c r="J565" s="299">
        <v>4401273.5199999996</v>
      </c>
      <c r="K565" s="299">
        <v>7404842.5999999996</v>
      </c>
      <c r="L565" s="299">
        <v>6518980.6399999997</v>
      </c>
      <c r="M565" s="299">
        <v>1248647.32</v>
      </c>
      <c r="N565" s="299">
        <v>27.07</v>
      </c>
      <c r="O565" s="318">
        <v>15.133488372093023</v>
      </c>
      <c r="P565" s="299">
        <v>19.920000000000002</v>
      </c>
      <c r="Q565" s="318">
        <v>8.0209302325581397</v>
      </c>
      <c r="R565" s="312">
        <v>1061.3699999999999</v>
      </c>
      <c r="S565" s="312">
        <v>108.04</v>
      </c>
      <c r="T565" s="312">
        <v>38.200000000000003</v>
      </c>
      <c r="U565" s="312">
        <v>76.7</v>
      </c>
      <c r="V565" s="312">
        <v>105.94</v>
      </c>
      <c r="W565" s="303"/>
      <c r="Y565" s="305"/>
      <c r="Z565" s="305"/>
      <c r="AA565" s="305"/>
      <c r="AB565" s="306"/>
      <c r="AC565" s="305"/>
      <c r="AD565" s="307"/>
    </row>
    <row r="566" spans="1:30" s="304" customFormat="1">
      <c r="A566" s="296">
        <v>8</v>
      </c>
      <c r="B566" s="297" t="s">
        <v>1570</v>
      </c>
      <c r="C566" s="296" t="s">
        <v>588</v>
      </c>
      <c r="D566" s="297" t="s">
        <v>2494</v>
      </c>
      <c r="E566" s="297" t="s">
        <v>2865</v>
      </c>
      <c r="F566" s="296">
        <v>6</v>
      </c>
      <c r="G566" s="298">
        <v>1.92</v>
      </c>
      <c r="H566" s="298">
        <v>1.71</v>
      </c>
      <c r="I566" s="298">
        <v>1.29</v>
      </c>
      <c r="J566" s="299">
        <v>13778743.029999999</v>
      </c>
      <c r="K566" s="299">
        <v>2895879.42</v>
      </c>
      <c r="L566" s="299">
        <v>2716640.36</v>
      </c>
      <c r="M566" s="299">
        <v>4290185.93</v>
      </c>
      <c r="N566" s="299">
        <v>3.49</v>
      </c>
      <c r="O566" s="318">
        <v>12.960000000000003</v>
      </c>
      <c r="P566" s="299">
        <v>4.08</v>
      </c>
      <c r="Q566" s="318">
        <v>10.950165289256196</v>
      </c>
      <c r="R566" s="312">
        <v>162.04</v>
      </c>
      <c r="S566" s="312">
        <v>30.13</v>
      </c>
      <c r="T566" s="312">
        <v>60.33</v>
      </c>
      <c r="U566" s="312">
        <v>77.63</v>
      </c>
      <c r="V566" s="312">
        <v>60.64</v>
      </c>
      <c r="W566" s="303"/>
      <c r="Y566" s="305"/>
      <c r="Z566" s="305"/>
      <c r="AA566" s="305"/>
      <c r="AB566" s="306"/>
      <c r="AC566" s="305"/>
      <c r="AD566" s="307"/>
    </row>
    <row r="567" spans="1:30" s="304" customFormat="1">
      <c r="A567" s="296">
        <v>8</v>
      </c>
      <c r="B567" s="297" t="s">
        <v>1570</v>
      </c>
      <c r="C567" s="296" t="s">
        <v>589</v>
      </c>
      <c r="D567" s="297" t="s">
        <v>2495</v>
      </c>
      <c r="E567" s="297" t="s">
        <v>2864</v>
      </c>
      <c r="F567" s="296">
        <v>13</v>
      </c>
      <c r="G567" s="298">
        <v>1.08</v>
      </c>
      <c r="H567" s="298">
        <v>0.89</v>
      </c>
      <c r="I567" s="298">
        <v>0.63</v>
      </c>
      <c r="J567" s="299">
        <v>5468297.9199999999</v>
      </c>
      <c r="K567" s="299">
        <v>15466012.52</v>
      </c>
      <c r="L567" s="299">
        <v>16856940.699999999</v>
      </c>
      <c r="M567" s="299">
        <v>-26164831.960000001</v>
      </c>
      <c r="N567" s="299">
        <v>8.5</v>
      </c>
      <c r="O567" s="318">
        <v>11.051176470588238</v>
      </c>
      <c r="P567" s="299">
        <v>6.21</v>
      </c>
      <c r="Q567" s="318">
        <v>5.5768627450980395</v>
      </c>
      <c r="R567" s="312">
        <v>237.57</v>
      </c>
      <c r="S567" s="312">
        <v>41.29</v>
      </c>
      <c r="T567" s="312">
        <v>46.43</v>
      </c>
      <c r="U567" s="312">
        <v>76.180000000000007</v>
      </c>
      <c r="V567" s="312">
        <v>64.69</v>
      </c>
      <c r="W567" s="303"/>
      <c r="Y567" s="305"/>
      <c r="Z567" s="305"/>
      <c r="AA567" s="305"/>
      <c r="AB567" s="306"/>
      <c r="AC567" s="305"/>
      <c r="AD567" s="307"/>
    </row>
    <row r="568" spans="1:30" s="304" customFormat="1">
      <c r="A568" s="296">
        <v>8</v>
      </c>
      <c r="B568" s="297" t="s">
        <v>1570</v>
      </c>
      <c r="C568" s="296" t="s">
        <v>590</v>
      </c>
      <c r="D568" s="297" t="s">
        <v>2496</v>
      </c>
      <c r="E568" s="297" t="s">
        <v>945</v>
      </c>
      <c r="F568" s="296">
        <v>5</v>
      </c>
      <c r="G568" s="298">
        <v>1.75</v>
      </c>
      <c r="H568" s="298">
        <v>1.45</v>
      </c>
      <c r="I568" s="298">
        <v>1.04</v>
      </c>
      <c r="J568" s="299">
        <v>9239510.4499999993</v>
      </c>
      <c r="K568" s="299">
        <v>6382988.4900000002</v>
      </c>
      <c r="L568" s="299">
        <v>8787668.1999999993</v>
      </c>
      <c r="M568" s="299">
        <v>535710.43999999994</v>
      </c>
      <c r="N568" s="299">
        <v>14.49</v>
      </c>
      <c r="O568" s="318">
        <v>11.957740585774056</v>
      </c>
      <c r="P568" s="299">
        <v>13.44</v>
      </c>
      <c r="Q568" s="318">
        <v>10.477489539748952</v>
      </c>
      <c r="R568" s="312">
        <v>151.54</v>
      </c>
      <c r="S568" s="312">
        <v>17.489999999999998</v>
      </c>
      <c r="T568" s="312">
        <v>80.19</v>
      </c>
      <c r="U568" s="312">
        <v>54.78</v>
      </c>
      <c r="V568" s="312">
        <v>68.14</v>
      </c>
      <c r="W568" s="303"/>
      <c r="Y568" s="305"/>
      <c r="Z568" s="305"/>
      <c r="AA568" s="305"/>
      <c r="AB568" s="306"/>
      <c r="AC568" s="305"/>
      <c r="AD568" s="307"/>
    </row>
    <row r="569" spans="1:30" s="304" customFormat="1">
      <c r="A569" s="296">
        <v>8</v>
      </c>
      <c r="B569" s="297" t="s">
        <v>1570</v>
      </c>
      <c r="C569" s="296" t="s">
        <v>591</v>
      </c>
      <c r="D569" s="297" t="s">
        <v>2497</v>
      </c>
      <c r="E569" s="297" t="s">
        <v>2865</v>
      </c>
      <c r="F569" s="296">
        <v>6</v>
      </c>
      <c r="G569" s="298">
        <v>1.45</v>
      </c>
      <c r="H569" s="298">
        <v>1.21</v>
      </c>
      <c r="I569" s="298">
        <v>0.99</v>
      </c>
      <c r="J569" s="299">
        <v>8082456.1500000004</v>
      </c>
      <c r="K569" s="299">
        <v>9701438.0999999996</v>
      </c>
      <c r="L569" s="299">
        <v>12016069.41</v>
      </c>
      <c r="M569" s="299">
        <v>-178043.36</v>
      </c>
      <c r="N569" s="299">
        <v>18.22</v>
      </c>
      <c r="O569" s="318">
        <v>12.960000000000003</v>
      </c>
      <c r="P569" s="299">
        <v>15.75</v>
      </c>
      <c r="Q569" s="318">
        <v>10.950165289256196</v>
      </c>
      <c r="R569" s="312">
        <v>268.45999999999998</v>
      </c>
      <c r="S569" s="312">
        <v>29.12</v>
      </c>
      <c r="T569" s="312">
        <v>52.39</v>
      </c>
      <c r="U569" s="312">
        <v>67.48</v>
      </c>
      <c r="V569" s="312">
        <v>67.81</v>
      </c>
      <c r="W569" s="303"/>
      <c r="Y569" s="305"/>
      <c r="Z569" s="305"/>
      <c r="AA569" s="305"/>
      <c r="AB569" s="306"/>
      <c r="AC569" s="305"/>
      <c r="AD569" s="307"/>
    </row>
    <row r="570" spans="1:30" s="304" customFormat="1">
      <c r="A570" s="296">
        <v>8</v>
      </c>
      <c r="B570" s="297" t="s">
        <v>1570</v>
      </c>
      <c r="C570" s="296" t="s">
        <v>592</v>
      </c>
      <c r="D570" s="297" t="s">
        <v>2498</v>
      </c>
      <c r="E570" s="297" t="s">
        <v>2865</v>
      </c>
      <c r="F570" s="296">
        <v>6</v>
      </c>
      <c r="G570" s="298">
        <v>2.82</v>
      </c>
      <c r="H570" s="298">
        <v>2.48</v>
      </c>
      <c r="I570" s="298">
        <v>2.1800000000000002</v>
      </c>
      <c r="J570" s="299">
        <v>23907037.329999998</v>
      </c>
      <c r="K570" s="299">
        <v>15041263.08</v>
      </c>
      <c r="L570" s="299">
        <v>12210654.83</v>
      </c>
      <c r="M570" s="299">
        <v>15505941.619999999</v>
      </c>
      <c r="N570" s="299">
        <v>15.48</v>
      </c>
      <c r="O570" s="318">
        <v>12.960000000000003</v>
      </c>
      <c r="P570" s="299">
        <v>24.22</v>
      </c>
      <c r="Q570" s="318">
        <v>10.950165289256196</v>
      </c>
      <c r="R570" s="312">
        <v>88.51</v>
      </c>
      <c r="S570" s="312">
        <v>15.93</v>
      </c>
      <c r="T570" s="312">
        <v>49.77</v>
      </c>
      <c r="U570" s="312">
        <v>89.16</v>
      </c>
      <c r="V570" s="312">
        <v>69.739999999999995</v>
      </c>
      <c r="W570" s="303"/>
      <c r="Y570" s="305"/>
      <c r="Z570" s="305"/>
      <c r="AA570" s="305"/>
      <c r="AB570" s="306"/>
      <c r="AC570" s="305"/>
      <c r="AD570" s="307"/>
    </row>
    <row r="571" spans="1:30" s="304" customFormat="1">
      <c r="A571" s="296">
        <v>8</v>
      </c>
      <c r="B571" s="297" t="s">
        <v>1570</v>
      </c>
      <c r="C571" s="296" t="s">
        <v>593</v>
      </c>
      <c r="D571" s="297" t="s">
        <v>2499</v>
      </c>
      <c r="E571" s="297" t="s">
        <v>2865</v>
      </c>
      <c r="F571" s="296">
        <v>6</v>
      </c>
      <c r="G571" s="298">
        <v>1.71</v>
      </c>
      <c r="H571" s="298">
        <v>1.41</v>
      </c>
      <c r="I571" s="298">
        <v>0.93</v>
      </c>
      <c r="J571" s="299">
        <v>21809180.52</v>
      </c>
      <c r="K571" s="299">
        <v>18609248.68</v>
      </c>
      <c r="L571" s="299">
        <v>20481306.609999999</v>
      </c>
      <c r="M571" s="299">
        <v>-2150832.9300000002</v>
      </c>
      <c r="N571" s="299">
        <v>19.45</v>
      </c>
      <c r="O571" s="318">
        <v>12.960000000000003</v>
      </c>
      <c r="P571" s="299">
        <v>19.02</v>
      </c>
      <c r="Q571" s="318">
        <v>10.950165289256196</v>
      </c>
      <c r="R571" s="312">
        <v>370.32</v>
      </c>
      <c r="S571" s="312">
        <v>53.76</v>
      </c>
      <c r="T571" s="312">
        <v>82.31</v>
      </c>
      <c r="U571" s="312">
        <v>108.63</v>
      </c>
      <c r="V571" s="312">
        <v>93.72</v>
      </c>
      <c r="W571" s="303"/>
      <c r="Y571" s="305"/>
      <c r="Z571" s="305"/>
      <c r="AA571" s="305"/>
      <c r="AB571" s="306"/>
      <c r="AC571" s="305"/>
      <c r="AD571" s="307"/>
    </row>
    <row r="572" spans="1:30" s="304" customFormat="1">
      <c r="A572" s="296">
        <v>8</v>
      </c>
      <c r="B572" s="297" t="s">
        <v>1570</v>
      </c>
      <c r="C572" s="296" t="s">
        <v>594</v>
      </c>
      <c r="D572" s="297" t="s">
        <v>2500</v>
      </c>
      <c r="E572" s="297" t="s">
        <v>2864</v>
      </c>
      <c r="F572" s="296">
        <v>13</v>
      </c>
      <c r="G572" s="298">
        <v>1.44</v>
      </c>
      <c r="H572" s="298">
        <v>1.1599999999999999</v>
      </c>
      <c r="I572" s="298">
        <v>0.83</v>
      </c>
      <c r="J572" s="299">
        <v>23721031.629999999</v>
      </c>
      <c r="K572" s="299">
        <v>28434708.16</v>
      </c>
      <c r="L572" s="299">
        <v>7514254.2699999996</v>
      </c>
      <c r="M572" s="299">
        <v>-8989090.5399999991</v>
      </c>
      <c r="N572" s="299">
        <v>3.97</v>
      </c>
      <c r="O572" s="318">
        <v>11.051176470588238</v>
      </c>
      <c r="P572" s="299">
        <v>10.15</v>
      </c>
      <c r="Q572" s="318">
        <v>5.5768627450980395</v>
      </c>
      <c r="R572" s="312">
        <v>137.41999999999999</v>
      </c>
      <c r="S572" s="312">
        <v>33.94</v>
      </c>
      <c r="T572" s="312">
        <v>41.02</v>
      </c>
      <c r="U572" s="312">
        <v>76.739999999999995</v>
      </c>
      <c r="V572" s="312">
        <v>70.11</v>
      </c>
      <c r="W572" s="303"/>
      <c r="Y572" s="305"/>
      <c r="Z572" s="305"/>
      <c r="AA572" s="305"/>
      <c r="AB572" s="306"/>
      <c r="AC572" s="305"/>
      <c r="AD572" s="307"/>
    </row>
    <row r="573" spans="1:30" s="304" customFormat="1">
      <c r="A573" s="296">
        <v>8</v>
      </c>
      <c r="B573" s="297" t="s">
        <v>1570</v>
      </c>
      <c r="C573" s="296" t="s">
        <v>595</v>
      </c>
      <c r="D573" s="297" t="s">
        <v>2501</v>
      </c>
      <c r="E573" s="297" t="s">
        <v>2865</v>
      </c>
      <c r="F573" s="296">
        <v>6</v>
      </c>
      <c r="G573" s="298">
        <v>2.11</v>
      </c>
      <c r="H573" s="298">
        <v>1.89</v>
      </c>
      <c r="I573" s="298">
        <v>1.6</v>
      </c>
      <c r="J573" s="299">
        <v>34227886.799999997</v>
      </c>
      <c r="K573" s="299">
        <v>15498251.109999999</v>
      </c>
      <c r="L573" s="299">
        <v>15671590.630000001</v>
      </c>
      <c r="M573" s="299">
        <v>18608079.780000001</v>
      </c>
      <c r="N573" s="299">
        <v>14.89</v>
      </c>
      <c r="O573" s="318">
        <v>12.960000000000003</v>
      </c>
      <c r="P573" s="299">
        <v>14.33</v>
      </c>
      <c r="Q573" s="318">
        <v>10.950165289256196</v>
      </c>
      <c r="R573" s="312">
        <v>231.47</v>
      </c>
      <c r="S573" s="312">
        <v>38.78</v>
      </c>
      <c r="T573" s="312">
        <v>44.3</v>
      </c>
      <c r="U573" s="312">
        <v>84.82</v>
      </c>
      <c r="V573" s="312">
        <v>79.040000000000006</v>
      </c>
      <c r="W573" s="303"/>
      <c r="Y573" s="305"/>
      <c r="Z573" s="305"/>
      <c r="AA573" s="305"/>
      <c r="AB573" s="306"/>
      <c r="AC573" s="305"/>
      <c r="AD573" s="307"/>
    </row>
    <row r="574" spans="1:30" s="304" customFormat="1">
      <c r="A574" s="296">
        <v>8</v>
      </c>
      <c r="B574" s="297" t="s">
        <v>1570</v>
      </c>
      <c r="C574" s="296" t="s">
        <v>596</v>
      </c>
      <c r="D574" s="297" t="s">
        <v>2502</v>
      </c>
      <c r="E574" s="297" t="s">
        <v>941</v>
      </c>
      <c r="F574" s="296">
        <v>10</v>
      </c>
      <c r="G574" s="298">
        <v>3.58</v>
      </c>
      <c r="H574" s="298">
        <v>3.08</v>
      </c>
      <c r="I574" s="298">
        <v>2.5099999999999998</v>
      </c>
      <c r="J574" s="299">
        <v>59850982.939999998</v>
      </c>
      <c r="K574" s="299">
        <v>54228904.649999999</v>
      </c>
      <c r="L574" s="299">
        <v>22125831.239999998</v>
      </c>
      <c r="M574" s="299">
        <v>34996921.359999999</v>
      </c>
      <c r="N574" s="299">
        <v>12.93</v>
      </c>
      <c r="O574" s="318">
        <v>10.935862068965518</v>
      </c>
      <c r="P574" s="299">
        <v>22.17</v>
      </c>
      <c r="Q574" s="318">
        <v>9.086724137931034</v>
      </c>
      <c r="R574" s="312">
        <v>91.31</v>
      </c>
      <c r="S574" s="312">
        <v>32.18</v>
      </c>
      <c r="T574" s="312">
        <v>46.77</v>
      </c>
      <c r="U574" s="312">
        <v>76.88</v>
      </c>
      <c r="V574" s="312">
        <v>84.14</v>
      </c>
      <c r="W574" s="303"/>
      <c r="Y574" s="305"/>
      <c r="Z574" s="305"/>
      <c r="AA574" s="305"/>
      <c r="AB574" s="306"/>
      <c r="AC574" s="305"/>
      <c r="AD574" s="307"/>
    </row>
    <row r="575" spans="1:30" s="304" customFormat="1">
      <c r="A575" s="296">
        <v>8</v>
      </c>
      <c r="B575" s="297" t="s">
        <v>1570</v>
      </c>
      <c r="C575" s="296" t="s">
        <v>597</v>
      </c>
      <c r="D575" s="297" t="s">
        <v>2503</v>
      </c>
      <c r="E575" s="297" t="s">
        <v>945</v>
      </c>
      <c r="F575" s="296">
        <v>5</v>
      </c>
      <c r="G575" s="298">
        <v>1.76</v>
      </c>
      <c r="H575" s="298">
        <v>1.57</v>
      </c>
      <c r="I575" s="298">
        <v>1.44</v>
      </c>
      <c r="J575" s="299">
        <v>12249067.92</v>
      </c>
      <c r="K575" s="299">
        <v>3945927.47</v>
      </c>
      <c r="L575" s="299">
        <v>5963893.0999999996</v>
      </c>
      <c r="M575" s="299">
        <v>7216067.2699999996</v>
      </c>
      <c r="N575" s="299">
        <v>11.47</v>
      </c>
      <c r="O575" s="318">
        <v>11.957740585774056</v>
      </c>
      <c r="P575" s="299">
        <v>10.119999999999999</v>
      </c>
      <c r="Q575" s="318">
        <v>10.477489539748952</v>
      </c>
      <c r="R575" s="312">
        <v>243.37</v>
      </c>
      <c r="S575" s="312">
        <v>14.23</v>
      </c>
      <c r="T575" s="312">
        <v>39.67</v>
      </c>
      <c r="U575" s="312">
        <v>63.53</v>
      </c>
      <c r="V575" s="312">
        <v>105.02</v>
      </c>
      <c r="W575" s="303"/>
      <c r="Y575" s="305"/>
      <c r="Z575" s="305"/>
      <c r="AA575" s="305"/>
      <c r="AB575" s="306"/>
      <c r="AC575" s="305"/>
      <c r="AD575" s="307"/>
    </row>
    <row r="576" spans="1:30" s="304" customFormat="1">
      <c r="A576" s="296">
        <v>8</v>
      </c>
      <c r="B576" s="297" t="s">
        <v>1570</v>
      </c>
      <c r="C576" s="296" t="s">
        <v>598</v>
      </c>
      <c r="D576" s="297" t="s">
        <v>2504</v>
      </c>
      <c r="E576" s="297" t="s">
        <v>945</v>
      </c>
      <c r="F576" s="296">
        <v>5</v>
      </c>
      <c r="G576" s="298">
        <v>1.57</v>
      </c>
      <c r="H576" s="298">
        <v>1.38</v>
      </c>
      <c r="I576" s="298">
        <v>1.19</v>
      </c>
      <c r="J576" s="299">
        <v>10836381.800000001</v>
      </c>
      <c r="K576" s="299">
        <v>4629946.45</v>
      </c>
      <c r="L576" s="299">
        <v>3284224.32</v>
      </c>
      <c r="M576" s="299">
        <v>3590740.46</v>
      </c>
      <c r="N576" s="299">
        <v>6.24</v>
      </c>
      <c r="O576" s="318">
        <v>11.957740585774056</v>
      </c>
      <c r="P576" s="299">
        <v>9.34</v>
      </c>
      <c r="Q576" s="318">
        <v>10.477489539748952</v>
      </c>
      <c r="R576" s="312">
        <v>446.72</v>
      </c>
      <c r="S576" s="312">
        <v>25.09</v>
      </c>
      <c r="T576" s="312">
        <v>52.26</v>
      </c>
      <c r="U576" s="312">
        <v>59</v>
      </c>
      <c r="V576" s="312">
        <v>101.31</v>
      </c>
      <c r="W576" s="303"/>
      <c r="Y576" s="305"/>
      <c r="Z576" s="305"/>
      <c r="AA576" s="305"/>
      <c r="AB576" s="306"/>
      <c r="AC576" s="305"/>
      <c r="AD576" s="307"/>
    </row>
    <row r="577" spans="1:30" s="304" customFormat="1">
      <c r="A577" s="296">
        <v>8</v>
      </c>
      <c r="B577" s="297" t="s">
        <v>1570</v>
      </c>
      <c r="C577" s="296" t="s">
        <v>599</v>
      </c>
      <c r="D577" s="297" t="s">
        <v>2505</v>
      </c>
      <c r="E577" s="297" t="s">
        <v>945</v>
      </c>
      <c r="F577" s="296">
        <v>5</v>
      </c>
      <c r="G577" s="298">
        <v>1.35</v>
      </c>
      <c r="H577" s="298">
        <v>1.21</v>
      </c>
      <c r="I577" s="298">
        <v>1.0900000000000001</v>
      </c>
      <c r="J577" s="299">
        <v>6882417</v>
      </c>
      <c r="K577" s="299">
        <v>6155606.0599999996</v>
      </c>
      <c r="L577" s="299">
        <v>7952718.1399999997</v>
      </c>
      <c r="M577" s="299">
        <v>1682813.82</v>
      </c>
      <c r="N577" s="299">
        <v>15.93</v>
      </c>
      <c r="O577" s="318">
        <v>11.957740585774056</v>
      </c>
      <c r="P577" s="299">
        <v>11.28</v>
      </c>
      <c r="Q577" s="318">
        <v>10.477489539748952</v>
      </c>
      <c r="R577" s="312">
        <v>357.77</v>
      </c>
      <c r="S577" s="312">
        <v>21.85</v>
      </c>
      <c r="T577" s="312">
        <v>93.94</v>
      </c>
      <c r="U577" s="312">
        <v>78.63</v>
      </c>
      <c r="V577" s="312">
        <v>82.4</v>
      </c>
      <c r="W577" s="303"/>
      <c r="Y577" s="305"/>
      <c r="Z577" s="305"/>
      <c r="AA577" s="305"/>
      <c r="AB577" s="306"/>
      <c r="AC577" s="305"/>
      <c r="AD577" s="307"/>
    </row>
    <row r="578" spans="1:30" s="304" customFormat="1">
      <c r="A578" s="296">
        <v>8</v>
      </c>
      <c r="B578" s="297" t="s">
        <v>1570</v>
      </c>
      <c r="C578" s="296" t="s">
        <v>600</v>
      </c>
      <c r="D578" s="297" t="s">
        <v>2506</v>
      </c>
      <c r="E578" s="297" t="s">
        <v>945</v>
      </c>
      <c r="F578" s="296">
        <v>5</v>
      </c>
      <c r="G578" s="298">
        <v>1.39</v>
      </c>
      <c r="H578" s="298">
        <v>1.1499999999999999</v>
      </c>
      <c r="I578" s="298">
        <v>0.88</v>
      </c>
      <c r="J578" s="299">
        <v>6338561.9500000002</v>
      </c>
      <c r="K578" s="299">
        <v>4126381.12</v>
      </c>
      <c r="L578" s="299">
        <v>2496502.71</v>
      </c>
      <c r="M578" s="299">
        <v>-2001701.39</v>
      </c>
      <c r="N578" s="299">
        <v>4.95</v>
      </c>
      <c r="O578" s="318">
        <v>11.957740585774056</v>
      </c>
      <c r="P578" s="299">
        <v>11.75</v>
      </c>
      <c r="Q578" s="318">
        <v>10.477489539748952</v>
      </c>
      <c r="R578" s="312">
        <v>195.04</v>
      </c>
      <c r="S578" s="312">
        <v>34.1</v>
      </c>
      <c r="T578" s="312">
        <v>82.27</v>
      </c>
      <c r="U578" s="312">
        <v>68.37</v>
      </c>
      <c r="V578" s="312">
        <v>100.6</v>
      </c>
      <c r="W578" s="303"/>
      <c r="Y578" s="305"/>
      <c r="Z578" s="305"/>
      <c r="AA578" s="305"/>
      <c r="AB578" s="306"/>
      <c r="AC578" s="305"/>
      <c r="AD578" s="307"/>
    </row>
    <row r="579" spans="1:30" s="304" customFormat="1">
      <c r="A579" s="296">
        <v>8</v>
      </c>
      <c r="B579" s="297" t="s">
        <v>1570</v>
      </c>
      <c r="C579" s="296" t="s">
        <v>601</v>
      </c>
      <c r="D579" s="297" t="s">
        <v>2915</v>
      </c>
      <c r="E579" s="297" t="s">
        <v>2864</v>
      </c>
      <c r="F579" s="296">
        <v>13</v>
      </c>
      <c r="G579" s="298">
        <v>1.1000000000000001</v>
      </c>
      <c r="H579" s="298">
        <v>0.86</v>
      </c>
      <c r="I579" s="298">
        <v>0.54</v>
      </c>
      <c r="J579" s="299">
        <v>6222474.2300000004</v>
      </c>
      <c r="K579" s="299">
        <v>22003590.07</v>
      </c>
      <c r="L579" s="299">
        <v>3581599.33</v>
      </c>
      <c r="M579" s="299">
        <v>-28169742.030000001</v>
      </c>
      <c r="N579" s="299">
        <v>1.55</v>
      </c>
      <c r="O579" s="318">
        <v>11.051176470588238</v>
      </c>
      <c r="P579" s="299">
        <v>9.3800000000000008</v>
      </c>
      <c r="Q579" s="318">
        <v>5.5768627450980395</v>
      </c>
      <c r="R579" s="312">
        <v>165.77</v>
      </c>
      <c r="S579" s="312">
        <v>27.44</v>
      </c>
      <c r="T579" s="312">
        <v>50.88</v>
      </c>
      <c r="U579" s="312">
        <v>87.69</v>
      </c>
      <c r="V579" s="312">
        <v>52.46</v>
      </c>
      <c r="W579" s="303"/>
      <c r="Y579" s="305"/>
      <c r="Z579" s="305"/>
      <c r="AA579" s="305"/>
      <c r="AB579" s="306"/>
      <c r="AC579" s="305"/>
      <c r="AD579" s="307"/>
    </row>
    <row r="580" spans="1:30" s="304" customFormat="1">
      <c r="A580" s="296">
        <v>8</v>
      </c>
      <c r="B580" s="297" t="s">
        <v>1570</v>
      </c>
      <c r="C580" s="296" t="s">
        <v>602</v>
      </c>
      <c r="D580" s="297" t="s">
        <v>2507</v>
      </c>
      <c r="E580" s="297" t="s">
        <v>1015</v>
      </c>
      <c r="F580" s="296">
        <v>3</v>
      </c>
      <c r="G580" s="298">
        <v>1.66</v>
      </c>
      <c r="H580" s="298">
        <v>1.32</v>
      </c>
      <c r="I580" s="298">
        <v>0.94</v>
      </c>
      <c r="J580" s="299">
        <v>5094969.1500000004</v>
      </c>
      <c r="K580" s="299">
        <v>10727570.91</v>
      </c>
      <c r="L580" s="299">
        <v>6385940.0199999996</v>
      </c>
      <c r="M580" s="299">
        <v>-451640.94</v>
      </c>
      <c r="N580" s="299">
        <v>16.68</v>
      </c>
      <c r="O580" s="318">
        <v>21.826829268292677</v>
      </c>
      <c r="P580" s="299">
        <v>14.71</v>
      </c>
      <c r="Q580" s="318">
        <v>10.564878048780489</v>
      </c>
      <c r="R580" s="312">
        <v>167.09</v>
      </c>
      <c r="S580" s="312">
        <v>28.03</v>
      </c>
      <c r="T580" s="312">
        <v>167.51</v>
      </c>
      <c r="U580" s="312">
        <v>72.47</v>
      </c>
      <c r="V580" s="312">
        <v>105.18</v>
      </c>
      <c r="W580" s="303"/>
      <c r="Y580" s="305"/>
      <c r="Z580" s="305"/>
      <c r="AA580" s="305"/>
      <c r="AB580" s="306"/>
      <c r="AC580" s="305"/>
      <c r="AD580" s="307"/>
    </row>
    <row r="581" spans="1:30" s="304" customFormat="1">
      <c r="A581" s="296">
        <v>8</v>
      </c>
      <c r="B581" s="297" t="s">
        <v>1570</v>
      </c>
      <c r="C581" s="296" t="s">
        <v>603</v>
      </c>
      <c r="D581" s="297" t="s">
        <v>2508</v>
      </c>
      <c r="E581" s="297" t="s">
        <v>1015</v>
      </c>
      <c r="F581" s="296">
        <v>3</v>
      </c>
      <c r="G581" s="298">
        <v>2.23</v>
      </c>
      <c r="H581" s="298">
        <v>1.91</v>
      </c>
      <c r="I581" s="298">
        <v>1.67</v>
      </c>
      <c r="J581" s="299">
        <v>11371714.01</v>
      </c>
      <c r="K581" s="299">
        <v>5493220.2999999998</v>
      </c>
      <c r="L581" s="299">
        <v>8783438.0099999998</v>
      </c>
      <c r="M581" s="299">
        <v>6177060.6799999997</v>
      </c>
      <c r="N581" s="299">
        <v>24.43</v>
      </c>
      <c r="O581" s="318">
        <v>21.826829268292677</v>
      </c>
      <c r="P581" s="299">
        <v>8.16</v>
      </c>
      <c r="Q581" s="318">
        <v>10.564878048780489</v>
      </c>
      <c r="R581" s="312">
        <v>115.46</v>
      </c>
      <c r="S581" s="312">
        <v>22.71</v>
      </c>
      <c r="T581" s="312">
        <v>69.16</v>
      </c>
      <c r="U581" s="312">
        <v>82.86</v>
      </c>
      <c r="V581" s="312">
        <v>113.92</v>
      </c>
      <c r="W581" s="303"/>
      <c r="Y581" s="305"/>
      <c r="Z581" s="305"/>
      <c r="AA581" s="305"/>
      <c r="AB581" s="306"/>
      <c r="AC581" s="305"/>
      <c r="AD581" s="307"/>
    </row>
    <row r="582" spans="1:30" s="304" customFormat="1">
      <c r="A582" s="296">
        <v>9</v>
      </c>
      <c r="B582" s="297" t="s">
        <v>1592</v>
      </c>
      <c r="C582" s="296" t="s">
        <v>604</v>
      </c>
      <c r="D582" s="297" t="s">
        <v>2509</v>
      </c>
      <c r="E582" s="297" t="s">
        <v>967</v>
      </c>
      <c r="F582" s="296">
        <v>2</v>
      </c>
      <c r="G582" s="298">
        <v>5.47</v>
      </c>
      <c r="H582" s="298">
        <v>5.12</v>
      </c>
      <c r="I582" s="298">
        <v>3.44</v>
      </c>
      <c r="J582" s="299">
        <v>29608266.579999998</v>
      </c>
      <c r="K582" s="299">
        <v>3608803.17</v>
      </c>
      <c r="L582" s="299">
        <v>3273851.15</v>
      </c>
      <c r="M582" s="299">
        <v>15991852.460000001</v>
      </c>
      <c r="N582" s="299">
        <v>11.58</v>
      </c>
      <c r="O582" s="318">
        <v>15.133488372093023</v>
      </c>
      <c r="P582" s="299">
        <v>7.21</v>
      </c>
      <c r="Q582" s="318">
        <v>8.0209302325581397</v>
      </c>
      <c r="R582" s="312">
        <v>60.84</v>
      </c>
      <c r="S582" s="312">
        <v>313.35000000000002</v>
      </c>
      <c r="T582" s="312">
        <v>628.51</v>
      </c>
      <c r="U582" s="312">
        <v>672.64</v>
      </c>
      <c r="V582" s="312">
        <v>103.93</v>
      </c>
      <c r="W582" s="303"/>
      <c r="Y582" s="305"/>
      <c r="Z582" s="305"/>
      <c r="AA582" s="305"/>
      <c r="AB582" s="306"/>
      <c r="AC582" s="305"/>
      <c r="AD582" s="307"/>
    </row>
    <row r="583" spans="1:30" s="304" customFormat="1">
      <c r="A583" s="296">
        <v>9</v>
      </c>
      <c r="B583" s="297" t="s">
        <v>1592</v>
      </c>
      <c r="C583" s="296" t="s">
        <v>605</v>
      </c>
      <c r="D583" s="297" t="s">
        <v>2510</v>
      </c>
      <c r="E583" s="297" t="s">
        <v>1000</v>
      </c>
      <c r="F583" s="296">
        <v>17</v>
      </c>
      <c r="G583" s="298">
        <v>1.36</v>
      </c>
      <c r="H583" s="298">
        <v>1.22</v>
      </c>
      <c r="I583" s="298">
        <v>0.6</v>
      </c>
      <c r="J583" s="299">
        <v>168206772.68000001</v>
      </c>
      <c r="K583" s="299">
        <v>1870545.26</v>
      </c>
      <c r="L583" s="299">
        <v>11135388.050000001</v>
      </c>
      <c r="M583" s="299">
        <v>-184661604.18000001</v>
      </c>
      <c r="N583" s="299">
        <v>1.1599999999999999</v>
      </c>
      <c r="O583" s="318">
        <v>7.9657894736842101</v>
      </c>
      <c r="P583" s="299">
        <v>0.11</v>
      </c>
      <c r="Q583" s="318">
        <v>3.4205263157894743</v>
      </c>
      <c r="R583" s="312">
        <v>189.26</v>
      </c>
      <c r="S583" s="312">
        <v>123.31</v>
      </c>
      <c r="T583" s="312">
        <v>64.66</v>
      </c>
      <c r="U583" s="312">
        <v>249.59</v>
      </c>
      <c r="V583" s="312">
        <v>41.08</v>
      </c>
      <c r="W583" s="303"/>
      <c r="Y583" s="305"/>
      <c r="Z583" s="305"/>
      <c r="AA583" s="305"/>
      <c r="AB583" s="306"/>
      <c r="AC583" s="305"/>
      <c r="AD583" s="307"/>
    </row>
    <row r="584" spans="1:30" s="304" customFormat="1">
      <c r="A584" s="296">
        <v>9</v>
      </c>
      <c r="B584" s="297" t="s">
        <v>1592</v>
      </c>
      <c r="C584" s="296" t="s">
        <v>606</v>
      </c>
      <c r="D584" s="297" t="s">
        <v>2511</v>
      </c>
      <c r="E584" s="297" t="s">
        <v>2865</v>
      </c>
      <c r="F584" s="296">
        <v>6</v>
      </c>
      <c r="G584" s="298">
        <v>1.91</v>
      </c>
      <c r="H584" s="298">
        <v>1.75</v>
      </c>
      <c r="I584" s="298">
        <v>1.5</v>
      </c>
      <c r="J584" s="299">
        <v>23145835.120000001</v>
      </c>
      <c r="K584" s="299">
        <v>16932244.699999999</v>
      </c>
      <c r="L584" s="299">
        <v>18999066.690000001</v>
      </c>
      <c r="M584" s="299">
        <v>12728426.630000001</v>
      </c>
      <c r="N584" s="299">
        <v>20.03</v>
      </c>
      <c r="O584" s="318">
        <v>12.960000000000003</v>
      </c>
      <c r="P584" s="299">
        <v>21.53</v>
      </c>
      <c r="Q584" s="318">
        <v>10.950165289256196</v>
      </c>
      <c r="R584" s="312">
        <v>275.94</v>
      </c>
      <c r="S584" s="312">
        <v>18.920000000000002</v>
      </c>
      <c r="T584" s="312">
        <v>65.790000000000006</v>
      </c>
      <c r="U584" s="312">
        <v>183.15</v>
      </c>
      <c r="V584" s="312">
        <v>58.97</v>
      </c>
      <c r="W584" s="303"/>
      <c r="Y584" s="305"/>
      <c r="Z584" s="305"/>
      <c r="AA584" s="305"/>
      <c r="AB584" s="306"/>
      <c r="AC584" s="305"/>
      <c r="AD584" s="307"/>
    </row>
    <row r="585" spans="1:30" s="304" customFormat="1">
      <c r="A585" s="296">
        <v>9</v>
      </c>
      <c r="B585" s="297" t="s">
        <v>1592</v>
      </c>
      <c r="C585" s="296" t="s">
        <v>607</v>
      </c>
      <c r="D585" s="297" t="s">
        <v>2512</v>
      </c>
      <c r="E585" s="297" t="s">
        <v>2865</v>
      </c>
      <c r="F585" s="296">
        <v>6</v>
      </c>
      <c r="G585" s="298">
        <v>2.2599999999999998</v>
      </c>
      <c r="H585" s="298">
        <v>2.11</v>
      </c>
      <c r="I585" s="298">
        <v>1.85</v>
      </c>
      <c r="J585" s="299">
        <v>36301861.649999999</v>
      </c>
      <c r="K585" s="299">
        <v>6699414.0700000003</v>
      </c>
      <c r="L585" s="299">
        <v>8374324.46</v>
      </c>
      <c r="M585" s="299">
        <v>24257884.870000001</v>
      </c>
      <c r="N585" s="299">
        <v>9.64</v>
      </c>
      <c r="O585" s="318">
        <v>12.960000000000003</v>
      </c>
      <c r="P585" s="299">
        <v>6.3</v>
      </c>
      <c r="Q585" s="318">
        <v>10.950165289256196</v>
      </c>
      <c r="R585" s="312">
        <v>205.88</v>
      </c>
      <c r="S585" s="312">
        <v>39.54</v>
      </c>
      <c r="T585" s="312">
        <v>60.75</v>
      </c>
      <c r="U585" s="312">
        <v>315.74</v>
      </c>
      <c r="V585" s="312">
        <v>80.58</v>
      </c>
      <c r="W585" s="303"/>
      <c r="Y585" s="305"/>
      <c r="Z585" s="305"/>
      <c r="AA585" s="305"/>
      <c r="AB585" s="306"/>
      <c r="AC585" s="305"/>
      <c r="AD585" s="307"/>
    </row>
    <row r="586" spans="1:30" s="304" customFormat="1">
      <c r="A586" s="296">
        <v>9</v>
      </c>
      <c r="B586" s="297" t="s">
        <v>1592</v>
      </c>
      <c r="C586" s="296" t="s">
        <v>608</v>
      </c>
      <c r="D586" s="297" t="s">
        <v>2513</v>
      </c>
      <c r="E586" s="297" t="s">
        <v>954</v>
      </c>
      <c r="F586" s="296">
        <v>7</v>
      </c>
      <c r="G586" s="298">
        <v>1.58</v>
      </c>
      <c r="H586" s="298">
        <v>1.42</v>
      </c>
      <c r="I586" s="298">
        <v>1.17</v>
      </c>
      <c r="J586" s="299">
        <v>25022316.899999999</v>
      </c>
      <c r="K586" s="299">
        <v>38069018.079999998</v>
      </c>
      <c r="L586" s="299">
        <v>39443288.030000001</v>
      </c>
      <c r="M586" s="299">
        <v>7310853.1399999997</v>
      </c>
      <c r="N586" s="299">
        <v>24.61</v>
      </c>
      <c r="O586" s="318">
        <v>11.74888888888889</v>
      </c>
      <c r="P586" s="299">
        <v>21.23</v>
      </c>
      <c r="Q586" s="318">
        <v>9.7611111111111093</v>
      </c>
      <c r="R586" s="312">
        <v>133.27000000000001</v>
      </c>
      <c r="S586" s="312">
        <v>30.96</v>
      </c>
      <c r="T586" s="312">
        <v>37.65</v>
      </c>
      <c r="U586" s="312">
        <v>710.03</v>
      </c>
      <c r="V586" s="312">
        <v>40.19</v>
      </c>
      <c r="W586" s="303"/>
      <c r="Y586" s="305"/>
      <c r="Z586" s="305"/>
      <c r="AA586" s="305"/>
      <c r="AB586" s="306"/>
      <c r="AC586" s="305"/>
      <c r="AD586" s="307"/>
    </row>
    <row r="587" spans="1:30" s="304" customFormat="1">
      <c r="A587" s="296">
        <v>9</v>
      </c>
      <c r="B587" s="297" t="s">
        <v>1592</v>
      </c>
      <c r="C587" s="296" t="s">
        <v>609</v>
      </c>
      <c r="D587" s="297" t="s">
        <v>2514</v>
      </c>
      <c r="E587" s="297" t="s">
        <v>2864</v>
      </c>
      <c r="F587" s="296">
        <v>13</v>
      </c>
      <c r="G587" s="298">
        <v>2.31</v>
      </c>
      <c r="H587" s="298">
        <v>2.09</v>
      </c>
      <c r="I587" s="298">
        <v>1.35</v>
      </c>
      <c r="J587" s="299">
        <v>62131157.609999999</v>
      </c>
      <c r="K587" s="299">
        <v>23620173.640000001</v>
      </c>
      <c r="L587" s="299">
        <v>23686902.440000001</v>
      </c>
      <c r="M587" s="299">
        <v>16761328.619999999</v>
      </c>
      <c r="N587" s="299">
        <v>12.32</v>
      </c>
      <c r="O587" s="318">
        <v>11.051176470588238</v>
      </c>
      <c r="P587" s="299">
        <v>9.5500000000000007</v>
      </c>
      <c r="Q587" s="318">
        <v>5.5768627450980395</v>
      </c>
      <c r="R587" s="312">
        <v>148.03</v>
      </c>
      <c r="S587" s="312">
        <v>103.73</v>
      </c>
      <c r="T587" s="312">
        <v>116.62</v>
      </c>
      <c r="U587" s="312">
        <v>294.89999999999998</v>
      </c>
      <c r="V587" s="312">
        <v>56.56</v>
      </c>
      <c r="W587" s="303"/>
      <c r="Y587" s="305"/>
      <c r="Z587" s="305"/>
      <c r="AA587" s="305"/>
      <c r="AB587" s="306"/>
      <c r="AC587" s="305"/>
      <c r="AD587" s="307"/>
    </row>
    <row r="588" spans="1:30" s="304" customFormat="1">
      <c r="A588" s="296">
        <v>9</v>
      </c>
      <c r="B588" s="297" t="s">
        <v>1592</v>
      </c>
      <c r="C588" s="296" t="s">
        <v>610</v>
      </c>
      <c r="D588" s="297" t="s">
        <v>2515</v>
      </c>
      <c r="E588" s="297" t="s">
        <v>941</v>
      </c>
      <c r="F588" s="296">
        <v>10</v>
      </c>
      <c r="G588" s="298">
        <v>2.52</v>
      </c>
      <c r="H588" s="298">
        <v>2.27</v>
      </c>
      <c r="I588" s="298">
        <v>1.05</v>
      </c>
      <c r="J588" s="299">
        <v>50112609.909999996</v>
      </c>
      <c r="K588" s="299">
        <v>24261569.550000001</v>
      </c>
      <c r="L588" s="299">
        <v>27082012.93</v>
      </c>
      <c r="M588" s="299">
        <v>1732955.49</v>
      </c>
      <c r="N588" s="299">
        <v>16.05</v>
      </c>
      <c r="O588" s="318">
        <v>10.935862068965518</v>
      </c>
      <c r="P588" s="299">
        <v>13.64</v>
      </c>
      <c r="Q588" s="318">
        <v>9.086724137931034</v>
      </c>
      <c r="R588" s="312">
        <v>180.12</v>
      </c>
      <c r="S588" s="312">
        <v>121.8</v>
      </c>
      <c r="T588" s="312">
        <v>61.86</v>
      </c>
      <c r="U588" s="312">
        <v>351.48</v>
      </c>
      <c r="V588" s="312">
        <v>63.34</v>
      </c>
      <c r="W588" s="303"/>
      <c r="Y588" s="305"/>
      <c r="Z588" s="305"/>
      <c r="AA588" s="305"/>
      <c r="AB588" s="306"/>
      <c r="AC588" s="305"/>
      <c r="AD588" s="307"/>
    </row>
    <row r="589" spans="1:30" s="304" customFormat="1">
      <c r="A589" s="296">
        <v>9</v>
      </c>
      <c r="B589" s="297" t="s">
        <v>1592</v>
      </c>
      <c r="C589" s="296" t="s">
        <v>611</v>
      </c>
      <c r="D589" s="297" t="s">
        <v>2516</v>
      </c>
      <c r="E589" s="297" t="s">
        <v>963</v>
      </c>
      <c r="F589" s="296">
        <v>9</v>
      </c>
      <c r="G589" s="298">
        <v>1.4</v>
      </c>
      <c r="H589" s="298">
        <v>1.29</v>
      </c>
      <c r="I589" s="298">
        <v>0.9</v>
      </c>
      <c r="J589" s="299">
        <v>14408221.960000001</v>
      </c>
      <c r="K589" s="299">
        <v>4361367.42</v>
      </c>
      <c r="L589" s="299">
        <v>9616564.6300000008</v>
      </c>
      <c r="M589" s="299">
        <v>-3379095.2</v>
      </c>
      <c r="N589" s="299">
        <v>9.08</v>
      </c>
      <c r="O589" s="318">
        <v>10.682500000000001</v>
      </c>
      <c r="P589" s="299">
        <v>4.37</v>
      </c>
      <c r="Q589" s="318">
        <v>7.8810714285714285</v>
      </c>
      <c r="R589" s="312">
        <v>371.88</v>
      </c>
      <c r="S589" s="312">
        <v>66.349999999999994</v>
      </c>
      <c r="T589" s="312">
        <v>74.010000000000005</v>
      </c>
      <c r="U589" s="312">
        <v>267.52999999999997</v>
      </c>
      <c r="V589" s="312">
        <v>55.75</v>
      </c>
      <c r="W589" s="303"/>
      <c r="Y589" s="305"/>
      <c r="Z589" s="305"/>
      <c r="AA589" s="305"/>
      <c r="AB589" s="306"/>
      <c r="AC589" s="305"/>
      <c r="AD589" s="307"/>
    </row>
    <row r="590" spans="1:30" s="304" customFormat="1">
      <c r="A590" s="296">
        <v>9</v>
      </c>
      <c r="B590" s="297" t="s">
        <v>1592</v>
      </c>
      <c r="C590" s="296" t="s">
        <v>612</v>
      </c>
      <c r="D590" s="297" t="s">
        <v>2517</v>
      </c>
      <c r="E590" s="297" t="s">
        <v>945</v>
      </c>
      <c r="F590" s="296">
        <v>5</v>
      </c>
      <c r="G590" s="298">
        <v>1.62</v>
      </c>
      <c r="H590" s="298">
        <v>1.19</v>
      </c>
      <c r="I590" s="298">
        <v>0.48</v>
      </c>
      <c r="J590" s="299">
        <v>9059386.6300000008</v>
      </c>
      <c r="K590" s="299">
        <v>15045592.1</v>
      </c>
      <c r="L590" s="299">
        <v>14165129.189999999</v>
      </c>
      <c r="M590" s="299">
        <v>-7604728.4400000004</v>
      </c>
      <c r="N590" s="299">
        <v>16.829999999999998</v>
      </c>
      <c r="O590" s="318">
        <v>11.957740585774056</v>
      </c>
      <c r="P590" s="299">
        <v>30.39</v>
      </c>
      <c r="Q590" s="318">
        <v>10.477489539748952</v>
      </c>
      <c r="R590" s="312">
        <v>166.59</v>
      </c>
      <c r="S590" s="312">
        <v>73.16</v>
      </c>
      <c r="T590" s="312">
        <v>69.53</v>
      </c>
      <c r="U590" s="312">
        <v>391.08</v>
      </c>
      <c r="V590" s="312">
        <v>86.85</v>
      </c>
      <c r="W590" s="303"/>
      <c r="Y590" s="305"/>
      <c r="Z590" s="305"/>
      <c r="AA590" s="305"/>
      <c r="AB590" s="306"/>
      <c r="AC590" s="305"/>
      <c r="AD590" s="307"/>
    </row>
    <row r="591" spans="1:30" s="304" customFormat="1">
      <c r="A591" s="296">
        <v>9</v>
      </c>
      <c r="B591" s="297" t="s">
        <v>1592</v>
      </c>
      <c r="C591" s="296" t="s">
        <v>613</v>
      </c>
      <c r="D591" s="297" t="s">
        <v>2518</v>
      </c>
      <c r="E591" s="297" t="s">
        <v>2865</v>
      </c>
      <c r="F591" s="296">
        <v>6</v>
      </c>
      <c r="G591" s="298">
        <v>2.56</v>
      </c>
      <c r="H591" s="298">
        <v>2.35</v>
      </c>
      <c r="I591" s="298">
        <v>2.0099999999999998</v>
      </c>
      <c r="J591" s="299">
        <v>37972726.270000003</v>
      </c>
      <c r="K591" s="299">
        <v>16766297.369999999</v>
      </c>
      <c r="L591" s="299">
        <v>17734908.379999999</v>
      </c>
      <c r="M591" s="299">
        <v>24608275.899999999</v>
      </c>
      <c r="N591" s="299">
        <v>18.72</v>
      </c>
      <c r="O591" s="318">
        <v>12.960000000000003</v>
      </c>
      <c r="P591" s="299">
        <v>13.48</v>
      </c>
      <c r="Q591" s="318">
        <v>10.950165289256196</v>
      </c>
      <c r="R591" s="312">
        <v>146.54</v>
      </c>
      <c r="S591" s="312">
        <v>140.16999999999999</v>
      </c>
      <c r="T591" s="312">
        <v>377.61</v>
      </c>
      <c r="U591" s="312">
        <v>206.98</v>
      </c>
      <c r="V591" s="312">
        <v>66.06</v>
      </c>
      <c r="W591" s="303"/>
      <c r="Y591" s="305"/>
      <c r="Z591" s="305"/>
      <c r="AA591" s="305"/>
      <c r="AB591" s="306"/>
      <c r="AC591" s="305"/>
      <c r="AD591" s="307"/>
    </row>
    <row r="592" spans="1:30" s="304" customFormat="1">
      <c r="A592" s="296">
        <v>9</v>
      </c>
      <c r="B592" s="297" t="s">
        <v>1592</v>
      </c>
      <c r="C592" s="296" t="s">
        <v>614</v>
      </c>
      <c r="D592" s="297" t="s">
        <v>2806</v>
      </c>
      <c r="E592" s="297" t="s">
        <v>2867</v>
      </c>
      <c r="F592" s="296">
        <v>15</v>
      </c>
      <c r="G592" s="298">
        <v>1.42</v>
      </c>
      <c r="H592" s="298">
        <v>1.26</v>
      </c>
      <c r="I592" s="298">
        <v>0.68</v>
      </c>
      <c r="J592" s="299">
        <v>49544882.210000001</v>
      </c>
      <c r="K592" s="299">
        <v>55097372.140000001</v>
      </c>
      <c r="L592" s="299">
        <v>67939539.810000002</v>
      </c>
      <c r="M592" s="299">
        <v>-37550302.460000001</v>
      </c>
      <c r="N592" s="299">
        <v>18.82</v>
      </c>
      <c r="O592" s="318">
        <v>9.7924999999999986</v>
      </c>
      <c r="P592" s="299">
        <v>12.62</v>
      </c>
      <c r="Q592" s="318">
        <v>4.3149999999999995</v>
      </c>
      <c r="R592" s="312">
        <v>216.81</v>
      </c>
      <c r="S592" s="312">
        <v>77.400000000000006</v>
      </c>
      <c r="T592" s="312">
        <v>48.41</v>
      </c>
      <c r="U592" s="312">
        <v>286.92</v>
      </c>
      <c r="V592" s="312">
        <v>50.08</v>
      </c>
      <c r="W592" s="303"/>
      <c r="Y592" s="305"/>
      <c r="Z592" s="305"/>
      <c r="AA592" s="305"/>
      <c r="AB592" s="306"/>
      <c r="AC592" s="305"/>
      <c r="AD592" s="307"/>
    </row>
    <row r="593" spans="1:30" s="304" customFormat="1">
      <c r="A593" s="296">
        <v>9</v>
      </c>
      <c r="B593" s="297" t="s">
        <v>1592</v>
      </c>
      <c r="C593" s="296" t="s">
        <v>615</v>
      </c>
      <c r="D593" s="297" t="s">
        <v>2519</v>
      </c>
      <c r="E593" s="297" t="s">
        <v>2865</v>
      </c>
      <c r="F593" s="296">
        <v>6</v>
      </c>
      <c r="G593" s="298">
        <v>2.54</v>
      </c>
      <c r="H593" s="298">
        <v>2.23</v>
      </c>
      <c r="I593" s="298">
        <v>1.87</v>
      </c>
      <c r="J593" s="299">
        <v>19311453.120000001</v>
      </c>
      <c r="K593" s="299">
        <v>12612579.060000001</v>
      </c>
      <c r="L593" s="299">
        <v>15670257.810000001</v>
      </c>
      <c r="M593" s="299">
        <v>10939824.35</v>
      </c>
      <c r="N593" s="299">
        <v>18.3</v>
      </c>
      <c r="O593" s="318">
        <v>12.960000000000003</v>
      </c>
      <c r="P593" s="299">
        <v>19.91</v>
      </c>
      <c r="Q593" s="318">
        <v>10.950165289256196</v>
      </c>
      <c r="R593" s="312">
        <v>150.62</v>
      </c>
      <c r="S593" s="312">
        <v>16.75</v>
      </c>
      <c r="T593" s="312">
        <v>59.47</v>
      </c>
      <c r="U593" s="312">
        <v>276.64</v>
      </c>
      <c r="V593" s="312">
        <v>56.32</v>
      </c>
      <c r="W593" s="303"/>
      <c r="Y593" s="305"/>
      <c r="Z593" s="305"/>
      <c r="AA593" s="305"/>
      <c r="AB593" s="306"/>
      <c r="AC593" s="305"/>
      <c r="AD593" s="307"/>
    </row>
    <row r="594" spans="1:30" s="304" customFormat="1">
      <c r="A594" s="296">
        <v>9</v>
      </c>
      <c r="B594" s="297" t="s">
        <v>1592</v>
      </c>
      <c r="C594" s="296" t="s">
        <v>616</v>
      </c>
      <c r="D594" s="297" t="s">
        <v>2520</v>
      </c>
      <c r="E594" s="297" t="s">
        <v>2864</v>
      </c>
      <c r="F594" s="296">
        <v>13</v>
      </c>
      <c r="G594" s="298">
        <v>4.04</v>
      </c>
      <c r="H594" s="298">
        <v>3.64</v>
      </c>
      <c r="I594" s="298">
        <v>2.58</v>
      </c>
      <c r="J594" s="299">
        <v>120772473.98999999</v>
      </c>
      <c r="K594" s="299">
        <v>19028225.050000001</v>
      </c>
      <c r="L594" s="299">
        <v>21397276.690000001</v>
      </c>
      <c r="M594" s="299">
        <v>62889694.990000002</v>
      </c>
      <c r="N594" s="299">
        <v>13.28</v>
      </c>
      <c r="O594" s="318">
        <v>11.051176470588238</v>
      </c>
      <c r="P594" s="299">
        <v>6.41</v>
      </c>
      <c r="Q594" s="318">
        <v>5.5768627450980395</v>
      </c>
      <c r="R594" s="312">
        <v>121.92</v>
      </c>
      <c r="S594" s="312">
        <v>123.21</v>
      </c>
      <c r="T594" s="312">
        <v>122.16</v>
      </c>
      <c r="U594" s="312">
        <v>508.3</v>
      </c>
      <c r="V594" s="312">
        <v>111.32</v>
      </c>
      <c r="W594" s="303"/>
      <c r="Y594" s="305"/>
      <c r="Z594" s="305"/>
      <c r="AA594" s="305"/>
      <c r="AB594" s="306"/>
      <c r="AC594" s="305"/>
      <c r="AD594" s="307"/>
    </row>
    <row r="595" spans="1:30" s="304" customFormat="1">
      <c r="A595" s="296">
        <v>9</v>
      </c>
      <c r="B595" s="297" t="s">
        <v>1592</v>
      </c>
      <c r="C595" s="296" t="s">
        <v>617</v>
      </c>
      <c r="D595" s="297" t="s">
        <v>2521</v>
      </c>
      <c r="E595" s="297" t="s">
        <v>2865</v>
      </c>
      <c r="F595" s="296">
        <v>6</v>
      </c>
      <c r="G595" s="298">
        <v>2.38</v>
      </c>
      <c r="H595" s="298">
        <v>2.0699999999999998</v>
      </c>
      <c r="I595" s="298">
        <v>1.67</v>
      </c>
      <c r="J595" s="299">
        <v>21367582.66</v>
      </c>
      <c r="K595" s="299">
        <v>13154683.23</v>
      </c>
      <c r="L595" s="299">
        <v>17979716.16</v>
      </c>
      <c r="M595" s="299">
        <v>10338155.83</v>
      </c>
      <c r="N595" s="299">
        <v>18.77</v>
      </c>
      <c r="O595" s="318">
        <v>12.960000000000003</v>
      </c>
      <c r="P595" s="299">
        <v>11.65</v>
      </c>
      <c r="Q595" s="318">
        <v>10.950165289256196</v>
      </c>
      <c r="R595" s="312">
        <v>84.47</v>
      </c>
      <c r="S595" s="312">
        <v>36.5</v>
      </c>
      <c r="T595" s="312">
        <v>61.24</v>
      </c>
      <c r="U595" s="312">
        <v>530.39</v>
      </c>
      <c r="V595" s="312">
        <v>73.099999999999994</v>
      </c>
      <c r="W595" s="303"/>
      <c r="Y595" s="305"/>
      <c r="Z595" s="305"/>
      <c r="AA595" s="305"/>
      <c r="AB595" s="306"/>
      <c r="AC595" s="305"/>
      <c r="AD595" s="307"/>
    </row>
    <row r="596" spans="1:30" s="304" customFormat="1">
      <c r="A596" s="296">
        <v>9</v>
      </c>
      <c r="B596" s="297" t="s">
        <v>1592</v>
      </c>
      <c r="C596" s="296" t="s">
        <v>618</v>
      </c>
      <c r="D596" s="297" t="s">
        <v>2522</v>
      </c>
      <c r="E596" s="297" t="s">
        <v>945</v>
      </c>
      <c r="F596" s="296">
        <v>5</v>
      </c>
      <c r="G596" s="298">
        <v>8.44</v>
      </c>
      <c r="H596" s="298">
        <v>7.83</v>
      </c>
      <c r="I596" s="298">
        <v>7.02</v>
      </c>
      <c r="J596" s="299">
        <v>45154272.140000001</v>
      </c>
      <c r="K596" s="299">
        <v>16347819.029999999</v>
      </c>
      <c r="L596" s="299">
        <v>18199602.870000001</v>
      </c>
      <c r="M596" s="299">
        <v>36569169.460000001</v>
      </c>
      <c r="N596" s="299">
        <v>26.49</v>
      </c>
      <c r="O596" s="318">
        <v>11.957740585774056</v>
      </c>
      <c r="P596" s="299">
        <v>20.51</v>
      </c>
      <c r="Q596" s="318">
        <v>10.477489539748952</v>
      </c>
      <c r="R596" s="312">
        <v>85.55</v>
      </c>
      <c r="S596" s="312">
        <v>52.71</v>
      </c>
      <c r="T596" s="312">
        <v>55.05</v>
      </c>
      <c r="U596" s="312">
        <v>261.38</v>
      </c>
      <c r="V596" s="312">
        <v>81.3</v>
      </c>
      <c r="W596" s="303"/>
      <c r="Y596" s="305"/>
      <c r="Z596" s="305"/>
      <c r="AA596" s="305"/>
      <c r="AB596" s="306"/>
      <c r="AC596" s="305"/>
      <c r="AD596" s="307"/>
    </row>
    <row r="597" spans="1:30" s="304" customFormat="1">
      <c r="A597" s="296">
        <v>9</v>
      </c>
      <c r="B597" s="297" t="s">
        <v>1592</v>
      </c>
      <c r="C597" s="296" t="s">
        <v>619</v>
      </c>
      <c r="D597" s="297" t="s">
        <v>2523</v>
      </c>
      <c r="E597" s="297" t="s">
        <v>945</v>
      </c>
      <c r="F597" s="296">
        <v>5</v>
      </c>
      <c r="G597" s="298">
        <v>2.2599999999999998</v>
      </c>
      <c r="H597" s="298">
        <v>2.0499999999999998</v>
      </c>
      <c r="I597" s="298">
        <v>1.61</v>
      </c>
      <c r="J597" s="299">
        <v>13227429.49</v>
      </c>
      <c r="K597" s="299">
        <v>11000030.359999999</v>
      </c>
      <c r="L597" s="299">
        <v>12684331.699999999</v>
      </c>
      <c r="M597" s="299">
        <v>6163543.4000000004</v>
      </c>
      <c r="N597" s="299">
        <v>22</v>
      </c>
      <c r="O597" s="318">
        <v>11.957740585774056</v>
      </c>
      <c r="P597" s="299">
        <v>21.72</v>
      </c>
      <c r="Q597" s="318">
        <v>10.477489539748952</v>
      </c>
      <c r="R597" s="312">
        <v>138.85</v>
      </c>
      <c r="S597" s="312">
        <v>46.13</v>
      </c>
      <c r="T597" s="312">
        <v>70.13</v>
      </c>
      <c r="U597" s="312">
        <v>168.36</v>
      </c>
      <c r="V597" s="312">
        <v>61.13</v>
      </c>
      <c r="W597" s="303"/>
      <c r="Y597" s="305"/>
      <c r="Z597" s="305"/>
      <c r="AA597" s="305"/>
      <c r="AB597" s="306"/>
      <c r="AC597" s="305"/>
      <c r="AD597" s="307"/>
    </row>
    <row r="598" spans="1:30" s="304" customFormat="1">
      <c r="A598" s="296">
        <v>9</v>
      </c>
      <c r="B598" s="297" t="s">
        <v>1609</v>
      </c>
      <c r="C598" s="296" t="s">
        <v>620</v>
      </c>
      <c r="D598" s="297" t="s">
        <v>2524</v>
      </c>
      <c r="E598" s="297" t="s">
        <v>1081</v>
      </c>
      <c r="F598" s="296">
        <v>20</v>
      </c>
      <c r="G598" s="298">
        <v>5.18</v>
      </c>
      <c r="H598" s="298">
        <v>4.75</v>
      </c>
      <c r="I598" s="298">
        <v>3.19</v>
      </c>
      <c r="J598" s="299">
        <v>2650190550.29</v>
      </c>
      <c r="K598" s="299">
        <v>224271639.81999999</v>
      </c>
      <c r="L598" s="299">
        <v>169874558.37</v>
      </c>
      <c r="M598" s="299">
        <v>1402272189.0999999</v>
      </c>
      <c r="N598" s="299">
        <v>4.82</v>
      </c>
      <c r="O598" s="318">
        <v>5.2166666666666668</v>
      </c>
      <c r="P598" s="299">
        <v>3.79</v>
      </c>
      <c r="Q598" s="318">
        <v>2.2133333333333334</v>
      </c>
      <c r="R598" s="312">
        <v>63.96</v>
      </c>
      <c r="S598" s="312">
        <v>76.81</v>
      </c>
      <c r="T598" s="312">
        <v>83.93</v>
      </c>
      <c r="U598" s="312">
        <v>119.43</v>
      </c>
      <c r="V598" s="312">
        <v>39.76</v>
      </c>
      <c r="W598" s="303"/>
      <c r="Y598" s="305"/>
      <c r="Z598" s="305"/>
      <c r="AA598" s="305"/>
      <c r="AB598" s="306"/>
      <c r="AC598" s="305"/>
      <c r="AD598" s="307"/>
    </row>
    <row r="599" spans="1:30" s="304" customFormat="1">
      <c r="A599" s="296">
        <v>9</v>
      </c>
      <c r="B599" s="297" t="s">
        <v>1609</v>
      </c>
      <c r="C599" s="296" t="s">
        <v>621</v>
      </c>
      <c r="D599" s="297" t="s">
        <v>2525</v>
      </c>
      <c r="E599" s="297" t="s">
        <v>2864</v>
      </c>
      <c r="F599" s="296">
        <v>13</v>
      </c>
      <c r="G599" s="298">
        <v>3.07</v>
      </c>
      <c r="H599" s="298">
        <v>2.62</v>
      </c>
      <c r="I599" s="298">
        <v>2.21</v>
      </c>
      <c r="J599" s="299">
        <v>52188159.049999997</v>
      </c>
      <c r="K599" s="299">
        <v>18791676.32</v>
      </c>
      <c r="L599" s="299">
        <v>23867568.239999998</v>
      </c>
      <c r="M599" s="299">
        <v>30391495.210000001</v>
      </c>
      <c r="N599" s="299">
        <v>14.38</v>
      </c>
      <c r="O599" s="318">
        <v>11.051176470588238</v>
      </c>
      <c r="P599" s="299">
        <v>10.46</v>
      </c>
      <c r="Q599" s="318">
        <v>5.5768627450980395</v>
      </c>
      <c r="R599" s="312">
        <v>98.64</v>
      </c>
      <c r="S599" s="312">
        <v>15.52</v>
      </c>
      <c r="T599" s="312">
        <v>30.05</v>
      </c>
      <c r="U599" s="312">
        <v>135.08000000000001</v>
      </c>
      <c r="V599" s="312">
        <v>81.489999999999995</v>
      </c>
      <c r="W599" s="303"/>
      <c r="Y599" s="305"/>
      <c r="Z599" s="305"/>
      <c r="AA599" s="305"/>
      <c r="AB599" s="306"/>
      <c r="AC599" s="305"/>
      <c r="AD599" s="307"/>
    </row>
    <row r="600" spans="1:30" s="304" customFormat="1">
      <c r="A600" s="296">
        <v>9</v>
      </c>
      <c r="B600" s="297" t="s">
        <v>1609</v>
      </c>
      <c r="C600" s="296" t="s">
        <v>622</v>
      </c>
      <c r="D600" s="297" t="s">
        <v>2526</v>
      </c>
      <c r="E600" s="297" t="s">
        <v>2865</v>
      </c>
      <c r="F600" s="296">
        <v>6</v>
      </c>
      <c r="G600" s="298">
        <v>3.86</v>
      </c>
      <c r="H600" s="298">
        <v>3.53</v>
      </c>
      <c r="I600" s="298">
        <v>3.3</v>
      </c>
      <c r="J600" s="299">
        <v>75533084.920000002</v>
      </c>
      <c r="K600" s="299">
        <v>18163776.100000001</v>
      </c>
      <c r="L600" s="299">
        <v>18734285.789999999</v>
      </c>
      <c r="M600" s="299">
        <v>60961899.229999997</v>
      </c>
      <c r="N600" s="299">
        <v>15.73</v>
      </c>
      <c r="O600" s="318">
        <v>12.960000000000003</v>
      </c>
      <c r="P600" s="299">
        <v>12.64</v>
      </c>
      <c r="Q600" s="318">
        <v>10.950165289256196</v>
      </c>
      <c r="R600" s="312">
        <v>142.41</v>
      </c>
      <c r="S600" s="312">
        <v>24.85</v>
      </c>
      <c r="T600" s="312">
        <v>43.02</v>
      </c>
      <c r="U600" s="312">
        <v>149.97999999999999</v>
      </c>
      <c r="V600" s="312">
        <v>97.12</v>
      </c>
      <c r="W600" s="303"/>
      <c r="Y600" s="305"/>
      <c r="Z600" s="305"/>
      <c r="AA600" s="305"/>
      <c r="AB600" s="306"/>
      <c r="AC600" s="305"/>
      <c r="AD600" s="307"/>
    </row>
    <row r="601" spans="1:30" s="304" customFormat="1">
      <c r="A601" s="296">
        <v>9</v>
      </c>
      <c r="B601" s="297" t="s">
        <v>1609</v>
      </c>
      <c r="C601" s="296" t="s">
        <v>623</v>
      </c>
      <c r="D601" s="297" t="s">
        <v>2527</v>
      </c>
      <c r="E601" s="297" t="s">
        <v>2865</v>
      </c>
      <c r="F601" s="296">
        <v>6</v>
      </c>
      <c r="G601" s="298">
        <v>1.86</v>
      </c>
      <c r="H601" s="298">
        <v>1.73</v>
      </c>
      <c r="I601" s="298">
        <v>1.3</v>
      </c>
      <c r="J601" s="299">
        <v>39183771.369999997</v>
      </c>
      <c r="K601" s="299">
        <v>10893582.25</v>
      </c>
      <c r="L601" s="299">
        <v>12732980.74</v>
      </c>
      <c r="M601" s="299">
        <v>13633665.029999999</v>
      </c>
      <c r="N601" s="299">
        <v>12.75</v>
      </c>
      <c r="O601" s="318">
        <v>12.960000000000003</v>
      </c>
      <c r="P601" s="299">
        <v>7.7</v>
      </c>
      <c r="Q601" s="318">
        <v>10.950165289256196</v>
      </c>
      <c r="R601" s="312">
        <v>156.47999999999999</v>
      </c>
      <c r="S601" s="312">
        <v>363.57</v>
      </c>
      <c r="T601" s="312">
        <v>108.56</v>
      </c>
      <c r="U601" s="312">
        <v>352.32</v>
      </c>
      <c r="V601" s="312">
        <v>69.92</v>
      </c>
      <c r="W601" s="303"/>
      <c r="Y601" s="305"/>
      <c r="Z601" s="305"/>
      <c r="AA601" s="305"/>
      <c r="AB601" s="306"/>
      <c r="AC601" s="305"/>
      <c r="AD601" s="307"/>
    </row>
    <row r="602" spans="1:30" s="304" customFormat="1">
      <c r="A602" s="296">
        <v>9</v>
      </c>
      <c r="B602" s="297" t="s">
        <v>1609</v>
      </c>
      <c r="C602" s="296" t="s">
        <v>624</v>
      </c>
      <c r="D602" s="297" t="s">
        <v>2528</v>
      </c>
      <c r="E602" s="297" t="s">
        <v>945</v>
      </c>
      <c r="F602" s="296">
        <v>5</v>
      </c>
      <c r="G602" s="298">
        <v>3.47</v>
      </c>
      <c r="H602" s="298">
        <v>3.25</v>
      </c>
      <c r="I602" s="298">
        <v>2.15</v>
      </c>
      <c r="J602" s="299">
        <v>24081393.100000001</v>
      </c>
      <c r="K602" s="299">
        <v>2338919.14</v>
      </c>
      <c r="L602" s="299">
        <v>4412056.42</v>
      </c>
      <c r="M602" s="299">
        <v>10954813.32</v>
      </c>
      <c r="N602" s="299">
        <v>7.23</v>
      </c>
      <c r="O602" s="318">
        <v>11.957740585774056</v>
      </c>
      <c r="P602" s="299">
        <v>2.88</v>
      </c>
      <c r="Q602" s="318">
        <v>10.477489539748952</v>
      </c>
      <c r="R602" s="312">
        <v>111.34</v>
      </c>
      <c r="S602" s="312">
        <v>54.89</v>
      </c>
      <c r="T602" s="312">
        <v>47.3</v>
      </c>
      <c r="U602" s="312">
        <v>582.59</v>
      </c>
      <c r="V602" s="312">
        <v>46.11</v>
      </c>
      <c r="W602" s="303"/>
      <c r="Y602" s="305"/>
      <c r="Z602" s="305"/>
      <c r="AA602" s="305"/>
      <c r="AB602" s="306"/>
      <c r="AC602" s="305"/>
      <c r="AD602" s="307"/>
    </row>
    <row r="603" spans="1:30" s="304" customFormat="1">
      <c r="A603" s="296">
        <v>9</v>
      </c>
      <c r="B603" s="297" t="s">
        <v>1609</v>
      </c>
      <c r="C603" s="296" t="s">
        <v>625</v>
      </c>
      <c r="D603" s="297" t="s">
        <v>2529</v>
      </c>
      <c r="E603" s="297" t="s">
        <v>941</v>
      </c>
      <c r="F603" s="296">
        <v>10</v>
      </c>
      <c r="G603" s="298">
        <v>1.79</v>
      </c>
      <c r="H603" s="298">
        <v>1.47</v>
      </c>
      <c r="I603" s="298">
        <v>1.08</v>
      </c>
      <c r="J603" s="299">
        <v>17530763.690000001</v>
      </c>
      <c r="K603" s="299">
        <v>7521902.1900000004</v>
      </c>
      <c r="L603" s="299">
        <v>12773200.609999999</v>
      </c>
      <c r="M603" s="299">
        <v>1697215.16</v>
      </c>
      <c r="N603" s="299">
        <v>10.75</v>
      </c>
      <c r="O603" s="318">
        <v>10.935862068965518</v>
      </c>
      <c r="P603" s="299">
        <v>7.02</v>
      </c>
      <c r="Q603" s="318">
        <v>9.086724137931034</v>
      </c>
      <c r="R603" s="312">
        <v>210.21</v>
      </c>
      <c r="S603" s="312">
        <v>23.49</v>
      </c>
      <c r="T603" s="312">
        <v>56.59</v>
      </c>
      <c r="U603" s="312">
        <v>450.5</v>
      </c>
      <c r="V603" s="312">
        <v>92.41</v>
      </c>
      <c r="W603" s="303"/>
      <c r="Y603" s="305"/>
      <c r="Z603" s="305"/>
      <c r="AA603" s="305"/>
      <c r="AB603" s="306"/>
      <c r="AC603" s="305"/>
      <c r="AD603" s="307"/>
    </row>
    <row r="604" spans="1:30" s="304" customFormat="1">
      <c r="A604" s="296">
        <v>9</v>
      </c>
      <c r="B604" s="297" t="s">
        <v>1609</v>
      </c>
      <c r="C604" s="296" t="s">
        <v>626</v>
      </c>
      <c r="D604" s="297" t="s">
        <v>2530</v>
      </c>
      <c r="E604" s="297" t="s">
        <v>2866</v>
      </c>
      <c r="F604" s="296">
        <v>12</v>
      </c>
      <c r="G604" s="298">
        <v>1.66</v>
      </c>
      <c r="H604" s="298">
        <v>1.41</v>
      </c>
      <c r="I604" s="298">
        <v>0.89</v>
      </c>
      <c r="J604" s="299">
        <v>33354019.420000002</v>
      </c>
      <c r="K604" s="299">
        <v>8306057.5899999999</v>
      </c>
      <c r="L604" s="299">
        <v>8411305.4000000004</v>
      </c>
      <c r="M604" s="299">
        <v>-5094545.2300000004</v>
      </c>
      <c r="N604" s="299">
        <v>5.44</v>
      </c>
      <c r="O604" s="318">
        <v>11.824857142857141</v>
      </c>
      <c r="P604" s="299">
        <v>2.38</v>
      </c>
      <c r="Q604" s="318">
        <v>6.0414285714285709</v>
      </c>
      <c r="R604" s="312">
        <v>143.51</v>
      </c>
      <c r="S604" s="312">
        <v>81.709999999999994</v>
      </c>
      <c r="T604" s="312">
        <v>31.03</v>
      </c>
      <c r="U604" s="312">
        <v>174.12</v>
      </c>
      <c r="V604" s="312">
        <v>80.959999999999994</v>
      </c>
      <c r="W604" s="303"/>
      <c r="Y604" s="305"/>
      <c r="Z604" s="305"/>
      <c r="AA604" s="305"/>
      <c r="AB604" s="306"/>
      <c r="AC604" s="305"/>
      <c r="AD604" s="307"/>
    </row>
    <row r="605" spans="1:30" s="304" customFormat="1">
      <c r="A605" s="296">
        <v>9</v>
      </c>
      <c r="B605" s="297" t="s">
        <v>1609</v>
      </c>
      <c r="C605" s="296" t="s">
        <v>627</v>
      </c>
      <c r="D605" s="297" t="s">
        <v>2531</v>
      </c>
      <c r="E605" s="297" t="s">
        <v>2864</v>
      </c>
      <c r="F605" s="296">
        <v>13</v>
      </c>
      <c r="G605" s="298">
        <v>1.42</v>
      </c>
      <c r="H605" s="298">
        <v>1.27</v>
      </c>
      <c r="I605" s="298">
        <v>1.08</v>
      </c>
      <c r="J605" s="299">
        <v>29653436.550000001</v>
      </c>
      <c r="K605" s="299">
        <v>-39195490.810000002</v>
      </c>
      <c r="L605" s="299">
        <v>2753714.65</v>
      </c>
      <c r="M605" s="299">
        <v>5269740.04</v>
      </c>
      <c r="N605" s="299">
        <v>1.52</v>
      </c>
      <c r="O605" s="318">
        <v>11.051176470588238</v>
      </c>
      <c r="P605" s="299">
        <v>-28.77</v>
      </c>
      <c r="Q605" s="318">
        <v>5.5768627450980395</v>
      </c>
      <c r="R605" s="312">
        <v>152.51</v>
      </c>
      <c r="S605" s="312">
        <v>39.21</v>
      </c>
      <c r="T605" s="312">
        <v>33.67</v>
      </c>
      <c r="U605" s="312">
        <v>115.05</v>
      </c>
      <c r="V605" s="312">
        <v>60.47</v>
      </c>
      <c r="W605" s="303"/>
      <c r="Y605" s="305"/>
      <c r="Z605" s="305"/>
      <c r="AA605" s="305"/>
      <c r="AB605" s="306"/>
      <c r="AC605" s="305"/>
      <c r="AD605" s="307"/>
    </row>
    <row r="606" spans="1:30" s="304" customFormat="1">
      <c r="A606" s="296">
        <v>9</v>
      </c>
      <c r="B606" s="297" t="s">
        <v>1609</v>
      </c>
      <c r="C606" s="296" t="s">
        <v>628</v>
      </c>
      <c r="D606" s="297" t="s">
        <v>2532</v>
      </c>
      <c r="E606" s="297" t="s">
        <v>2865</v>
      </c>
      <c r="F606" s="296">
        <v>6</v>
      </c>
      <c r="G606" s="298">
        <v>3.02</v>
      </c>
      <c r="H606" s="298">
        <v>2.73</v>
      </c>
      <c r="I606" s="298">
        <v>2.54</v>
      </c>
      <c r="J606" s="299">
        <v>47358452.189999998</v>
      </c>
      <c r="K606" s="299">
        <v>10001923.369999999</v>
      </c>
      <c r="L606" s="299">
        <v>16095386.82</v>
      </c>
      <c r="M606" s="299">
        <v>36062931.329999998</v>
      </c>
      <c r="N606" s="299">
        <v>14.32</v>
      </c>
      <c r="O606" s="318">
        <v>12.960000000000003</v>
      </c>
      <c r="P606" s="299">
        <v>5.54</v>
      </c>
      <c r="Q606" s="318">
        <v>10.950165289256196</v>
      </c>
      <c r="R606" s="312">
        <v>101.54</v>
      </c>
      <c r="S606" s="312">
        <v>20.420000000000002</v>
      </c>
      <c r="T606" s="312">
        <v>42.7</v>
      </c>
      <c r="U606" s="312">
        <v>168.75</v>
      </c>
      <c r="V606" s="312">
        <v>92.5</v>
      </c>
      <c r="W606" s="303"/>
      <c r="Y606" s="305"/>
      <c r="Z606" s="305"/>
      <c r="AA606" s="305"/>
      <c r="AB606" s="306"/>
      <c r="AC606" s="305"/>
      <c r="AD606" s="307"/>
    </row>
    <row r="607" spans="1:30" s="304" customFormat="1">
      <c r="A607" s="296">
        <v>9</v>
      </c>
      <c r="B607" s="297" t="s">
        <v>1609</v>
      </c>
      <c r="C607" s="296" t="s">
        <v>629</v>
      </c>
      <c r="D607" s="297" t="s">
        <v>2533</v>
      </c>
      <c r="E607" s="297" t="s">
        <v>954</v>
      </c>
      <c r="F607" s="296">
        <v>7</v>
      </c>
      <c r="G607" s="298">
        <v>1.63</v>
      </c>
      <c r="H607" s="298">
        <v>1.37</v>
      </c>
      <c r="I607" s="298">
        <v>1.01</v>
      </c>
      <c r="J607" s="299">
        <v>31306087.890000001</v>
      </c>
      <c r="K607" s="299">
        <v>17529740.850000001</v>
      </c>
      <c r="L607" s="299">
        <v>19833370.210000001</v>
      </c>
      <c r="M607" s="299">
        <v>642350.62</v>
      </c>
      <c r="N607" s="299">
        <v>12.63</v>
      </c>
      <c r="O607" s="318">
        <v>11.74888888888889</v>
      </c>
      <c r="P607" s="299">
        <v>10.75</v>
      </c>
      <c r="Q607" s="318">
        <v>9.7611111111111093</v>
      </c>
      <c r="R607" s="312">
        <v>214.04</v>
      </c>
      <c r="S607" s="312">
        <v>87.82</v>
      </c>
      <c r="T607" s="312">
        <v>57.95</v>
      </c>
      <c r="U607" s="312">
        <v>311.58999999999997</v>
      </c>
      <c r="V607" s="312">
        <v>94.44</v>
      </c>
      <c r="W607" s="303"/>
      <c r="Y607" s="305"/>
      <c r="Z607" s="305"/>
      <c r="AA607" s="305"/>
      <c r="AB607" s="306"/>
      <c r="AC607" s="305"/>
      <c r="AD607" s="307"/>
    </row>
    <row r="608" spans="1:30" s="304" customFormat="1">
      <c r="A608" s="296">
        <v>9</v>
      </c>
      <c r="B608" s="297" t="s">
        <v>1609</v>
      </c>
      <c r="C608" s="296" t="s">
        <v>630</v>
      </c>
      <c r="D608" s="297" t="s">
        <v>2534</v>
      </c>
      <c r="E608" s="297" t="s">
        <v>2865</v>
      </c>
      <c r="F608" s="296">
        <v>6</v>
      </c>
      <c r="G608" s="298">
        <v>2.2000000000000002</v>
      </c>
      <c r="H608" s="298">
        <v>1.99</v>
      </c>
      <c r="I608" s="298">
        <v>1</v>
      </c>
      <c r="J608" s="299">
        <v>18252291.800000001</v>
      </c>
      <c r="K608" s="299">
        <v>10628391.01</v>
      </c>
      <c r="L608" s="299">
        <v>11126844.210000001</v>
      </c>
      <c r="M608" s="299">
        <v>-65318.7</v>
      </c>
      <c r="N608" s="299">
        <v>12.58</v>
      </c>
      <c r="O608" s="318">
        <v>12.960000000000003</v>
      </c>
      <c r="P608" s="299">
        <v>17.37</v>
      </c>
      <c r="Q608" s="318">
        <v>10.950165289256196</v>
      </c>
      <c r="R608" s="312">
        <v>127.6</v>
      </c>
      <c r="S608" s="312">
        <v>203.88</v>
      </c>
      <c r="T608" s="312">
        <v>59.42</v>
      </c>
      <c r="U608" s="312">
        <v>194.6</v>
      </c>
      <c r="V608" s="312">
        <v>41.59</v>
      </c>
      <c r="W608" s="303"/>
      <c r="Y608" s="305"/>
      <c r="Z608" s="305"/>
      <c r="AA608" s="305"/>
      <c r="AB608" s="306"/>
      <c r="AC608" s="305"/>
      <c r="AD608" s="307"/>
    </row>
    <row r="609" spans="1:30" s="304" customFormat="1">
      <c r="A609" s="296">
        <v>9</v>
      </c>
      <c r="B609" s="297" t="s">
        <v>1609</v>
      </c>
      <c r="C609" s="296" t="s">
        <v>631</v>
      </c>
      <c r="D609" s="297" t="s">
        <v>2535</v>
      </c>
      <c r="E609" s="297" t="s">
        <v>2864</v>
      </c>
      <c r="F609" s="296">
        <v>13</v>
      </c>
      <c r="G609" s="298">
        <v>1.88</v>
      </c>
      <c r="H609" s="298">
        <v>1.43</v>
      </c>
      <c r="I609" s="298">
        <v>0.8</v>
      </c>
      <c r="J609" s="299">
        <v>38400694.32</v>
      </c>
      <c r="K609" s="299">
        <v>-10482918.84</v>
      </c>
      <c r="L609" s="299">
        <v>14189374.119999999</v>
      </c>
      <c r="M609" s="299">
        <v>-8700304.7599999998</v>
      </c>
      <c r="N609" s="299">
        <v>6.13</v>
      </c>
      <c r="O609" s="318">
        <v>11.051176470588238</v>
      </c>
      <c r="P609" s="299">
        <v>-2.33</v>
      </c>
      <c r="Q609" s="318">
        <v>5.5768627450980395</v>
      </c>
      <c r="R609" s="312">
        <v>113.28</v>
      </c>
      <c r="S609" s="312">
        <v>58.08</v>
      </c>
      <c r="T609" s="312">
        <v>59.15</v>
      </c>
      <c r="U609" s="312">
        <v>109.14</v>
      </c>
      <c r="V609" s="312">
        <v>74.13</v>
      </c>
      <c r="W609" s="303"/>
      <c r="Y609" s="305"/>
      <c r="Z609" s="305"/>
      <c r="AA609" s="305"/>
      <c r="AB609" s="306"/>
      <c r="AC609" s="305"/>
      <c r="AD609" s="307"/>
    </row>
    <row r="610" spans="1:30" s="304" customFormat="1">
      <c r="A610" s="296">
        <v>9</v>
      </c>
      <c r="B610" s="297" t="s">
        <v>1609</v>
      </c>
      <c r="C610" s="296" t="s">
        <v>632</v>
      </c>
      <c r="D610" s="297" t="s">
        <v>2536</v>
      </c>
      <c r="E610" s="297" t="s">
        <v>941</v>
      </c>
      <c r="F610" s="296">
        <v>10</v>
      </c>
      <c r="G610" s="298">
        <v>2.6</v>
      </c>
      <c r="H610" s="298">
        <v>2.38</v>
      </c>
      <c r="I610" s="298">
        <v>1.74</v>
      </c>
      <c r="J610" s="299">
        <v>42659651.68</v>
      </c>
      <c r="K610" s="299">
        <v>26123872.719999999</v>
      </c>
      <c r="L610" s="299">
        <v>27450090.260000002</v>
      </c>
      <c r="M610" s="299">
        <v>19606674.350000001</v>
      </c>
      <c r="N610" s="299">
        <v>21.63</v>
      </c>
      <c r="O610" s="318">
        <v>10.935862068965518</v>
      </c>
      <c r="P610" s="299">
        <v>16.03</v>
      </c>
      <c r="Q610" s="318">
        <v>9.086724137931034</v>
      </c>
      <c r="R610" s="312">
        <v>176.14</v>
      </c>
      <c r="S610" s="312">
        <v>151.53</v>
      </c>
      <c r="T610" s="312">
        <v>99.38</v>
      </c>
      <c r="U610" s="312">
        <v>213.73</v>
      </c>
      <c r="V610" s="312">
        <v>71.59</v>
      </c>
      <c r="W610" s="303"/>
      <c r="Y610" s="305"/>
      <c r="Z610" s="305"/>
      <c r="AA610" s="305"/>
      <c r="AB610" s="306"/>
      <c r="AC610" s="305"/>
      <c r="AD610" s="307"/>
    </row>
    <row r="611" spans="1:30" s="304" customFormat="1">
      <c r="A611" s="296">
        <v>9</v>
      </c>
      <c r="B611" s="297" t="s">
        <v>1609</v>
      </c>
      <c r="C611" s="296" t="s">
        <v>633</v>
      </c>
      <c r="D611" s="297" t="s">
        <v>2537</v>
      </c>
      <c r="E611" s="297" t="s">
        <v>941</v>
      </c>
      <c r="F611" s="296">
        <v>10</v>
      </c>
      <c r="G611" s="298">
        <v>1.43</v>
      </c>
      <c r="H611" s="298">
        <v>1.28</v>
      </c>
      <c r="I611" s="298">
        <v>1.04</v>
      </c>
      <c r="J611" s="299">
        <v>31302300.390000001</v>
      </c>
      <c r="K611" s="299">
        <v>145720009.13999999</v>
      </c>
      <c r="L611" s="299">
        <v>7804807.7599999998</v>
      </c>
      <c r="M611" s="299">
        <v>2738284.92</v>
      </c>
      <c r="N611" s="299">
        <v>4.75</v>
      </c>
      <c r="O611" s="318">
        <v>10.935862068965518</v>
      </c>
      <c r="P611" s="299">
        <v>34.42</v>
      </c>
      <c r="Q611" s="318">
        <v>9.086724137931034</v>
      </c>
      <c r="R611" s="312">
        <v>226.6</v>
      </c>
      <c r="S611" s="312">
        <v>84.95</v>
      </c>
      <c r="T611" s="312">
        <v>47.66</v>
      </c>
      <c r="U611" s="312">
        <v>78.84</v>
      </c>
      <c r="V611" s="312">
        <v>79.42</v>
      </c>
      <c r="W611" s="303"/>
      <c r="Y611" s="305"/>
      <c r="Z611" s="305"/>
      <c r="AA611" s="305"/>
      <c r="AB611" s="306"/>
      <c r="AC611" s="305"/>
      <c r="AD611" s="307"/>
    </row>
    <row r="612" spans="1:30" s="304" customFormat="1">
      <c r="A612" s="296">
        <v>9</v>
      </c>
      <c r="B612" s="297" t="s">
        <v>1609</v>
      </c>
      <c r="C612" s="296" t="s">
        <v>634</v>
      </c>
      <c r="D612" s="297" t="s">
        <v>2538</v>
      </c>
      <c r="E612" s="297" t="s">
        <v>2867</v>
      </c>
      <c r="F612" s="296">
        <v>15</v>
      </c>
      <c r="G612" s="298">
        <v>2.74</v>
      </c>
      <c r="H612" s="298">
        <v>2.35</v>
      </c>
      <c r="I612" s="298">
        <v>1.49</v>
      </c>
      <c r="J612" s="299">
        <v>92702301.829999998</v>
      </c>
      <c r="K612" s="299">
        <v>1969977.33</v>
      </c>
      <c r="L612" s="299">
        <v>17285662.870000001</v>
      </c>
      <c r="M612" s="299">
        <v>25658186.620000001</v>
      </c>
      <c r="N612" s="299">
        <v>6.72</v>
      </c>
      <c r="O612" s="318">
        <v>9.7924999999999986</v>
      </c>
      <c r="P612" s="299">
        <v>0.45</v>
      </c>
      <c r="Q612" s="318">
        <v>4.3149999999999995</v>
      </c>
      <c r="R612" s="312">
        <v>130.66</v>
      </c>
      <c r="S612" s="312">
        <v>89.29</v>
      </c>
      <c r="T612" s="312">
        <v>129.66</v>
      </c>
      <c r="U612" s="312">
        <v>111.75</v>
      </c>
      <c r="V612" s="312">
        <v>73.680000000000007</v>
      </c>
      <c r="W612" s="303"/>
      <c r="Y612" s="305"/>
      <c r="Z612" s="305"/>
      <c r="AA612" s="305"/>
      <c r="AB612" s="306"/>
      <c r="AC612" s="305"/>
      <c r="AD612" s="307"/>
    </row>
    <row r="613" spans="1:30" s="304" customFormat="1">
      <c r="A613" s="296">
        <v>9</v>
      </c>
      <c r="B613" s="297" t="s">
        <v>1609</v>
      </c>
      <c r="C613" s="296" t="s">
        <v>635</v>
      </c>
      <c r="D613" s="297" t="s">
        <v>2539</v>
      </c>
      <c r="E613" s="297" t="s">
        <v>2865</v>
      </c>
      <c r="F613" s="296">
        <v>6</v>
      </c>
      <c r="G613" s="298">
        <v>3.03</v>
      </c>
      <c r="H613" s="298">
        <v>2.84</v>
      </c>
      <c r="I613" s="298">
        <v>2.04</v>
      </c>
      <c r="J613" s="299">
        <v>66030422.07</v>
      </c>
      <c r="K613" s="299">
        <v>6506647.0099999998</v>
      </c>
      <c r="L613" s="299">
        <v>17264412.07</v>
      </c>
      <c r="M613" s="299">
        <v>33922902.390000001</v>
      </c>
      <c r="N613" s="299">
        <v>13.84</v>
      </c>
      <c r="O613" s="318">
        <v>12.960000000000003</v>
      </c>
      <c r="P613" s="299">
        <v>5.21</v>
      </c>
      <c r="Q613" s="318">
        <v>10.950165289256196</v>
      </c>
      <c r="R613" s="312">
        <v>125.81</v>
      </c>
      <c r="S613" s="312">
        <v>169.96</v>
      </c>
      <c r="T613" s="312">
        <v>100.86</v>
      </c>
      <c r="U613" s="312">
        <v>975.04</v>
      </c>
      <c r="V613" s="312">
        <v>60.96</v>
      </c>
      <c r="W613" s="303"/>
      <c r="Y613" s="305"/>
      <c r="Z613" s="305"/>
      <c r="AA613" s="305"/>
      <c r="AB613" s="306"/>
      <c r="AC613" s="305"/>
      <c r="AD613" s="307"/>
    </row>
    <row r="614" spans="1:30" s="304" customFormat="1">
      <c r="A614" s="296">
        <v>9</v>
      </c>
      <c r="B614" s="297" t="s">
        <v>1609</v>
      </c>
      <c r="C614" s="296" t="s">
        <v>636</v>
      </c>
      <c r="D614" s="297" t="s">
        <v>2540</v>
      </c>
      <c r="E614" s="297" t="s">
        <v>941</v>
      </c>
      <c r="F614" s="296">
        <v>10</v>
      </c>
      <c r="G614" s="298">
        <v>2.36</v>
      </c>
      <c r="H614" s="298">
        <v>2.12</v>
      </c>
      <c r="I614" s="298">
        <v>1.5</v>
      </c>
      <c r="J614" s="299">
        <v>40322978.869999997</v>
      </c>
      <c r="K614" s="299">
        <v>22389445.469999999</v>
      </c>
      <c r="L614" s="299">
        <v>26384608.93</v>
      </c>
      <c r="M614" s="299">
        <v>14812162.449999999</v>
      </c>
      <c r="N614" s="299">
        <v>17.93</v>
      </c>
      <c r="O614" s="318">
        <v>10.935862068965518</v>
      </c>
      <c r="P614" s="299">
        <v>17.03</v>
      </c>
      <c r="Q614" s="318">
        <v>9.086724137931034</v>
      </c>
      <c r="R614" s="312">
        <v>158.83000000000001</v>
      </c>
      <c r="S614" s="312">
        <v>122.44</v>
      </c>
      <c r="T614" s="312">
        <v>36.24</v>
      </c>
      <c r="U614" s="312">
        <v>170.4</v>
      </c>
      <c r="V614" s="312">
        <v>66.13</v>
      </c>
      <c r="W614" s="303"/>
      <c r="Y614" s="305"/>
      <c r="Z614" s="305"/>
      <c r="AA614" s="305"/>
      <c r="AB614" s="306"/>
      <c r="AC614" s="305"/>
      <c r="AD614" s="307"/>
    </row>
    <row r="615" spans="1:30" s="304" customFormat="1">
      <c r="A615" s="296">
        <v>9</v>
      </c>
      <c r="B615" s="297" t="s">
        <v>1609</v>
      </c>
      <c r="C615" s="296" t="s">
        <v>637</v>
      </c>
      <c r="D615" s="297" t="s">
        <v>2541</v>
      </c>
      <c r="E615" s="297" t="s">
        <v>941</v>
      </c>
      <c r="F615" s="296">
        <v>10</v>
      </c>
      <c r="G615" s="298">
        <v>1.98</v>
      </c>
      <c r="H615" s="298">
        <v>1.71</v>
      </c>
      <c r="I615" s="298">
        <v>1.03</v>
      </c>
      <c r="J615" s="299">
        <v>33981986.899999999</v>
      </c>
      <c r="K615" s="299">
        <v>13430141.949999999</v>
      </c>
      <c r="L615" s="299">
        <v>14948573.779999999</v>
      </c>
      <c r="M615" s="299">
        <v>763033.16</v>
      </c>
      <c r="N615" s="299">
        <v>10.82</v>
      </c>
      <c r="O615" s="318">
        <v>10.935862068965518</v>
      </c>
      <c r="P615" s="299">
        <v>8.75</v>
      </c>
      <c r="Q615" s="318">
        <v>9.086724137931034</v>
      </c>
      <c r="R615" s="312">
        <v>193.68</v>
      </c>
      <c r="S615" s="312">
        <v>59.87</v>
      </c>
      <c r="T615" s="312">
        <v>76.28</v>
      </c>
      <c r="U615" s="312">
        <v>307.5</v>
      </c>
      <c r="V615" s="312">
        <v>75.709999999999994</v>
      </c>
      <c r="W615" s="303"/>
      <c r="Y615" s="305"/>
      <c r="Z615" s="305"/>
      <c r="AA615" s="305"/>
      <c r="AB615" s="306"/>
      <c r="AC615" s="305"/>
      <c r="AD615" s="307"/>
    </row>
    <row r="616" spans="1:30" s="304" customFormat="1">
      <c r="A616" s="296">
        <v>9</v>
      </c>
      <c r="B616" s="297" t="s">
        <v>1609</v>
      </c>
      <c r="C616" s="296" t="s">
        <v>638</v>
      </c>
      <c r="D616" s="297" t="s">
        <v>2542</v>
      </c>
      <c r="E616" s="297" t="s">
        <v>945</v>
      </c>
      <c r="F616" s="296">
        <v>5</v>
      </c>
      <c r="G616" s="298">
        <v>2.21</v>
      </c>
      <c r="H616" s="298">
        <v>1.89</v>
      </c>
      <c r="I616" s="298">
        <v>1.42</v>
      </c>
      <c r="J616" s="299">
        <v>20927257.280000001</v>
      </c>
      <c r="K616" s="299">
        <v>17170629.399999999</v>
      </c>
      <c r="L616" s="299">
        <v>20089825.16</v>
      </c>
      <c r="M616" s="299">
        <v>7146790.1600000001</v>
      </c>
      <c r="N616" s="299">
        <v>23.95</v>
      </c>
      <c r="O616" s="318">
        <v>11.957740585774056</v>
      </c>
      <c r="P616" s="299">
        <v>18.91</v>
      </c>
      <c r="Q616" s="318">
        <v>10.477489539748952</v>
      </c>
      <c r="R616" s="312">
        <v>151.5</v>
      </c>
      <c r="S616" s="312">
        <v>42.03</v>
      </c>
      <c r="T616" s="312">
        <v>35.159999999999997</v>
      </c>
      <c r="U616" s="312">
        <v>192.97</v>
      </c>
      <c r="V616" s="312">
        <v>105.09</v>
      </c>
      <c r="W616" s="303"/>
      <c r="Y616" s="305"/>
      <c r="Z616" s="305"/>
      <c r="AA616" s="305"/>
      <c r="AB616" s="306"/>
      <c r="AC616" s="305"/>
      <c r="AD616" s="307"/>
    </row>
    <row r="617" spans="1:30" s="304" customFormat="1">
      <c r="A617" s="296">
        <v>9</v>
      </c>
      <c r="B617" s="297" t="s">
        <v>1609</v>
      </c>
      <c r="C617" s="296" t="s">
        <v>639</v>
      </c>
      <c r="D617" s="297" t="s">
        <v>2543</v>
      </c>
      <c r="E617" s="297" t="s">
        <v>941</v>
      </c>
      <c r="F617" s="296">
        <v>10</v>
      </c>
      <c r="G617" s="298">
        <v>2.33</v>
      </c>
      <c r="H617" s="298">
        <v>1.87</v>
      </c>
      <c r="I617" s="298">
        <v>1.1200000000000001</v>
      </c>
      <c r="J617" s="299">
        <v>49628932.630000003</v>
      </c>
      <c r="K617" s="299">
        <v>11763579.17</v>
      </c>
      <c r="L617" s="299">
        <v>19477212.739999998</v>
      </c>
      <c r="M617" s="299">
        <v>4430136.3899999997</v>
      </c>
      <c r="N617" s="299">
        <v>9.58</v>
      </c>
      <c r="O617" s="318">
        <v>10.935862068965518</v>
      </c>
      <c r="P617" s="299">
        <v>5.04</v>
      </c>
      <c r="Q617" s="318">
        <v>9.086724137931034</v>
      </c>
      <c r="R617" s="312">
        <v>97.68</v>
      </c>
      <c r="S617" s="312">
        <v>107.58</v>
      </c>
      <c r="T617" s="312">
        <v>53.91</v>
      </c>
      <c r="U617" s="312">
        <v>135.19999999999999</v>
      </c>
      <c r="V617" s="312">
        <v>98.54</v>
      </c>
      <c r="W617" s="303"/>
      <c r="Y617" s="305"/>
      <c r="Z617" s="305"/>
      <c r="AA617" s="305"/>
      <c r="AB617" s="306"/>
      <c r="AC617" s="305"/>
      <c r="AD617" s="307"/>
    </row>
    <row r="618" spans="1:30" s="304" customFormat="1">
      <c r="A618" s="296">
        <v>9</v>
      </c>
      <c r="B618" s="297" t="s">
        <v>1609</v>
      </c>
      <c r="C618" s="296" t="s">
        <v>640</v>
      </c>
      <c r="D618" s="297" t="s">
        <v>2544</v>
      </c>
      <c r="E618" s="297" t="s">
        <v>2867</v>
      </c>
      <c r="F618" s="296">
        <v>15</v>
      </c>
      <c r="G618" s="298">
        <v>1.79</v>
      </c>
      <c r="H618" s="298">
        <v>1.55</v>
      </c>
      <c r="I618" s="298">
        <v>1.1599999999999999</v>
      </c>
      <c r="J618" s="299">
        <v>117031553.45</v>
      </c>
      <c r="K618" s="299">
        <v>71629382.909999996</v>
      </c>
      <c r="L618" s="299">
        <v>79067510.680000007</v>
      </c>
      <c r="M618" s="299">
        <v>24035298.530000001</v>
      </c>
      <c r="N618" s="299">
        <v>15.53</v>
      </c>
      <c r="O618" s="318">
        <v>9.7924999999999986</v>
      </c>
      <c r="P618" s="299">
        <v>8.49</v>
      </c>
      <c r="Q618" s="318">
        <v>4.3149999999999995</v>
      </c>
      <c r="R618" s="312">
        <v>151.03</v>
      </c>
      <c r="S618" s="312">
        <v>46.21</v>
      </c>
      <c r="T618" s="312">
        <v>129.72999999999999</v>
      </c>
      <c r="U618" s="312">
        <v>33</v>
      </c>
      <c r="V618" s="312">
        <v>58.42</v>
      </c>
      <c r="W618" s="303"/>
      <c r="Y618" s="305"/>
      <c r="Z618" s="305"/>
      <c r="AA618" s="305"/>
      <c r="AB618" s="306"/>
      <c r="AC618" s="305"/>
      <c r="AD618" s="307"/>
    </row>
    <row r="619" spans="1:30" s="304" customFormat="1">
      <c r="A619" s="296">
        <v>9</v>
      </c>
      <c r="B619" s="297" t="s">
        <v>1609</v>
      </c>
      <c r="C619" s="296" t="s">
        <v>641</v>
      </c>
      <c r="D619" s="297" t="s">
        <v>3065</v>
      </c>
      <c r="E619" s="297" t="s">
        <v>2865</v>
      </c>
      <c r="F619" s="296">
        <v>6</v>
      </c>
      <c r="G619" s="298">
        <v>1.75</v>
      </c>
      <c r="H619" s="298">
        <v>1.41</v>
      </c>
      <c r="I619" s="298">
        <v>1.08</v>
      </c>
      <c r="J619" s="299">
        <v>17721884.100000001</v>
      </c>
      <c r="K619" s="299">
        <v>12340971.83</v>
      </c>
      <c r="L619" s="299">
        <v>13097427.380000001</v>
      </c>
      <c r="M619" s="299">
        <v>1581466.2</v>
      </c>
      <c r="N619" s="299">
        <v>13.25</v>
      </c>
      <c r="O619" s="318">
        <v>12.960000000000003</v>
      </c>
      <c r="P619" s="299">
        <v>16.11</v>
      </c>
      <c r="Q619" s="318">
        <v>10.950165289256196</v>
      </c>
      <c r="R619" s="312">
        <v>224.41</v>
      </c>
      <c r="S619" s="312">
        <v>46.95</v>
      </c>
      <c r="T619" s="312">
        <v>28.28</v>
      </c>
      <c r="U619" s="312">
        <v>193.71</v>
      </c>
      <c r="V619" s="312">
        <v>114.16</v>
      </c>
      <c r="W619" s="303"/>
      <c r="Y619" s="305"/>
      <c r="Z619" s="305"/>
      <c r="AA619" s="305"/>
      <c r="AB619" s="306"/>
      <c r="AC619" s="305"/>
      <c r="AD619" s="307"/>
    </row>
    <row r="620" spans="1:30" s="304" customFormat="1">
      <c r="A620" s="296">
        <v>9</v>
      </c>
      <c r="B620" s="297" t="s">
        <v>1609</v>
      </c>
      <c r="C620" s="296" t="s">
        <v>642</v>
      </c>
      <c r="D620" s="297" t="s">
        <v>2545</v>
      </c>
      <c r="E620" s="297" t="s">
        <v>945</v>
      </c>
      <c r="F620" s="296">
        <v>5</v>
      </c>
      <c r="G620" s="298">
        <v>2.85</v>
      </c>
      <c r="H620" s="298">
        <v>2.58</v>
      </c>
      <c r="I620" s="298">
        <v>2.2799999999999998</v>
      </c>
      <c r="J620" s="299">
        <v>35007419.369999997</v>
      </c>
      <c r="K620" s="299">
        <v>5741230.2000000002</v>
      </c>
      <c r="L620" s="299">
        <v>8442693.3100000005</v>
      </c>
      <c r="M620" s="299">
        <v>22841748.690000001</v>
      </c>
      <c r="N620" s="299">
        <v>12.17</v>
      </c>
      <c r="O620" s="318">
        <v>11.957740585774056</v>
      </c>
      <c r="P620" s="299">
        <v>7.57</v>
      </c>
      <c r="Q620" s="318">
        <v>10.477489539748952</v>
      </c>
      <c r="R620" s="312">
        <v>217.7</v>
      </c>
      <c r="S620" s="312">
        <v>8.5399999999999991</v>
      </c>
      <c r="T620" s="312">
        <v>48</v>
      </c>
      <c r="U620" s="312">
        <v>185.3</v>
      </c>
      <c r="V620" s="312">
        <v>96.14</v>
      </c>
      <c r="W620" s="303"/>
      <c r="Y620" s="305"/>
      <c r="Z620" s="305"/>
      <c r="AA620" s="305"/>
      <c r="AB620" s="306"/>
      <c r="AC620" s="305"/>
      <c r="AD620" s="307"/>
    </row>
    <row r="621" spans="1:30" s="304" customFormat="1">
      <c r="A621" s="296">
        <v>9</v>
      </c>
      <c r="B621" s="297" t="s">
        <v>1609</v>
      </c>
      <c r="C621" s="296" t="s">
        <v>643</v>
      </c>
      <c r="D621" s="297" t="s">
        <v>2546</v>
      </c>
      <c r="E621" s="297" t="s">
        <v>945</v>
      </c>
      <c r="F621" s="296">
        <v>5</v>
      </c>
      <c r="G621" s="298">
        <v>3.64</v>
      </c>
      <c r="H621" s="298">
        <v>3.34</v>
      </c>
      <c r="I621" s="298">
        <v>1.88</v>
      </c>
      <c r="J621" s="299">
        <v>44932289.200000003</v>
      </c>
      <c r="K621" s="299">
        <v>13320778.35</v>
      </c>
      <c r="L621" s="299">
        <v>15090560.42</v>
      </c>
      <c r="M621" s="299">
        <v>14936423.460000001</v>
      </c>
      <c r="N621" s="299">
        <v>22.83</v>
      </c>
      <c r="O621" s="318">
        <v>11.957740585774056</v>
      </c>
      <c r="P621" s="299">
        <v>13.91</v>
      </c>
      <c r="Q621" s="318">
        <v>10.477489539748952</v>
      </c>
      <c r="R621" s="312">
        <v>256.68</v>
      </c>
      <c r="S621" s="312">
        <v>318.98</v>
      </c>
      <c r="T621" s="312">
        <v>289.33</v>
      </c>
      <c r="U621" s="312">
        <v>819.91</v>
      </c>
      <c r="V621" s="312">
        <v>112.19</v>
      </c>
      <c r="W621" s="303"/>
      <c r="Y621" s="305"/>
      <c r="Z621" s="305"/>
      <c r="AA621" s="305"/>
      <c r="AB621" s="306"/>
      <c r="AC621" s="305"/>
      <c r="AD621" s="307"/>
    </row>
    <row r="622" spans="1:30" s="304" customFormat="1">
      <c r="A622" s="296">
        <v>9</v>
      </c>
      <c r="B622" s="297" t="s">
        <v>1609</v>
      </c>
      <c r="C622" s="296" t="s">
        <v>644</v>
      </c>
      <c r="D622" s="297" t="s">
        <v>2547</v>
      </c>
      <c r="E622" s="297" t="s">
        <v>2865</v>
      </c>
      <c r="F622" s="296">
        <v>6</v>
      </c>
      <c r="G622" s="298">
        <v>1.54</v>
      </c>
      <c r="H622" s="298">
        <v>1.4</v>
      </c>
      <c r="I622" s="298">
        <v>1.3</v>
      </c>
      <c r="J622" s="299">
        <v>15146875.130000001</v>
      </c>
      <c r="K622" s="299">
        <v>14788556.029999999</v>
      </c>
      <c r="L622" s="299">
        <v>18210907.34</v>
      </c>
      <c r="M622" s="299">
        <v>7172680.7300000004</v>
      </c>
      <c r="N622" s="299">
        <v>24.21</v>
      </c>
      <c r="O622" s="318">
        <v>12.960000000000003</v>
      </c>
      <c r="P622" s="299">
        <v>12.59</v>
      </c>
      <c r="Q622" s="318">
        <v>10.950165289256196</v>
      </c>
      <c r="R622" s="312">
        <v>209.44</v>
      </c>
      <c r="S622" s="312">
        <v>12.01</v>
      </c>
      <c r="T622" s="312">
        <v>80.86</v>
      </c>
      <c r="U622" s="312">
        <v>40.340000000000003</v>
      </c>
      <c r="V622" s="312">
        <v>100.15</v>
      </c>
      <c r="W622" s="303"/>
      <c r="Y622" s="305"/>
      <c r="Z622" s="305"/>
      <c r="AA622" s="305"/>
      <c r="AB622" s="306"/>
      <c r="AC622" s="305"/>
      <c r="AD622" s="307"/>
    </row>
    <row r="623" spans="1:30" s="304" customFormat="1" ht="48">
      <c r="A623" s="296">
        <v>9</v>
      </c>
      <c r="B623" s="297" t="s">
        <v>1609</v>
      </c>
      <c r="C623" s="296" t="s">
        <v>645</v>
      </c>
      <c r="D623" s="297" t="s">
        <v>2918</v>
      </c>
      <c r="E623" s="297" t="s">
        <v>945</v>
      </c>
      <c r="F623" s="296">
        <v>5</v>
      </c>
      <c r="G623" s="298">
        <v>1.73</v>
      </c>
      <c r="H623" s="298">
        <v>1.47</v>
      </c>
      <c r="I623" s="298">
        <v>0.98</v>
      </c>
      <c r="J623" s="299">
        <v>14410914.35</v>
      </c>
      <c r="K623" s="299">
        <v>10678507.300000001</v>
      </c>
      <c r="L623" s="299">
        <v>13982906.779999999</v>
      </c>
      <c r="M623" s="299">
        <v>-188777.92</v>
      </c>
      <c r="N623" s="299">
        <v>21.24</v>
      </c>
      <c r="O623" s="318">
        <v>11.957740585774056</v>
      </c>
      <c r="P623" s="299">
        <v>14.33</v>
      </c>
      <c r="Q623" s="318">
        <v>10.477489539748952</v>
      </c>
      <c r="R623" s="312">
        <v>383.03</v>
      </c>
      <c r="S623" s="312">
        <v>46.8</v>
      </c>
      <c r="T623" s="312">
        <v>191.51</v>
      </c>
      <c r="U623" s="312">
        <v>245.32</v>
      </c>
      <c r="V623" s="312">
        <v>155.11000000000001</v>
      </c>
      <c r="W623" s="303"/>
      <c r="Y623" s="305"/>
      <c r="Z623" s="305"/>
      <c r="AA623" s="305"/>
      <c r="AB623" s="306"/>
      <c r="AC623" s="305"/>
      <c r="AD623" s="307"/>
    </row>
    <row r="624" spans="1:30" s="304" customFormat="1">
      <c r="A624" s="296">
        <v>9</v>
      </c>
      <c r="B624" s="297" t="s">
        <v>1609</v>
      </c>
      <c r="C624" s="296" t="s">
        <v>646</v>
      </c>
      <c r="D624" s="297" t="s">
        <v>2548</v>
      </c>
      <c r="E624" s="297" t="s">
        <v>945</v>
      </c>
      <c r="F624" s="296">
        <v>5</v>
      </c>
      <c r="G624" s="298">
        <v>3.63</v>
      </c>
      <c r="H624" s="298">
        <v>3.03</v>
      </c>
      <c r="I624" s="298">
        <v>2.41</v>
      </c>
      <c r="J624" s="299">
        <v>21572328.27</v>
      </c>
      <c r="K624" s="299">
        <v>10547415.66</v>
      </c>
      <c r="L624" s="299">
        <v>13363834.84</v>
      </c>
      <c r="M624" s="299">
        <v>11510295.060000001</v>
      </c>
      <c r="N624" s="299">
        <v>20.6</v>
      </c>
      <c r="O624" s="318">
        <v>11.957740585774056</v>
      </c>
      <c r="P624" s="299">
        <v>16.25</v>
      </c>
      <c r="Q624" s="318">
        <v>10.477489539748952</v>
      </c>
      <c r="R624" s="312">
        <v>158.54</v>
      </c>
      <c r="S624" s="312">
        <v>35.869999999999997</v>
      </c>
      <c r="T624" s="312">
        <v>73</v>
      </c>
      <c r="U624" s="312">
        <v>249.29</v>
      </c>
      <c r="V624" s="312">
        <v>116.07</v>
      </c>
      <c r="W624" s="303"/>
      <c r="Y624" s="305"/>
      <c r="Z624" s="305"/>
      <c r="AA624" s="305"/>
      <c r="AB624" s="306"/>
      <c r="AC624" s="305"/>
      <c r="AD624" s="307"/>
    </row>
    <row r="625" spans="1:30" s="304" customFormat="1" ht="48">
      <c r="A625" s="296">
        <v>9</v>
      </c>
      <c r="B625" s="297" t="s">
        <v>1609</v>
      </c>
      <c r="C625" s="296" t="s">
        <v>647</v>
      </c>
      <c r="D625" s="297" t="s">
        <v>2919</v>
      </c>
      <c r="E625" s="297" t="s">
        <v>2865</v>
      </c>
      <c r="F625" s="296">
        <v>6</v>
      </c>
      <c r="G625" s="298">
        <v>2.2200000000000002</v>
      </c>
      <c r="H625" s="298">
        <v>2</v>
      </c>
      <c r="I625" s="298">
        <v>1.82</v>
      </c>
      <c r="J625" s="299">
        <v>23199237.27</v>
      </c>
      <c r="K625" s="299">
        <v>8436419.5199999996</v>
      </c>
      <c r="L625" s="299">
        <v>11578520.029999999</v>
      </c>
      <c r="M625" s="299">
        <v>15972214.609999999</v>
      </c>
      <c r="N625" s="299">
        <v>16.3</v>
      </c>
      <c r="O625" s="318">
        <v>12.960000000000003</v>
      </c>
      <c r="P625" s="299">
        <v>6.31</v>
      </c>
      <c r="Q625" s="318">
        <v>10.950165289256196</v>
      </c>
      <c r="R625" s="312">
        <v>164.83</v>
      </c>
      <c r="S625" s="312">
        <v>48.41</v>
      </c>
      <c r="T625" s="312">
        <v>83.61</v>
      </c>
      <c r="U625" s="312">
        <v>138.66</v>
      </c>
      <c r="V625" s="312">
        <v>78.39</v>
      </c>
      <c r="W625" s="303"/>
      <c r="Y625" s="305"/>
      <c r="Z625" s="305"/>
      <c r="AA625" s="305"/>
      <c r="AB625" s="306"/>
      <c r="AC625" s="305"/>
      <c r="AD625" s="307"/>
    </row>
    <row r="626" spans="1:30" s="304" customFormat="1">
      <c r="A626" s="296">
        <v>9</v>
      </c>
      <c r="B626" s="297" t="s">
        <v>1609</v>
      </c>
      <c r="C626" s="296" t="s">
        <v>648</v>
      </c>
      <c r="D626" s="297" t="s">
        <v>3066</v>
      </c>
      <c r="E626" s="297" t="s">
        <v>2868</v>
      </c>
      <c r="F626" s="296">
        <v>14</v>
      </c>
      <c r="G626" s="298">
        <v>2.57</v>
      </c>
      <c r="H626" s="298">
        <v>2.34</v>
      </c>
      <c r="I626" s="298">
        <v>1.61</v>
      </c>
      <c r="J626" s="299">
        <v>197448400</v>
      </c>
      <c r="K626" s="299">
        <v>103650293.31</v>
      </c>
      <c r="L626" s="299">
        <v>67867122.239999995</v>
      </c>
      <c r="M626" s="299">
        <v>74956824.409999996</v>
      </c>
      <c r="N626" s="299">
        <v>18.88</v>
      </c>
      <c r="O626" s="318">
        <v>11.61142857142857</v>
      </c>
      <c r="P626" s="299">
        <v>14.43</v>
      </c>
      <c r="Q626" s="318">
        <v>4.7292857142857141</v>
      </c>
      <c r="R626" s="312">
        <v>142.12</v>
      </c>
      <c r="S626" s="312">
        <v>80.13</v>
      </c>
      <c r="T626" s="312">
        <v>56.89</v>
      </c>
      <c r="U626" s="312">
        <v>238.11</v>
      </c>
      <c r="V626" s="312">
        <v>80.33</v>
      </c>
      <c r="W626" s="303"/>
      <c r="Y626" s="305"/>
      <c r="Z626" s="305"/>
      <c r="AA626" s="305"/>
      <c r="AB626" s="306"/>
      <c r="AC626" s="305"/>
      <c r="AD626" s="307"/>
    </row>
    <row r="627" spans="1:30" s="304" customFormat="1">
      <c r="A627" s="296">
        <v>9</v>
      </c>
      <c r="B627" s="297" t="s">
        <v>1609</v>
      </c>
      <c r="C627" s="296" t="s">
        <v>649</v>
      </c>
      <c r="D627" s="297" t="s">
        <v>2011</v>
      </c>
      <c r="E627" s="297" t="s">
        <v>1078</v>
      </c>
      <c r="F627" s="296">
        <v>4</v>
      </c>
      <c r="G627" s="298">
        <v>2.59</v>
      </c>
      <c r="H627" s="298">
        <v>2.33</v>
      </c>
      <c r="I627" s="298">
        <v>1.35</v>
      </c>
      <c r="J627" s="299">
        <v>23353877.350000001</v>
      </c>
      <c r="K627" s="299">
        <v>6362252.8700000001</v>
      </c>
      <c r="L627" s="299">
        <v>10121492.199999999</v>
      </c>
      <c r="M627" s="299">
        <v>5084378.21</v>
      </c>
      <c r="N627" s="299">
        <v>23.33</v>
      </c>
      <c r="O627" s="318">
        <v>21.396153846153847</v>
      </c>
      <c r="P627" s="299">
        <v>5.77</v>
      </c>
      <c r="Q627" s="318">
        <v>9.1407692307692301</v>
      </c>
      <c r="R627" s="312">
        <v>136.59</v>
      </c>
      <c r="S627" s="312">
        <v>69.2</v>
      </c>
      <c r="T627" s="312">
        <v>399.93</v>
      </c>
      <c r="U627" s="312">
        <v>523.45000000000005</v>
      </c>
      <c r="V627" s="312">
        <v>116.38</v>
      </c>
      <c r="W627" s="303"/>
      <c r="Y627" s="305"/>
      <c r="Z627" s="305"/>
      <c r="AA627" s="305"/>
      <c r="AB627" s="306"/>
      <c r="AC627" s="305"/>
      <c r="AD627" s="307"/>
    </row>
    <row r="628" spans="1:30" s="304" customFormat="1">
      <c r="A628" s="296">
        <v>9</v>
      </c>
      <c r="B628" s="297" t="s">
        <v>1609</v>
      </c>
      <c r="C628" s="296" t="s">
        <v>650</v>
      </c>
      <c r="D628" s="297" t="s">
        <v>2549</v>
      </c>
      <c r="E628" s="297" t="s">
        <v>1015</v>
      </c>
      <c r="F628" s="296">
        <v>3</v>
      </c>
      <c r="G628" s="298">
        <v>3.7</v>
      </c>
      <c r="H628" s="298">
        <v>3.52</v>
      </c>
      <c r="I628" s="298">
        <v>3.37</v>
      </c>
      <c r="J628" s="299">
        <v>27564146.379999999</v>
      </c>
      <c r="K628" s="299">
        <v>25402066.289999999</v>
      </c>
      <c r="L628" s="299">
        <v>12205846.15</v>
      </c>
      <c r="M628" s="299">
        <v>24138353.190000001</v>
      </c>
      <c r="N628" s="299">
        <v>29.92</v>
      </c>
      <c r="O628" s="318">
        <v>21.826829268292677</v>
      </c>
      <c r="P628" s="299">
        <v>27.32</v>
      </c>
      <c r="Q628" s="318">
        <v>10.564878048780489</v>
      </c>
      <c r="R628" s="312">
        <v>170.84</v>
      </c>
      <c r="S628" s="312">
        <v>31.08</v>
      </c>
      <c r="T628" s="312">
        <v>65.08</v>
      </c>
      <c r="U628" s="312">
        <v>163.56</v>
      </c>
      <c r="V628" s="312">
        <v>60.55</v>
      </c>
      <c r="W628" s="303"/>
      <c r="Y628" s="305"/>
      <c r="Z628" s="305"/>
      <c r="AA628" s="305"/>
      <c r="AB628" s="306"/>
      <c r="AC628" s="305"/>
      <c r="AD628" s="307"/>
    </row>
    <row r="629" spans="1:30" s="304" customFormat="1">
      <c r="A629" s="296">
        <v>9</v>
      </c>
      <c r="B629" s="297" t="s">
        <v>1609</v>
      </c>
      <c r="C629" s="296" t="s">
        <v>651</v>
      </c>
      <c r="D629" s="297" t="s">
        <v>2550</v>
      </c>
      <c r="E629" s="297" t="s">
        <v>1015</v>
      </c>
      <c r="F629" s="296">
        <v>3</v>
      </c>
      <c r="G629" s="298">
        <v>6.6</v>
      </c>
      <c r="H629" s="298">
        <v>6.17</v>
      </c>
      <c r="I629" s="298">
        <v>5.6</v>
      </c>
      <c r="J629" s="299">
        <v>25305184.960000001</v>
      </c>
      <c r="K629" s="299">
        <v>5722470.7000000002</v>
      </c>
      <c r="L629" s="299">
        <v>9264468.0600000005</v>
      </c>
      <c r="M629" s="299">
        <v>20823795.25</v>
      </c>
      <c r="N629" s="299">
        <v>26.25</v>
      </c>
      <c r="O629" s="318">
        <v>21.826829268292677</v>
      </c>
      <c r="P629" s="299">
        <v>7.67</v>
      </c>
      <c r="Q629" s="318">
        <v>10.564878048780489</v>
      </c>
      <c r="R629" s="312">
        <v>191.24</v>
      </c>
      <c r="S629" s="312">
        <v>46.81</v>
      </c>
      <c r="T629" s="312">
        <v>85.03</v>
      </c>
      <c r="U629" s="312">
        <v>91.9</v>
      </c>
      <c r="V629" s="312">
        <v>115.55</v>
      </c>
      <c r="W629" s="303"/>
      <c r="Y629" s="305"/>
      <c r="Z629" s="305"/>
      <c r="AA629" s="305"/>
      <c r="AB629" s="306"/>
      <c r="AC629" s="305"/>
      <c r="AD629" s="307"/>
    </row>
    <row r="630" spans="1:30" s="304" customFormat="1">
      <c r="A630" s="296">
        <v>9</v>
      </c>
      <c r="B630" s="297" t="s">
        <v>1609</v>
      </c>
      <c r="C630" s="296" t="s">
        <v>652</v>
      </c>
      <c r="D630" s="297" t="s">
        <v>2551</v>
      </c>
      <c r="E630" s="297" t="s">
        <v>1015</v>
      </c>
      <c r="F630" s="296">
        <v>3</v>
      </c>
      <c r="G630" s="298">
        <v>3.72</v>
      </c>
      <c r="H630" s="298">
        <v>3.26</v>
      </c>
      <c r="I630" s="298">
        <v>2.4500000000000002</v>
      </c>
      <c r="J630" s="299">
        <v>40793635.130000003</v>
      </c>
      <c r="K630" s="299">
        <v>20575524.879999999</v>
      </c>
      <c r="L630" s="299">
        <v>19669274.800000001</v>
      </c>
      <c r="M630" s="299">
        <v>20326242.949999999</v>
      </c>
      <c r="N630" s="299">
        <v>43.49</v>
      </c>
      <c r="O630" s="318">
        <v>21.826829268292677</v>
      </c>
      <c r="P630" s="299">
        <v>20.84</v>
      </c>
      <c r="Q630" s="318">
        <v>10.564878048780489</v>
      </c>
      <c r="R630" s="312">
        <v>271.51</v>
      </c>
      <c r="S630" s="312">
        <v>81.180000000000007</v>
      </c>
      <c r="T630" s="312">
        <v>601.38</v>
      </c>
      <c r="U630" s="312">
        <v>675.32</v>
      </c>
      <c r="V630" s="312">
        <v>248.32</v>
      </c>
      <c r="W630" s="303"/>
      <c r="Y630" s="305"/>
      <c r="Z630" s="305"/>
      <c r="AA630" s="305"/>
      <c r="AB630" s="306"/>
      <c r="AC630" s="305"/>
      <c r="AD630" s="307"/>
    </row>
    <row r="631" spans="1:30" s="304" customFormat="1">
      <c r="A631" s="296">
        <v>9</v>
      </c>
      <c r="B631" s="297" t="s">
        <v>1643</v>
      </c>
      <c r="C631" s="296" t="s">
        <v>653</v>
      </c>
      <c r="D631" s="297" t="s">
        <v>2552</v>
      </c>
      <c r="E631" s="297" t="s">
        <v>1956</v>
      </c>
      <c r="F631" s="296">
        <v>19</v>
      </c>
      <c r="G631" s="298">
        <v>4.49</v>
      </c>
      <c r="H631" s="298">
        <v>4.04</v>
      </c>
      <c r="I631" s="298">
        <v>2.56</v>
      </c>
      <c r="J631" s="299">
        <v>911333654.84000003</v>
      </c>
      <c r="K631" s="299">
        <v>344163558.73000002</v>
      </c>
      <c r="L631" s="299">
        <v>351022670.56</v>
      </c>
      <c r="M631" s="299">
        <v>406471330.69</v>
      </c>
      <c r="N631" s="299">
        <v>19.72</v>
      </c>
      <c r="O631" s="318">
        <v>9.5271428571428576</v>
      </c>
      <c r="P631" s="299">
        <v>12.81</v>
      </c>
      <c r="Q631" s="318">
        <v>5.5378571428571419</v>
      </c>
      <c r="R631" s="312">
        <v>68.64</v>
      </c>
      <c r="S631" s="312">
        <v>67</v>
      </c>
      <c r="T631" s="312">
        <v>32.549999999999997</v>
      </c>
      <c r="U631" s="312">
        <v>136.54</v>
      </c>
      <c r="V631" s="312">
        <v>46.24</v>
      </c>
      <c r="W631" s="303"/>
      <c r="Y631" s="305"/>
      <c r="Z631" s="305"/>
      <c r="AA631" s="305"/>
      <c r="AB631" s="306"/>
      <c r="AC631" s="305"/>
      <c r="AD631" s="307"/>
    </row>
    <row r="632" spans="1:30" s="304" customFormat="1">
      <c r="A632" s="296">
        <v>9</v>
      </c>
      <c r="B632" s="297" t="s">
        <v>1643</v>
      </c>
      <c r="C632" s="296" t="s">
        <v>654</v>
      </c>
      <c r="D632" s="297" t="s">
        <v>2553</v>
      </c>
      <c r="E632" s="297" t="s">
        <v>963</v>
      </c>
      <c r="F632" s="296">
        <v>9</v>
      </c>
      <c r="G632" s="298">
        <v>2</v>
      </c>
      <c r="H632" s="298">
        <v>1.62</v>
      </c>
      <c r="I632" s="298">
        <v>1.39</v>
      </c>
      <c r="J632" s="299">
        <v>31380313.09</v>
      </c>
      <c r="K632" s="299">
        <v>27157092.530000001</v>
      </c>
      <c r="L632" s="299">
        <v>31533716.190000001</v>
      </c>
      <c r="M632" s="299">
        <v>12113672.65</v>
      </c>
      <c r="N632" s="299">
        <v>24.77</v>
      </c>
      <c r="O632" s="318">
        <v>10.682500000000001</v>
      </c>
      <c r="P632" s="299">
        <v>12.52</v>
      </c>
      <c r="Q632" s="318">
        <v>7.8810714285714285</v>
      </c>
      <c r="R632" s="312">
        <v>145.41</v>
      </c>
      <c r="S632" s="312">
        <v>38.49</v>
      </c>
      <c r="T632" s="312">
        <v>55.86</v>
      </c>
      <c r="U632" s="312">
        <v>134.66999999999999</v>
      </c>
      <c r="V632" s="312">
        <v>83.07</v>
      </c>
      <c r="W632" s="303"/>
      <c r="Y632" s="305"/>
      <c r="Z632" s="305"/>
      <c r="AA632" s="305"/>
      <c r="AB632" s="306"/>
      <c r="AC632" s="305"/>
      <c r="AD632" s="307"/>
    </row>
    <row r="633" spans="1:30" s="304" customFormat="1">
      <c r="A633" s="296">
        <v>9</v>
      </c>
      <c r="B633" s="297" t="s">
        <v>1643</v>
      </c>
      <c r="C633" s="296" t="s">
        <v>655</v>
      </c>
      <c r="D633" s="297" t="s">
        <v>2554</v>
      </c>
      <c r="E633" s="297" t="s">
        <v>954</v>
      </c>
      <c r="F633" s="296">
        <v>7</v>
      </c>
      <c r="G633" s="298">
        <v>4.49</v>
      </c>
      <c r="H633" s="298">
        <v>4.1500000000000004</v>
      </c>
      <c r="I633" s="298">
        <v>3.92</v>
      </c>
      <c r="J633" s="299">
        <v>101950471.38</v>
      </c>
      <c r="K633" s="299">
        <v>19680685.960000001</v>
      </c>
      <c r="L633" s="299">
        <v>20971579.969999999</v>
      </c>
      <c r="M633" s="299">
        <v>85272871.75</v>
      </c>
      <c r="N633" s="299">
        <v>13.68</v>
      </c>
      <c r="O633" s="318">
        <v>11.74888888888889</v>
      </c>
      <c r="P633" s="299">
        <v>10.46</v>
      </c>
      <c r="Q633" s="318">
        <v>9.7611111111111093</v>
      </c>
      <c r="R633" s="312">
        <v>96.38</v>
      </c>
      <c r="S633" s="312">
        <v>23.63</v>
      </c>
      <c r="T633" s="312">
        <v>70.33</v>
      </c>
      <c r="U633" s="312">
        <v>198.1</v>
      </c>
      <c r="V633" s="312">
        <v>85.89</v>
      </c>
      <c r="W633" s="303"/>
      <c r="Y633" s="305"/>
      <c r="Z633" s="305"/>
      <c r="AA633" s="305"/>
      <c r="AB633" s="306"/>
      <c r="AC633" s="305"/>
      <c r="AD633" s="307"/>
    </row>
    <row r="634" spans="1:30" s="304" customFormat="1">
      <c r="A634" s="296">
        <v>9</v>
      </c>
      <c r="B634" s="297" t="s">
        <v>1643</v>
      </c>
      <c r="C634" s="296" t="s">
        <v>656</v>
      </c>
      <c r="D634" s="297" t="s">
        <v>2555</v>
      </c>
      <c r="E634" s="297" t="s">
        <v>1000</v>
      </c>
      <c r="F634" s="296">
        <v>17</v>
      </c>
      <c r="G634" s="298">
        <v>2.89</v>
      </c>
      <c r="H634" s="298">
        <v>2.6</v>
      </c>
      <c r="I634" s="298">
        <v>1.61</v>
      </c>
      <c r="J634" s="299">
        <v>166044561.69999999</v>
      </c>
      <c r="K634" s="299">
        <v>12688276.810000001</v>
      </c>
      <c r="L634" s="299">
        <v>32131918.34</v>
      </c>
      <c r="M634" s="299">
        <v>54291187.600000001</v>
      </c>
      <c r="N634" s="299">
        <v>6.26</v>
      </c>
      <c r="O634" s="318">
        <v>7.9657894736842101</v>
      </c>
      <c r="P634" s="299">
        <v>1.91</v>
      </c>
      <c r="Q634" s="318">
        <v>3.4205263157894743</v>
      </c>
      <c r="R634" s="312">
        <v>62.19</v>
      </c>
      <c r="S634" s="312">
        <v>57.65</v>
      </c>
      <c r="T634" s="312">
        <v>87.83</v>
      </c>
      <c r="U634" s="312">
        <v>408.86</v>
      </c>
      <c r="V634" s="312">
        <v>47.82</v>
      </c>
      <c r="W634" s="303"/>
      <c r="Y634" s="305"/>
      <c r="Z634" s="305"/>
      <c r="AA634" s="305"/>
      <c r="AB634" s="306"/>
      <c r="AC634" s="305"/>
      <c r="AD634" s="307"/>
    </row>
    <row r="635" spans="1:30" s="304" customFormat="1">
      <c r="A635" s="296">
        <v>9</v>
      </c>
      <c r="B635" s="297" t="s">
        <v>1643</v>
      </c>
      <c r="C635" s="296" t="s">
        <v>657</v>
      </c>
      <c r="D635" s="297" t="s">
        <v>2556</v>
      </c>
      <c r="E635" s="297" t="s">
        <v>2865</v>
      </c>
      <c r="F635" s="296">
        <v>6</v>
      </c>
      <c r="G635" s="298">
        <v>2.7</v>
      </c>
      <c r="H635" s="298">
        <v>2.25</v>
      </c>
      <c r="I635" s="298">
        <v>1.84</v>
      </c>
      <c r="J635" s="299">
        <v>27187873.82</v>
      </c>
      <c r="K635" s="299">
        <v>18877465.460000001</v>
      </c>
      <c r="L635" s="299">
        <v>21318740.91</v>
      </c>
      <c r="M635" s="299">
        <v>13546759.560000001</v>
      </c>
      <c r="N635" s="299">
        <v>17.53</v>
      </c>
      <c r="O635" s="318">
        <v>12.960000000000003</v>
      </c>
      <c r="P635" s="299">
        <v>18.61</v>
      </c>
      <c r="Q635" s="318">
        <v>10.950165289256196</v>
      </c>
      <c r="R635" s="312">
        <v>100.55</v>
      </c>
      <c r="S635" s="312">
        <v>37.01</v>
      </c>
      <c r="T635" s="312">
        <v>69.36</v>
      </c>
      <c r="U635" s="312">
        <v>397.66</v>
      </c>
      <c r="V635" s="312">
        <v>69.22</v>
      </c>
      <c r="W635" s="303"/>
      <c r="Y635" s="305"/>
      <c r="Z635" s="305"/>
      <c r="AA635" s="305"/>
      <c r="AB635" s="306"/>
      <c r="AC635" s="305"/>
      <c r="AD635" s="307"/>
    </row>
    <row r="636" spans="1:30" s="304" customFormat="1">
      <c r="A636" s="296">
        <v>9</v>
      </c>
      <c r="B636" s="297" t="s">
        <v>1643</v>
      </c>
      <c r="C636" s="296" t="s">
        <v>658</v>
      </c>
      <c r="D636" s="297" t="s">
        <v>2557</v>
      </c>
      <c r="E636" s="297" t="s">
        <v>941</v>
      </c>
      <c r="F636" s="296">
        <v>10</v>
      </c>
      <c r="G636" s="298">
        <v>2.27</v>
      </c>
      <c r="H636" s="298">
        <v>1.96</v>
      </c>
      <c r="I636" s="298">
        <v>1.67</v>
      </c>
      <c r="J636" s="299">
        <v>34717208.450000003</v>
      </c>
      <c r="K636" s="299">
        <v>6606684.9100000001</v>
      </c>
      <c r="L636" s="299">
        <v>12076472.220000001</v>
      </c>
      <c r="M636" s="299">
        <v>18460710.989999998</v>
      </c>
      <c r="N636" s="299">
        <v>8.5</v>
      </c>
      <c r="O636" s="318">
        <v>10.935862068965518</v>
      </c>
      <c r="P636" s="299">
        <v>3.34</v>
      </c>
      <c r="Q636" s="318">
        <v>9.086724137931034</v>
      </c>
      <c r="R636" s="312">
        <v>126.01</v>
      </c>
      <c r="S636" s="312">
        <v>37.86</v>
      </c>
      <c r="T636" s="312">
        <v>47.56</v>
      </c>
      <c r="U636" s="312">
        <v>227.87</v>
      </c>
      <c r="V636" s="312">
        <v>71.41</v>
      </c>
      <c r="W636" s="303"/>
      <c r="Y636" s="305"/>
      <c r="Z636" s="305"/>
      <c r="AA636" s="305"/>
      <c r="AB636" s="306"/>
      <c r="AC636" s="305"/>
      <c r="AD636" s="307"/>
    </row>
    <row r="637" spans="1:30" s="304" customFormat="1">
      <c r="A637" s="296">
        <v>9</v>
      </c>
      <c r="B637" s="297" t="s">
        <v>1643</v>
      </c>
      <c r="C637" s="296" t="s">
        <v>659</v>
      </c>
      <c r="D637" s="297" t="s">
        <v>2558</v>
      </c>
      <c r="E637" s="297" t="s">
        <v>2864</v>
      </c>
      <c r="F637" s="296">
        <v>13</v>
      </c>
      <c r="G637" s="298">
        <v>1.98</v>
      </c>
      <c r="H637" s="298">
        <v>1.62</v>
      </c>
      <c r="I637" s="298">
        <v>1.22</v>
      </c>
      <c r="J637" s="299">
        <v>44271018.799999997</v>
      </c>
      <c r="K637" s="299">
        <v>92484640.269999996</v>
      </c>
      <c r="L637" s="299">
        <v>101625351.98999999</v>
      </c>
      <c r="M637" s="299">
        <v>9839130.1199999992</v>
      </c>
      <c r="N637" s="299">
        <v>45.46</v>
      </c>
      <c r="O637" s="318">
        <v>11.051176470588238</v>
      </c>
      <c r="P637" s="299">
        <v>28.76</v>
      </c>
      <c r="Q637" s="318">
        <v>5.5768627450980395</v>
      </c>
      <c r="R637" s="312">
        <v>133.1</v>
      </c>
      <c r="S637" s="312">
        <v>37.29</v>
      </c>
      <c r="T637" s="312">
        <v>57.97</v>
      </c>
      <c r="U637" s="312">
        <v>148.02000000000001</v>
      </c>
      <c r="V637" s="312">
        <v>85.53</v>
      </c>
      <c r="W637" s="303"/>
      <c r="Y637" s="305"/>
      <c r="Z637" s="305"/>
      <c r="AA637" s="305"/>
      <c r="AB637" s="306"/>
      <c r="AC637" s="305"/>
      <c r="AD637" s="307"/>
    </row>
    <row r="638" spans="1:30" s="304" customFormat="1">
      <c r="A638" s="296">
        <v>9</v>
      </c>
      <c r="B638" s="297" t="s">
        <v>1643</v>
      </c>
      <c r="C638" s="296" t="s">
        <v>660</v>
      </c>
      <c r="D638" s="297" t="s">
        <v>2559</v>
      </c>
      <c r="E638" s="297" t="s">
        <v>2865</v>
      </c>
      <c r="F638" s="296">
        <v>6</v>
      </c>
      <c r="G638" s="298">
        <v>5.22</v>
      </c>
      <c r="H638" s="298">
        <v>4.93</v>
      </c>
      <c r="I638" s="298">
        <v>4.66</v>
      </c>
      <c r="J638" s="299">
        <v>79032560.359999999</v>
      </c>
      <c r="K638" s="299">
        <v>18135154.969999999</v>
      </c>
      <c r="L638" s="299">
        <v>21716067.710000001</v>
      </c>
      <c r="M638" s="299">
        <v>68589744.290000007</v>
      </c>
      <c r="N638" s="299">
        <v>17.73</v>
      </c>
      <c r="O638" s="318">
        <v>12.960000000000003</v>
      </c>
      <c r="P638" s="299">
        <v>10.92</v>
      </c>
      <c r="Q638" s="318">
        <v>10.950165289256196</v>
      </c>
      <c r="R638" s="312">
        <v>103.82</v>
      </c>
      <c r="S638" s="312">
        <v>36.229999999999997</v>
      </c>
      <c r="T638" s="312">
        <v>52.54</v>
      </c>
      <c r="U638" s="312">
        <v>165.92</v>
      </c>
      <c r="V638" s="312">
        <v>68.13</v>
      </c>
      <c r="W638" s="303"/>
      <c r="Y638" s="305"/>
      <c r="Z638" s="305"/>
      <c r="AA638" s="305"/>
      <c r="AB638" s="306"/>
      <c r="AC638" s="305"/>
      <c r="AD638" s="307"/>
    </row>
    <row r="639" spans="1:30" s="304" customFormat="1">
      <c r="A639" s="296">
        <v>9</v>
      </c>
      <c r="B639" s="297" t="s">
        <v>1643</v>
      </c>
      <c r="C639" s="296" t="s">
        <v>661</v>
      </c>
      <c r="D639" s="297" t="s">
        <v>2560</v>
      </c>
      <c r="E639" s="297" t="s">
        <v>963</v>
      </c>
      <c r="F639" s="296">
        <v>9</v>
      </c>
      <c r="G639" s="298">
        <v>2.16</v>
      </c>
      <c r="H639" s="298">
        <v>1.84</v>
      </c>
      <c r="I639" s="298">
        <v>1.44</v>
      </c>
      <c r="J639" s="299">
        <v>20842994.609999999</v>
      </c>
      <c r="K639" s="299">
        <v>7951011.7000000002</v>
      </c>
      <c r="L639" s="299">
        <v>9561932.3800000008</v>
      </c>
      <c r="M639" s="299">
        <v>7933080.8600000003</v>
      </c>
      <c r="N639" s="299">
        <v>9.0500000000000007</v>
      </c>
      <c r="O639" s="318">
        <v>10.682500000000001</v>
      </c>
      <c r="P639" s="299">
        <v>11.38</v>
      </c>
      <c r="Q639" s="318">
        <v>7.8810714285714285</v>
      </c>
      <c r="R639" s="312">
        <v>116.21</v>
      </c>
      <c r="S639" s="312">
        <v>31.62</v>
      </c>
      <c r="T639" s="312">
        <v>57.03</v>
      </c>
      <c r="U639" s="312">
        <v>110.5</v>
      </c>
      <c r="V639" s="312">
        <v>82.07</v>
      </c>
      <c r="W639" s="303"/>
      <c r="Y639" s="305"/>
      <c r="Z639" s="305"/>
      <c r="AA639" s="305"/>
      <c r="AB639" s="306"/>
      <c r="AC639" s="305"/>
      <c r="AD639" s="307"/>
    </row>
    <row r="640" spans="1:30" s="304" customFormat="1">
      <c r="A640" s="296">
        <v>9</v>
      </c>
      <c r="B640" s="297" t="s">
        <v>1643</v>
      </c>
      <c r="C640" s="296" t="s">
        <v>662</v>
      </c>
      <c r="D640" s="297" t="s">
        <v>2561</v>
      </c>
      <c r="E640" s="297" t="s">
        <v>2864</v>
      </c>
      <c r="F640" s="296">
        <v>13</v>
      </c>
      <c r="G640" s="298">
        <v>1.41</v>
      </c>
      <c r="H640" s="298">
        <v>1.1299999999999999</v>
      </c>
      <c r="I640" s="298">
        <v>0.87</v>
      </c>
      <c r="J640" s="299">
        <v>22875271.030000001</v>
      </c>
      <c r="K640" s="299">
        <v>979043.89</v>
      </c>
      <c r="L640" s="299">
        <v>11101776.08</v>
      </c>
      <c r="M640" s="299">
        <v>-7118604.2599999998</v>
      </c>
      <c r="N640" s="299">
        <v>5.08</v>
      </c>
      <c r="O640" s="318">
        <v>11.051176470588238</v>
      </c>
      <c r="P640" s="299">
        <v>0.32</v>
      </c>
      <c r="Q640" s="318">
        <v>5.5768627450980395</v>
      </c>
      <c r="R640" s="312">
        <v>141.66</v>
      </c>
      <c r="S640" s="312">
        <v>27.27</v>
      </c>
      <c r="T640" s="312">
        <v>49.26</v>
      </c>
      <c r="U640" s="312">
        <v>150.93</v>
      </c>
      <c r="V640" s="312">
        <v>78.22</v>
      </c>
      <c r="W640" s="303"/>
      <c r="Y640" s="305"/>
      <c r="Z640" s="305"/>
      <c r="AA640" s="305"/>
      <c r="AB640" s="306"/>
      <c r="AC640" s="305"/>
      <c r="AD640" s="307"/>
    </row>
    <row r="641" spans="1:30" s="304" customFormat="1">
      <c r="A641" s="296">
        <v>9</v>
      </c>
      <c r="B641" s="297" t="s">
        <v>1643</v>
      </c>
      <c r="C641" s="296" t="s">
        <v>663</v>
      </c>
      <c r="D641" s="297" t="s">
        <v>2562</v>
      </c>
      <c r="E641" s="297" t="s">
        <v>2864</v>
      </c>
      <c r="F641" s="296">
        <v>13</v>
      </c>
      <c r="G641" s="298">
        <v>2.78</v>
      </c>
      <c r="H641" s="298">
        <v>2.4700000000000002</v>
      </c>
      <c r="I641" s="298">
        <v>1.79</v>
      </c>
      <c r="J641" s="299">
        <v>53467152.390000001</v>
      </c>
      <c r="K641" s="299">
        <v>27946550.73</v>
      </c>
      <c r="L641" s="299">
        <v>30431809.879999999</v>
      </c>
      <c r="M641" s="299">
        <v>23769063.640000001</v>
      </c>
      <c r="N641" s="299">
        <v>16.63</v>
      </c>
      <c r="O641" s="318">
        <v>11.051176470588238</v>
      </c>
      <c r="P641" s="299">
        <v>15.51</v>
      </c>
      <c r="Q641" s="318">
        <v>5.5768627450980395</v>
      </c>
      <c r="R641" s="312">
        <v>75</v>
      </c>
      <c r="S641" s="312">
        <v>61.08</v>
      </c>
      <c r="T641" s="312">
        <v>90.95</v>
      </c>
      <c r="U641" s="312">
        <v>115.89</v>
      </c>
      <c r="V641" s="312">
        <v>58.91</v>
      </c>
      <c r="W641" s="303"/>
      <c r="Y641" s="305"/>
      <c r="Z641" s="305"/>
      <c r="AA641" s="305"/>
      <c r="AB641" s="306"/>
      <c r="AC641" s="305"/>
      <c r="AD641" s="307"/>
    </row>
    <row r="642" spans="1:30" s="304" customFormat="1">
      <c r="A642" s="296">
        <v>9</v>
      </c>
      <c r="B642" s="297" t="s">
        <v>1643</v>
      </c>
      <c r="C642" s="296" t="s">
        <v>664</v>
      </c>
      <c r="D642" s="297" t="s">
        <v>2563</v>
      </c>
      <c r="E642" s="297" t="s">
        <v>2865</v>
      </c>
      <c r="F642" s="296">
        <v>6</v>
      </c>
      <c r="G642" s="298">
        <v>2</v>
      </c>
      <c r="H642" s="298">
        <v>1.69</v>
      </c>
      <c r="I642" s="298">
        <v>1.55</v>
      </c>
      <c r="J642" s="299">
        <v>20346512.91</v>
      </c>
      <c r="K642" s="299">
        <v>13387588.08</v>
      </c>
      <c r="L642" s="299">
        <v>15136952.449999999</v>
      </c>
      <c r="M642" s="299">
        <v>11216737.57</v>
      </c>
      <c r="N642" s="299">
        <v>19.55</v>
      </c>
      <c r="O642" s="318">
        <v>12.960000000000003</v>
      </c>
      <c r="P642" s="299">
        <v>16.25</v>
      </c>
      <c r="Q642" s="318">
        <v>10.950165289256196</v>
      </c>
      <c r="R642" s="312">
        <v>231.9</v>
      </c>
      <c r="S642" s="312">
        <v>22.89</v>
      </c>
      <c r="T642" s="312">
        <v>53.57</v>
      </c>
      <c r="U642" s="312">
        <v>386.12</v>
      </c>
      <c r="V642" s="312">
        <v>131.19</v>
      </c>
      <c r="W642" s="303"/>
      <c r="Y642" s="305"/>
      <c r="Z642" s="305"/>
      <c r="AA642" s="305"/>
      <c r="AB642" s="306"/>
      <c r="AC642" s="305"/>
      <c r="AD642" s="307"/>
    </row>
    <row r="643" spans="1:30" s="304" customFormat="1">
      <c r="A643" s="296">
        <v>9</v>
      </c>
      <c r="B643" s="297" t="s">
        <v>1643</v>
      </c>
      <c r="C643" s="296" t="s">
        <v>665</v>
      </c>
      <c r="D643" s="297" t="s">
        <v>2564</v>
      </c>
      <c r="E643" s="297" t="s">
        <v>945</v>
      </c>
      <c r="F643" s="296">
        <v>5</v>
      </c>
      <c r="G643" s="298">
        <v>2.61</v>
      </c>
      <c r="H643" s="298">
        <v>2.33</v>
      </c>
      <c r="I643" s="298">
        <v>1.97</v>
      </c>
      <c r="J643" s="299">
        <v>20647574.219999999</v>
      </c>
      <c r="K643" s="299">
        <v>5738120.29</v>
      </c>
      <c r="L643" s="299">
        <v>8212926.0999999996</v>
      </c>
      <c r="M643" s="299">
        <v>12493823.9</v>
      </c>
      <c r="N643" s="299">
        <v>12.52</v>
      </c>
      <c r="O643" s="318">
        <v>11.957740585774056</v>
      </c>
      <c r="P643" s="299">
        <v>9.73</v>
      </c>
      <c r="Q643" s="318">
        <v>10.477489539748952</v>
      </c>
      <c r="R643" s="312">
        <v>151.32</v>
      </c>
      <c r="S643" s="312">
        <v>44.55</v>
      </c>
      <c r="T643" s="312">
        <v>63.64</v>
      </c>
      <c r="U643" s="312">
        <v>143.54</v>
      </c>
      <c r="V643" s="312">
        <v>80.31</v>
      </c>
      <c r="W643" s="303"/>
      <c r="Y643" s="305"/>
      <c r="Z643" s="305"/>
      <c r="AA643" s="305"/>
      <c r="AB643" s="306"/>
      <c r="AC643" s="305"/>
      <c r="AD643" s="307"/>
    </row>
    <row r="644" spans="1:30" s="304" customFormat="1">
      <c r="A644" s="296">
        <v>9</v>
      </c>
      <c r="B644" s="297" t="s">
        <v>1643</v>
      </c>
      <c r="C644" s="296" t="s">
        <v>666</v>
      </c>
      <c r="D644" s="297" t="s">
        <v>2565</v>
      </c>
      <c r="E644" s="297" t="s">
        <v>2865</v>
      </c>
      <c r="F644" s="296">
        <v>6</v>
      </c>
      <c r="G644" s="298">
        <v>2.72</v>
      </c>
      <c r="H644" s="298">
        <v>2.31</v>
      </c>
      <c r="I644" s="298">
        <v>2.0299999999999998</v>
      </c>
      <c r="J644" s="299">
        <v>23935747.149999999</v>
      </c>
      <c r="K644" s="299">
        <v>18548816.27</v>
      </c>
      <c r="L644" s="299">
        <v>20118706.719999999</v>
      </c>
      <c r="M644" s="299">
        <v>14271060.68</v>
      </c>
      <c r="N644" s="299">
        <v>22.7</v>
      </c>
      <c r="O644" s="318">
        <v>12.960000000000003</v>
      </c>
      <c r="P644" s="299">
        <v>25.07</v>
      </c>
      <c r="Q644" s="318">
        <v>10.950165289256196</v>
      </c>
      <c r="R644" s="312">
        <v>115.12</v>
      </c>
      <c r="S644" s="312">
        <v>26.76</v>
      </c>
      <c r="T644" s="312">
        <v>25</v>
      </c>
      <c r="U644" s="312">
        <v>222.02</v>
      </c>
      <c r="V644" s="312">
        <v>89.36</v>
      </c>
      <c r="W644" s="303"/>
      <c r="Y644" s="305"/>
      <c r="Z644" s="305"/>
      <c r="AA644" s="305"/>
      <c r="AB644" s="306"/>
      <c r="AC644" s="305"/>
      <c r="AD644" s="307"/>
    </row>
    <row r="645" spans="1:30" s="304" customFormat="1">
      <c r="A645" s="296">
        <v>9</v>
      </c>
      <c r="B645" s="297" t="s">
        <v>1643</v>
      </c>
      <c r="C645" s="296" t="s">
        <v>667</v>
      </c>
      <c r="D645" s="297" t="s">
        <v>2566</v>
      </c>
      <c r="E645" s="297" t="s">
        <v>2865</v>
      </c>
      <c r="F645" s="296">
        <v>6</v>
      </c>
      <c r="G645" s="298">
        <v>5.88</v>
      </c>
      <c r="H645" s="298">
        <v>5.58</v>
      </c>
      <c r="I645" s="298">
        <v>5.19</v>
      </c>
      <c r="J645" s="299">
        <v>54629339.979999997</v>
      </c>
      <c r="K645" s="299">
        <v>28271452.809999999</v>
      </c>
      <c r="L645" s="299">
        <v>30394239.59</v>
      </c>
      <c r="M645" s="299">
        <v>46936661.310000002</v>
      </c>
      <c r="N645" s="299">
        <v>33.14</v>
      </c>
      <c r="O645" s="318">
        <v>12.960000000000003</v>
      </c>
      <c r="P645" s="299">
        <v>27.21</v>
      </c>
      <c r="Q645" s="318">
        <v>10.950165289256196</v>
      </c>
      <c r="R645" s="312">
        <v>116.49</v>
      </c>
      <c r="S645" s="312">
        <v>25.78</v>
      </c>
      <c r="T645" s="312">
        <v>78.260000000000005</v>
      </c>
      <c r="U645" s="312">
        <v>137.87</v>
      </c>
      <c r="V645" s="312">
        <v>70.290000000000006</v>
      </c>
      <c r="W645" s="303"/>
      <c r="Y645" s="305"/>
      <c r="Z645" s="305"/>
      <c r="AA645" s="305"/>
      <c r="AB645" s="306"/>
      <c r="AC645" s="305"/>
      <c r="AD645" s="307"/>
    </row>
    <row r="646" spans="1:30" s="304" customFormat="1">
      <c r="A646" s="296">
        <v>9</v>
      </c>
      <c r="B646" s="297" t="s">
        <v>1643</v>
      </c>
      <c r="C646" s="296" t="s">
        <v>668</v>
      </c>
      <c r="D646" s="297" t="s">
        <v>2567</v>
      </c>
      <c r="E646" s="297" t="s">
        <v>945</v>
      </c>
      <c r="F646" s="296">
        <v>5</v>
      </c>
      <c r="G646" s="298">
        <v>1.89</v>
      </c>
      <c r="H646" s="298">
        <v>1.7</v>
      </c>
      <c r="I646" s="298">
        <v>1.54</v>
      </c>
      <c r="J646" s="299">
        <v>14457186.609999999</v>
      </c>
      <c r="K646" s="299">
        <v>7661212.8600000003</v>
      </c>
      <c r="L646" s="299">
        <v>8976630.8000000007</v>
      </c>
      <c r="M646" s="299">
        <v>8822167.0199999996</v>
      </c>
      <c r="N646" s="299">
        <v>13.05</v>
      </c>
      <c r="O646" s="318">
        <v>11.957740585774056</v>
      </c>
      <c r="P646" s="299">
        <v>12.68</v>
      </c>
      <c r="Q646" s="318">
        <v>10.477489539748952</v>
      </c>
      <c r="R646" s="312">
        <v>283.39999999999998</v>
      </c>
      <c r="S646" s="312">
        <v>26.65</v>
      </c>
      <c r="T646" s="312">
        <v>50.49</v>
      </c>
      <c r="U646" s="312">
        <v>157.75</v>
      </c>
      <c r="V646" s="312">
        <v>97.66</v>
      </c>
      <c r="W646" s="303"/>
      <c r="Y646" s="305"/>
      <c r="Z646" s="305"/>
      <c r="AA646" s="305"/>
      <c r="AB646" s="306"/>
      <c r="AC646" s="305"/>
      <c r="AD646" s="307"/>
    </row>
    <row r="647" spans="1:30" s="304" customFormat="1">
      <c r="A647" s="296">
        <v>9</v>
      </c>
      <c r="B647" s="297" t="s">
        <v>1643</v>
      </c>
      <c r="C647" s="296" t="s">
        <v>669</v>
      </c>
      <c r="D647" s="297" t="s">
        <v>2568</v>
      </c>
      <c r="E647" s="297" t="s">
        <v>945</v>
      </c>
      <c r="F647" s="296">
        <v>5</v>
      </c>
      <c r="G647" s="298">
        <v>4.08</v>
      </c>
      <c r="H647" s="298">
        <v>3.62</v>
      </c>
      <c r="I647" s="298">
        <v>3.35</v>
      </c>
      <c r="J647" s="299">
        <v>25281380.460000001</v>
      </c>
      <c r="K647" s="299">
        <v>10619083.74</v>
      </c>
      <c r="L647" s="299">
        <v>12313916.390000001</v>
      </c>
      <c r="M647" s="299">
        <v>19265600.210000001</v>
      </c>
      <c r="N647" s="299">
        <v>22.27</v>
      </c>
      <c r="O647" s="318">
        <v>11.957740585774056</v>
      </c>
      <c r="P647" s="299">
        <v>18.190000000000001</v>
      </c>
      <c r="Q647" s="318">
        <v>10.477489539748952</v>
      </c>
      <c r="R647" s="312">
        <v>142.16</v>
      </c>
      <c r="S647" s="312">
        <v>33.68</v>
      </c>
      <c r="T647" s="312">
        <v>52.7</v>
      </c>
      <c r="U647" s="312">
        <v>313.91000000000003</v>
      </c>
      <c r="V647" s="312">
        <v>101.68</v>
      </c>
      <c r="W647" s="303"/>
      <c r="Y647" s="305"/>
      <c r="Z647" s="305"/>
      <c r="AA647" s="305"/>
      <c r="AB647" s="306"/>
      <c r="AC647" s="305"/>
      <c r="AD647" s="307"/>
    </row>
    <row r="648" spans="1:30" s="304" customFormat="1">
      <c r="A648" s="296">
        <v>9</v>
      </c>
      <c r="B648" s="297" t="s">
        <v>1643</v>
      </c>
      <c r="C648" s="296" t="s">
        <v>670</v>
      </c>
      <c r="D648" s="297" t="s">
        <v>2569</v>
      </c>
      <c r="E648" s="297" t="s">
        <v>945</v>
      </c>
      <c r="F648" s="296">
        <v>5</v>
      </c>
      <c r="G648" s="298">
        <v>2.5299999999999998</v>
      </c>
      <c r="H648" s="298">
        <v>2.25</v>
      </c>
      <c r="I648" s="298">
        <v>2.1</v>
      </c>
      <c r="J648" s="299">
        <v>24784827.120000001</v>
      </c>
      <c r="K648" s="299">
        <v>12055510.51</v>
      </c>
      <c r="L648" s="299">
        <v>14631519.1</v>
      </c>
      <c r="M648" s="299">
        <v>17838356.09</v>
      </c>
      <c r="N648" s="299">
        <v>20.62</v>
      </c>
      <c r="O648" s="318">
        <v>11.957740585774056</v>
      </c>
      <c r="P648" s="299">
        <v>15.9</v>
      </c>
      <c r="Q648" s="318">
        <v>10.477489539748952</v>
      </c>
      <c r="R648" s="312">
        <v>126.21</v>
      </c>
      <c r="S648" s="312">
        <v>24.75</v>
      </c>
      <c r="T648" s="312">
        <v>48.02</v>
      </c>
      <c r="U648" s="312">
        <v>252.8</v>
      </c>
      <c r="V648" s="312">
        <v>98.84</v>
      </c>
      <c r="W648" s="303"/>
      <c r="Y648" s="305"/>
      <c r="Z648" s="305"/>
      <c r="AA648" s="305"/>
      <c r="AB648" s="306"/>
      <c r="AC648" s="305"/>
      <c r="AD648" s="307"/>
    </row>
    <row r="649" spans="1:30" s="304" customFormat="1">
      <c r="A649" s="296">
        <v>9</v>
      </c>
      <c r="B649" s="297" t="s">
        <v>1643</v>
      </c>
      <c r="C649" s="296" t="s">
        <v>671</v>
      </c>
      <c r="D649" s="297" t="s">
        <v>2570</v>
      </c>
      <c r="E649" s="297" t="s">
        <v>945</v>
      </c>
      <c r="F649" s="296">
        <v>5</v>
      </c>
      <c r="G649" s="298">
        <v>2.25</v>
      </c>
      <c r="H649" s="298">
        <v>2</v>
      </c>
      <c r="I649" s="298">
        <v>1.68</v>
      </c>
      <c r="J649" s="299">
        <v>14183563.029999999</v>
      </c>
      <c r="K649" s="299">
        <v>5162951.1100000003</v>
      </c>
      <c r="L649" s="299">
        <v>7304507.0999999996</v>
      </c>
      <c r="M649" s="299">
        <v>7730985.1600000001</v>
      </c>
      <c r="N649" s="299">
        <v>11.95</v>
      </c>
      <c r="O649" s="318">
        <v>11.957740585774056</v>
      </c>
      <c r="P649" s="299">
        <v>9.32</v>
      </c>
      <c r="Q649" s="318">
        <v>10.477489539748952</v>
      </c>
      <c r="R649" s="312">
        <v>165.66</v>
      </c>
      <c r="S649" s="312">
        <v>38.81</v>
      </c>
      <c r="T649" s="312">
        <v>80.739999999999995</v>
      </c>
      <c r="U649" s="312">
        <v>110.73</v>
      </c>
      <c r="V649" s="312">
        <v>73.790000000000006</v>
      </c>
      <c r="W649" s="303"/>
      <c r="Y649" s="305"/>
      <c r="Z649" s="305"/>
      <c r="AA649" s="305"/>
      <c r="AB649" s="306"/>
      <c r="AC649" s="305"/>
      <c r="AD649" s="307"/>
    </row>
    <row r="650" spans="1:30" s="304" customFormat="1">
      <c r="A650" s="296">
        <v>9</v>
      </c>
      <c r="B650" s="297" t="s">
        <v>1643</v>
      </c>
      <c r="C650" s="296" t="s">
        <v>672</v>
      </c>
      <c r="D650" s="297" t="s">
        <v>2571</v>
      </c>
      <c r="E650" s="297" t="s">
        <v>945</v>
      </c>
      <c r="F650" s="296">
        <v>5</v>
      </c>
      <c r="G650" s="298">
        <v>3.16</v>
      </c>
      <c r="H650" s="298">
        <v>2.86</v>
      </c>
      <c r="I650" s="298">
        <v>2.33</v>
      </c>
      <c r="J650" s="299">
        <v>20503461.93</v>
      </c>
      <c r="K650" s="299">
        <v>11651174.83</v>
      </c>
      <c r="L650" s="299">
        <v>13611119.210000001</v>
      </c>
      <c r="M650" s="299">
        <v>12569821.32</v>
      </c>
      <c r="N650" s="299">
        <v>20.61</v>
      </c>
      <c r="O650" s="318">
        <v>11.957740585774056</v>
      </c>
      <c r="P650" s="299">
        <v>18.309999999999999</v>
      </c>
      <c r="Q650" s="318">
        <v>10.477489539748952</v>
      </c>
      <c r="R650" s="312">
        <v>108.26</v>
      </c>
      <c r="S650" s="312">
        <v>64.91</v>
      </c>
      <c r="T650" s="312">
        <v>89.62</v>
      </c>
      <c r="U650" s="312">
        <v>243.2</v>
      </c>
      <c r="V650" s="312">
        <v>72.39</v>
      </c>
      <c r="W650" s="303"/>
      <c r="Y650" s="305"/>
      <c r="Z650" s="305"/>
      <c r="AA650" s="305"/>
      <c r="AB650" s="306"/>
      <c r="AC650" s="305"/>
      <c r="AD650" s="307"/>
    </row>
    <row r="651" spans="1:30" s="304" customFormat="1">
      <c r="A651" s="296">
        <v>9</v>
      </c>
      <c r="B651" s="297" t="s">
        <v>1643</v>
      </c>
      <c r="C651" s="296" t="s">
        <v>673</v>
      </c>
      <c r="D651" s="297" t="s">
        <v>2011</v>
      </c>
      <c r="E651" s="297" t="s">
        <v>945</v>
      </c>
      <c r="F651" s="296">
        <v>5</v>
      </c>
      <c r="G651" s="298">
        <v>3.4</v>
      </c>
      <c r="H651" s="298">
        <v>3.01</v>
      </c>
      <c r="I651" s="298">
        <v>2.5299999999999998</v>
      </c>
      <c r="J651" s="299">
        <v>17675793.870000001</v>
      </c>
      <c r="K651" s="299">
        <v>7643653.0199999996</v>
      </c>
      <c r="L651" s="299">
        <v>9352207.5199999996</v>
      </c>
      <c r="M651" s="299">
        <v>11307014.890000001</v>
      </c>
      <c r="N651" s="299">
        <v>13.49</v>
      </c>
      <c r="O651" s="318">
        <v>11.957740585774056</v>
      </c>
      <c r="P651" s="299">
        <v>13.94</v>
      </c>
      <c r="Q651" s="318">
        <v>10.477489539748952</v>
      </c>
      <c r="R651" s="312">
        <v>38.94</v>
      </c>
      <c r="S651" s="312">
        <v>34.64</v>
      </c>
      <c r="T651" s="312">
        <v>63.93</v>
      </c>
      <c r="U651" s="312">
        <v>350.49</v>
      </c>
      <c r="V651" s="312">
        <v>67.849999999999994</v>
      </c>
      <c r="W651" s="303"/>
      <c r="Y651" s="305"/>
      <c r="Z651" s="305"/>
      <c r="AA651" s="305"/>
      <c r="AB651" s="306"/>
      <c r="AC651" s="305"/>
      <c r="AD651" s="307"/>
    </row>
    <row r="652" spans="1:30" s="304" customFormat="1">
      <c r="A652" s="296">
        <v>9</v>
      </c>
      <c r="B652" s="297" t="s">
        <v>1643</v>
      </c>
      <c r="C652" s="296" t="s">
        <v>674</v>
      </c>
      <c r="D652" s="297" t="s">
        <v>3067</v>
      </c>
      <c r="E652" s="297" t="s">
        <v>1015</v>
      </c>
      <c r="F652" s="296">
        <v>3</v>
      </c>
      <c r="G652" s="298">
        <v>6.54</v>
      </c>
      <c r="H652" s="298">
        <v>6.3</v>
      </c>
      <c r="I652" s="298">
        <v>5.55</v>
      </c>
      <c r="J652" s="299">
        <v>62208942.340000004</v>
      </c>
      <c r="K652" s="299">
        <v>9468822.6199999992</v>
      </c>
      <c r="L652" s="299">
        <v>11065324.630000001</v>
      </c>
      <c r="M652" s="299">
        <v>51092782.43</v>
      </c>
      <c r="N652" s="299">
        <v>18.41</v>
      </c>
      <c r="O652" s="318">
        <v>21.826829268292677</v>
      </c>
      <c r="P652" s="299">
        <v>8.3000000000000007</v>
      </c>
      <c r="Q652" s="318">
        <v>10.564878048780489</v>
      </c>
      <c r="R652" s="312">
        <v>99.61</v>
      </c>
      <c r="S652" s="312">
        <v>107.18</v>
      </c>
      <c r="T652" s="312">
        <v>106.45</v>
      </c>
      <c r="U652" s="312">
        <v>200.25</v>
      </c>
      <c r="V652" s="312">
        <v>66.67</v>
      </c>
      <c r="W652" s="303"/>
      <c r="Y652" s="305"/>
      <c r="Z652" s="305"/>
      <c r="AA652" s="305"/>
      <c r="AB652" s="306"/>
      <c r="AC652" s="305"/>
      <c r="AD652" s="307"/>
    </row>
    <row r="653" spans="1:30" s="304" customFormat="1">
      <c r="A653" s="296">
        <v>9</v>
      </c>
      <c r="B653" s="297" t="s">
        <v>1643</v>
      </c>
      <c r="C653" s="296" t="s">
        <v>675</v>
      </c>
      <c r="D653" s="297" t="s">
        <v>2572</v>
      </c>
      <c r="E653" s="297" t="s">
        <v>945</v>
      </c>
      <c r="F653" s="296">
        <v>5</v>
      </c>
      <c r="G653" s="298">
        <v>5.32</v>
      </c>
      <c r="H653" s="298">
        <v>4.95</v>
      </c>
      <c r="I653" s="298">
        <v>4.63</v>
      </c>
      <c r="J653" s="299">
        <v>53285959.399999999</v>
      </c>
      <c r="K653" s="299">
        <v>6969511.4199999999</v>
      </c>
      <c r="L653" s="299">
        <v>8560341.6400000006</v>
      </c>
      <c r="M653" s="299">
        <v>44744729.979999997</v>
      </c>
      <c r="N653" s="299">
        <v>14.9</v>
      </c>
      <c r="O653" s="318">
        <v>11.957740585774056</v>
      </c>
      <c r="P653" s="299">
        <v>5.75</v>
      </c>
      <c r="Q653" s="318">
        <v>10.477489539748952</v>
      </c>
      <c r="R653" s="312">
        <v>102.89</v>
      </c>
      <c r="S653" s="312">
        <v>42.08</v>
      </c>
      <c r="T653" s="312">
        <v>68.349999999999994</v>
      </c>
      <c r="U653" s="312">
        <v>170.39</v>
      </c>
      <c r="V653" s="312">
        <v>128.72</v>
      </c>
      <c r="W653" s="303"/>
      <c r="Y653" s="305"/>
      <c r="Z653" s="305"/>
      <c r="AA653" s="305"/>
      <c r="AB653" s="306"/>
      <c r="AC653" s="305"/>
      <c r="AD653" s="307"/>
    </row>
    <row r="654" spans="1:30" s="304" customFormat="1">
      <c r="A654" s="296">
        <v>9</v>
      </c>
      <c r="B654" s="297" t="s">
        <v>1667</v>
      </c>
      <c r="C654" s="296" t="s">
        <v>676</v>
      </c>
      <c r="D654" s="297" t="s">
        <v>2573</v>
      </c>
      <c r="E654" s="297" t="s">
        <v>1956</v>
      </c>
      <c r="F654" s="296">
        <v>19</v>
      </c>
      <c r="G654" s="298">
        <v>3.63</v>
      </c>
      <c r="H654" s="298">
        <v>3.08</v>
      </c>
      <c r="I654" s="298">
        <v>2.12</v>
      </c>
      <c r="J654" s="299">
        <v>752912587.61000001</v>
      </c>
      <c r="K654" s="299">
        <v>66374512.5</v>
      </c>
      <c r="L654" s="299">
        <v>68307539.959999993</v>
      </c>
      <c r="M654" s="299">
        <v>321730656.49000001</v>
      </c>
      <c r="N654" s="299">
        <v>4.34</v>
      </c>
      <c r="O654" s="318">
        <v>9.5271428571428576</v>
      </c>
      <c r="P654" s="299">
        <v>2.2999999999999998</v>
      </c>
      <c r="Q654" s="318">
        <v>5.5378571428571419</v>
      </c>
      <c r="R654" s="312">
        <v>47.58</v>
      </c>
      <c r="S654" s="312">
        <v>78.44</v>
      </c>
      <c r="T654" s="312">
        <v>41.13</v>
      </c>
      <c r="U654" s="312">
        <v>145.12</v>
      </c>
      <c r="V654" s="312">
        <v>73.239999999999995</v>
      </c>
      <c r="W654" s="303"/>
      <c r="Y654" s="305"/>
      <c r="Z654" s="305"/>
      <c r="AA654" s="305"/>
      <c r="AB654" s="306"/>
      <c r="AC654" s="305"/>
      <c r="AD654" s="307"/>
    </row>
    <row r="655" spans="1:30" s="304" customFormat="1">
      <c r="A655" s="296">
        <v>9</v>
      </c>
      <c r="B655" s="297" t="s">
        <v>1667</v>
      </c>
      <c r="C655" s="296" t="s">
        <v>677</v>
      </c>
      <c r="D655" s="297" t="s">
        <v>2574</v>
      </c>
      <c r="E655" s="297" t="s">
        <v>2865</v>
      </c>
      <c r="F655" s="296">
        <v>6</v>
      </c>
      <c r="G655" s="298">
        <v>2.42</v>
      </c>
      <c r="H655" s="298">
        <v>2.15</v>
      </c>
      <c r="I655" s="298">
        <v>1.93</v>
      </c>
      <c r="J655" s="299">
        <v>31621184.289999999</v>
      </c>
      <c r="K655" s="299">
        <v>10351316.810000001</v>
      </c>
      <c r="L655" s="299">
        <v>12441175.869999999</v>
      </c>
      <c r="M655" s="299">
        <v>20696466.890000001</v>
      </c>
      <c r="N655" s="299">
        <v>13.29</v>
      </c>
      <c r="O655" s="318">
        <v>12.960000000000003</v>
      </c>
      <c r="P655" s="299">
        <v>10.1</v>
      </c>
      <c r="Q655" s="318">
        <v>10.950165289256196</v>
      </c>
      <c r="R655" s="312">
        <v>225.81</v>
      </c>
      <c r="S655" s="312">
        <v>28.03</v>
      </c>
      <c r="T655" s="312">
        <v>46.24</v>
      </c>
      <c r="U655" s="312">
        <v>100.59</v>
      </c>
      <c r="V655" s="312">
        <v>87.27</v>
      </c>
      <c r="W655" s="303"/>
      <c r="Y655" s="305"/>
      <c r="Z655" s="305"/>
      <c r="AA655" s="305"/>
      <c r="AB655" s="306"/>
      <c r="AC655" s="305"/>
      <c r="AD655" s="307"/>
    </row>
    <row r="656" spans="1:30" s="304" customFormat="1">
      <c r="A656" s="296">
        <v>9</v>
      </c>
      <c r="B656" s="297" t="s">
        <v>1667</v>
      </c>
      <c r="C656" s="296" t="s">
        <v>678</v>
      </c>
      <c r="D656" s="297" t="s">
        <v>2575</v>
      </c>
      <c r="E656" s="297" t="s">
        <v>2864</v>
      </c>
      <c r="F656" s="296">
        <v>13</v>
      </c>
      <c r="G656" s="298">
        <v>2.39</v>
      </c>
      <c r="H656" s="298">
        <v>2.1800000000000002</v>
      </c>
      <c r="I656" s="298">
        <v>1.55</v>
      </c>
      <c r="J656" s="299">
        <v>57061710.030000001</v>
      </c>
      <c r="K656" s="299">
        <v>25508234.289999999</v>
      </c>
      <c r="L656" s="299">
        <v>33664631.909999996</v>
      </c>
      <c r="M656" s="299">
        <v>22633874.140000001</v>
      </c>
      <c r="N656" s="299">
        <v>16.22</v>
      </c>
      <c r="O656" s="318">
        <v>11.051176470588238</v>
      </c>
      <c r="P656" s="299">
        <v>12.13</v>
      </c>
      <c r="Q656" s="318">
        <v>5.5768627450980395</v>
      </c>
      <c r="R656" s="312">
        <v>150.16999999999999</v>
      </c>
      <c r="S656" s="312">
        <v>57.66</v>
      </c>
      <c r="T656" s="312">
        <v>88.29</v>
      </c>
      <c r="U656" s="312">
        <v>84.13</v>
      </c>
      <c r="V656" s="312">
        <v>60.81</v>
      </c>
      <c r="W656" s="303"/>
      <c r="Y656" s="305"/>
      <c r="Z656" s="305"/>
      <c r="AA656" s="305"/>
      <c r="AB656" s="306"/>
      <c r="AC656" s="305"/>
      <c r="AD656" s="307"/>
    </row>
    <row r="657" spans="1:30" s="304" customFormat="1">
      <c r="A657" s="296">
        <v>9</v>
      </c>
      <c r="B657" s="297" t="s">
        <v>1667</v>
      </c>
      <c r="C657" s="296" t="s">
        <v>679</v>
      </c>
      <c r="D657" s="297" t="s">
        <v>2576</v>
      </c>
      <c r="E657" s="297" t="s">
        <v>2865</v>
      </c>
      <c r="F657" s="296">
        <v>6</v>
      </c>
      <c r="G657" s="298">
        <v>5.84</v>
      </c>
      <c r="H657" s="298">
        <v>5.6</v>
      </c>
      <c r="I657" s="298">
        <v>5.08</v>
      </c>
      <c r="J657" s="299">
        <v>68148364.579999998</v>
      </c>
      <c r="K657" s="299">
        <v>15895785.460000001</v>
      </c>
      <c r="L657" s="299">
        <v>19185475.68</v>
      </c>
      <c r="M657" s="299">
        <v>57411355.630000003</v>
      </c>
      <c r="N657" s="299">
        <v>20.58</v>
      </c>
      <c r="O657" s="318">
        <v>12.960000000000003</v>
      </c>
      <c r="P657" s="299">
        <v>12.01</v>
      </c>
      <c r="Q657" s="318">
        <v>10.950165289256196</v>
      </c>
      <c r="R657" s="312">
        <v>128.77000000000001</v>
      </c>
      <c r="S657" s="312">
        <v>44.58</v>
      </c>
      <c r="T657" s="312">
        <v>56.73</v>
      </c>
      <c r="U657" s="312">
        <v>113.15</v>
      </c>
      <c r="V657" s="312">
        <v>82.54</v>
      </c>
      <c r="W657" s="303"/>
      <c r="Y657" s="305"/>
      <c r="Z657" s="305"/>
      <c r="AA657" s="305"/>
      <c r="AB657" s="306"/>
      <c r="AC657" s="305"/>
      <c r="AD657" s="307"/>
    </row>
    <row r="658" spans="1:30" s="304" customFormat="1">
      <c r="A658" s="296">
        <v>9</v>
      </c>
      <c r="B658" s="297" t="s">
        <v>1667</v>
      </c>
      <c r="C658" s="296" t="s">
        <v>680</v>
      </c>
      <c r="D658" s="297" t="s">
        <v>2577</v>
      </c>
      <c r="E658" s="297" t="s">
        <v>2867</v>
      </c>
      <c r="F658" s="296">
        <v>15</v>
      </c>
      <c r="G658" s="298">
        <v>2.92</v>
      </c>
      <c r="H658" s="298">
        <v>2.64</v>
      </c>
      <c r="I658" s="298">
        <v>1.5</v>
      </c>
      <c r="J658" s="299">
        <v>157692525.52000001</v>
      </c>
      <c r="K658" s="299">
        <v>54429117.119999997</v>
      </c>
      <c r="L658" s="299">
        <v>92428936.180000007</v>
      </c>
      <c r="M658" s="299">
        <v>40663198.009999998</v>
      </c>
      <c r="N658" s="299">
        <v>23.27</v>
      </c>
      <c r="O658" s="318">
        <v>9.7924999999999986</v>
      </c>
      <c r="P658" s="299">
        <v>10.83</v>
      </c>
      <c r="Q658" s="318">
        <v>4.3149999999999995</v>
      </c>
      <c r="R658" s="312">
        <v>102.31</v>
      </c>
      <c r="S658" s="312">
        <v>93.67</v>
      </c>
      <c r="T658" s="312">
        <v>66.47</v>
      </c>
      <c r="U658" s="312">
        <v>160.28</v>
      </c>
      <c r="V658" s="312">
        <v>61.67</v>
      </c>
      <c r="W658" s="303"/>
      <c r="Y658" s="305"/>
      <c r="Z658" s="305"/>
      <c r="AA658" s="305"/>
      <c r="AB658" s="306"/>
      <c r="AC658" s="305"/>
      <c r="AD658" s="307"/>
    </row>
    <row r="659" spans="1:30" s="304" customFormat="1">
      <c r="A659" s="296">
        <v>9</v>
      </c>
      <c r="B659" s="297" t="s">
        <v>1667</v>
      </c>
      <c r="C659" s="296" t="s">
        <v>681</v>
      </c>
      <c r="D659" s="297" t="s">
        <v>2578</v>
      </c>
      <c r="E659" s="297" t="s">
        <v>2865</v>
      </c>
      <c r="F659" s="296">
        <v>6</v>
      </c>
      <c r="G659" s="298">
        <v>3.7</v>
      </c>
      <c r="H659" s="298">
        <v>3.23</v>
      </c>
      <c r="I659" s="298">
        <v>2.2799999999999998</v>
      </c>
      <c r="J659" s="299">
        <v>49007127.899999999</v>
      </c>
      <c r="K659" s="299">
        <v>9492019.0299999993</v>
      </c>
      <c r="L659" s="299">
        <v>12386559.57</v>
      </c>
      <c r="M659" s="299">
        <v>23337538.199999999</v>
      </c>
      <c r="N659" s="299">
        <v>11.48</v>
      </c>
      <c r="O659" s="318">
        <v>12.960000000000003</v>
      </c>
      <c r="P659" s="299">
        <v>7.4</v>
      </c>
      <c r="Q659" s="318">
        <v>10.950165289256196</v>
      </c>
      <c r="R659" s="312">
        <v>138.47999999999999</v>
      </c>
      <c r="S659" s="312">
        <v>86.25</v>
      </c>
      <c r="T659" s="312">
        <v>106.05</v>
      </c>
      <c r="U659" s="312">
        <v>269.87</v>
      </c>
      <c r="V659" s="312">
        <v>98.76</v>
      </c>
      <c r="W659" s="303"/>
      <c r="Y659" s="305"/>
      <c r="Z659" s="305"/>
      <c r="AA659" s="305"/>
      <c r="AB659" s="306"/>
      <c r="AC659" s="305"/>
      <c r="AD659" s="307"/>
    </row>
    <row r="660" spans="1:30" s="304" customFormat="1">
      <c r="A660" s="296">
        <v>9</v>
      </c>
      <c r="B660" s="297" t="s">
        <v>1667</v>
      </c>
      <c r="C660" s="296" t="s">
        <v>682</v>
      </c>
      <c r="D660" s="297" t="s">
        <v>2579</v>
      </c>
      <c r="E660" s="297" t="s">
        <v>2864</v>
      </c>
      <c r="F660" s="296">
        <v>13</v>
      </c>
      <c r="G660" s="298">
        <v>2.29</v>
      </c>
      <c r="H660" s="298">
        <v>2.11</v>
      </c>
      <c r="I660" s="298">
        <v>1.29</v>
      </c>
      <c r="J660" s="299">
        <v>64084952.590000004</v>
      </c>
      <c r="K660" s="299">
        <v>34811427.899999999</v>
      </c>
      <c r="L660" s="299">
        <v>41829788.280000001</v>
      </c>
      <c r="M660" s="299">
        <v>14607288.640000001</v>
      </c>
      <c r="N660" s="319">
        <v>22.45</v>
      </c>
      <c r="O660" s="320">
        <v>11.051176470588238</v>
      </c>
      <c r="P660" s="319">
        <v>16.39</v>
      </c>
      <c r="Q660" s="320">
        <v>5.5768627450980395</v>
      </c>
      <c r="R660" s="319">
        <v>131.74</v>
      </c>
      <c r="S660" s="319">
        <v>64.09</v>
      </c>
      <c r="T660" s="319">
        <v>36.020000000000003</v>
      </c>
      <c r="U660" s="319">
        <v>130.05000000000001</v>
      </c>
      <c r="V660" s="319">
        <v>39.409999999999997</v>
      </c>
      <c r="W660" s="303"/>
      <c r="Y660" s="305"/>
      <c r="Z660" s="305"/>
      <c r="AA660" s="305"/>
      <c r="AB660" s="306"/>
      <c r="AC660" s="305"/>
      <c r="AD660" s="307"/>
    </row>
    <row r="661" spans="1:30" s="304" customFormat="1">
      <c r="A661" s="296">
        <v>9</v>
      </c>
      <c r="B661" s="297" t="s">
        <v>1667</v>
      </c>
      <c r="C661" s="296" t="s">
        <v>683</v>
      </c>
      <c r="D661" s="297" t="s">
        <v>2580</v>
      </c>
      <c r="E661" s="297" t="s">
        <v>945</v>
      </c>
      <c r="F661" s="296">
        <v>5</v>
      </c>
      <c r="G661" s="298">
        <v>4.51</v>
      </c>
      <c r="H661" s="298">
        <v>4.24</v>
      </c>
      <c r="I661" s="298">
        <v>3.02</v>
      </c>
      <c r="J661" s="299">
        <v>40962252.649999999</v>
      </c>
      <c r="K661" s="299">
        <v>19935884.199999999</v>
      </c>
      <c r="L661" s="299">
        <v>22674131.620000001</v>
      </c>
      <c r="M661" s="299">
        <v>23524434.010000002</v>
      </c>
      <c r="N661" s="299">
        <v>29.67</v>
      </c>
      <c r="O661" s="318">
        <v>11.957740585774056</v>
      </c>
      <c r="P661" s="299">
        <v>18.93</v>
      </c>
      <c r="Q661" s="318">
        <v>10.477489539748952</v>
      </c>
      <c r="R661" s="312">
        <v>189.36</v>
      </c>
      <c r="S661" s="312">
        <v>150.27000000000001</v>
      </c>
      <c r="T661" s="312">
        <v>57.82</v>
      </c>
      <c r="U661" s="312">
        <v>342.84</v>
      </c>
      <c r="V661" s="312">
        <v>102.95</v>
      </c>
      <c r="W661" s="303"/>
      <c r="Y661" s="305"/>
      <c r="Z661" s="305"/>
      <c r="AA661" s="305"/>
      <c r="AB661" s="306"/>
      <c r="AC661" s="305"/>
      <c r="AD661" s="307"/>
    </row>
    <row r="662" spans="1:30" s="304" customFormat="1">
      <c r="A662" s="296">
        <v>9</v>
      </c>
      <c r="B662" s="297" t="s">
        <v>1667</v>
      </c>
      <c r="C662" s="296" t="s">
        <v>684</v>
      </c>
      <c r="D662" s="297" t="s">
        <v>2581</v>
      </c>
      <c r="E662" s="297" t="s">
        <v>2864</v>
      </c>
      <c r="F662" s="296">
        <v>13</v>
      </c>
      <c r="G662" s="298">
        <v>2.48</v>
      </c>
      <c r="H662" s="298">
        <v>2.0699999999999998</v>
      </c>
      <c r="I662" s="298">
        <v>1.71</v>
      </c>
      <c r="J662" s="299">
        <v>90260999.930000007</v>
      </c>
      <c r="K662" s="299">
        <v>49359059.909999996</v>
      </c>
      <c r="L662" s="299">
        <v>63523394.520000003</v>
      </c>
      <c r="M662" s="299">
        <v>43391170.219999999</v>
      </c>
      <c r="N662" s="299">
        <v>20.89</v>
      </c>
      <c r="O662" s="318">
        <v>11.051176470588238</v>
      </c>
      <c r="P662" s="299">
        <v>17.02</v>
      </c>
      <c r="Q662" s="318">
        <v>5.5768627450980395</v>
      </c>
      <c r="R662" s="312">
        <v>187.83</v>
      </c>
      <c r="S662" s="312">
        <v>24.58</v>
      </c>
      <c r="T662" s="312">
        <v>60.53</v>
      </c>
      <c r="U662" s="312">
        <v>159.80000000000001</v>
      </c>
      <c r="V662" s="312">
        <v>85.94</v>
      </c>
      <c r="W662" s="303"/>
      <c r="Y662" s="305"/>
      <c r="Z662" s="305"/>
      <c r="AA662" s="305"/>
      <c r="AB662" s="306"/>
      <c r="AC662" s="305"/>
      <c r="AD662" s="307"/>
    </row>
    <row r="663" spans="1:30" s="304" customFormat="1">
      <c r="A663" s="296">
        <v>9</v>
      </c>
      <c r="B663" s="297" t="s">
        <v>1667</v>
      </c>
      <c r="C663" s="296" t="s">
        <v>685</v>
      </c>
      <c r="D663" s="297" t="s">
        <v>2582</v>
      </c>
      <c r="E663" s="297" t="s">
        <v>2864</v>
      </c>
      <c r="F663" s="296">
        <v>13</v>
      </c>
      <c r="G663" s="298">
        <v>2.39</v>
      </c>
      <c r="H663" s="298">
        <v>1.97</v>
      </c>
      <c r="I663" s="298">
        <v>1.35</v>
      </c>
      <c r="J663" s="299">
        <v>57462924.68</v>
      </c>
      <c r="K663" s="299">
        <v>28538449.710000001</v>
      </c>
      <c r="L663" s="299">
        <v>53163108.200000003</v>
      </c>
      <c r="M663" s="299">
        <v>14473659.15</v>
      </c>
      <c r="N663" s="299">
        <v>22.8</v>
      </c>
      <c r="O663" s="318">
        <v>11.051176470588238</v>
      </c>
      <c r="P663" s="299">
        <v>6.66</v>
      </c>
      <c r="Q663" s="318">
        <v>5.5768627450980395</v>
      </c>
      <c r="R663" s="312">
        <v>164.61</v>
      </c>
      <c r="S663" s="312">
        <v>42.28</v>
      </c>
      <c r="T663" s="312">
        <v>48.55</v>
      </c>
      <c r="U663" s="312">
        <v>120.67</v>
      </c>
      <c r="V663" s="312">
        <v>83.35</v>
      </c>
      <c r="W663" s="303"/>
      <c r="Y663" s="305"/>
      <c r="Z663" s="305"/>
      <c r="AA663" s="305"/>
      <c r="AB663" s="306"/>
      <c r="AC663" s="305"/>
      <c r="AD663" s="307"/>
    </row>
    <row r="664" spans="1:30" s="304" customFormat="1">
      <c r="A664" s="296">
        <v>9</v>
      </c>
      <c r="B664" s="297" t="s">
        <v>1667</v>
      </c>
      <c r="C664" s="296" t="s">
        <v>686</v>
      </c>
      <c r="D664" s="297" t="s">
        <v>2583</v>
      </c>
      <c r="E664" s="297" t="s">
        <v>2865</v>
      </c>
      <c r="F664" s="296">
        <v>6</v>
      </c>
      <c r="G664" s="298">
        <v>5.8</v>
      </c>
      <c r="H664" s="298">
        <v>5.33</v>
      </c>
      <c r="I664" s="298">
        <v>4.2300000000000004</v>
      </c>
      <c r="J664" s="299">
        <v>63275280.549999997</v>
      </c>
      <c r="K664" s="299">
        <v>18641491.93</v>
      </c>
      <c r="L664" s="299">
        <v>24700937.489999998</v>
      </c>
      <c r="M664" s="299">
        <v>42596619.539999999</v>
      </c>
      <c r="N664" s="299">
        <v>17.82</v>
      </c>
      <c r="O664" s="318">
        <v>12.960000000000003</v>
      </c>
      <c r="P664" s="299">
        <v>8.8000000000000007</v>
      </c>
      <c r="Q664" s="318">
        <v>10.950165289256196</v>
      </c>
      <c r="R664" s="312">
        <v>98.16</v>
      </c>
      <c r="S664" s="312">
        <v>51.06</v>
      </c>
      <c r="T664" s="312">
        <v>90.02</v>
      </c>
      <c r="U664" s="312">
        <v>176.01</v>
      </c>
      <c r="V664" s="312">
        <v>67.23</v>
      </c>
      <c r="W664" s="303"/>
      <c r="Y664" s="305"/>
      <c r="Z664" s="305"/>
      <c r="AA664" s="305"/>
      <c r="AB664" s="306"/>
      <c r="AC664" s="305"/>
      <c r="AD664" s="307"/>
    </row>
    <row r="665" spans="1:30" s="304" customFormat="1">
      <c r="A665" s="296">
        <v>9</v>
      </c>
      <c r="B665" s="297" t="s">
        <v>1667</v>
      </c>
      <c r="C665" s="296" t="s">
        <v>687</v>
      </c>
      <c r="D665" s="297" t="s">
        <v>2584</v>
      </c>
      <c r="E665" s="297" t="s">
        <v>2865</v>
      </c>
      <c r="F665" s="296">
        <v>6</v>
      </c>
      <c r="G665" s="298">
        <v>3.15</v>
      </c>
      <c r="H665" s="298">
        <v>2.94</v>
      </c>
      <c r="I665" s="298">
        <v>2.48</v>
      </c>
      <c r="J665" s="299">
        <v>26020542.32</v>
      </c>
      <c r="K665" s="299">
        <v>14998530.52</v>
      </c>
      <c r="L665" s="299">
        <v>15848304.33</v>
      </c>
      <c r="M665" s="299">
        <v>17918468</v>
      </c>
      <c r="N665" s="299">
        <v>17.68</v>
      </c>
      <c r="O665" s="318">
        <v>12.960000000000003</v>
      </c>
      <c r="P665" s="299">
        <v>17.510000000000002</v>
      </c>
      <c r="Q665" s="318">
        <v>10.950165289256196</v>
      </c>
      <c r="R665" s="312">
        <v>126.64</v>
      </c>
      <c r="S665" s="312">
        <v>43.05</v>
      </c>
      <c r="T665" s="312">
        <v>70.260000000000005</v>
      </c>
      <c r="U665" s="312">
        <v>96.77</v>
      </c>
      <c r="V665" s="312">
        <v>54.11</v>
      </c>
      <c r="W665" s="303"/>
      <c r="Y665" s="305"/>
      <c r="Z665" s="305"/>
      <c r="AA665" s="305"/>
      <c r="AB665" s="306"/>
      <c r="AC665" s="305"/>
      <c r="AD665" s="307"/>
    </row>
    <row r="666" spans="1:30" s="304" customFormat="1">
      <c r="A666" s="296">
        <v>9</v>
      </c>
      <c r="B666" s="297" t="s">
        <v>1667</v>
      </c>
      <c r="C666" s="296" t="s">
        <v>688</v>
      </c>
      <c r="D666" s="297" t="s">
        <v>2585</v>
      </c>
      <c r="E666" s="297" t="s">
        <v>2865</v>
      </c>
      <c r="F666" s="296">
        <v>6</v>
      </c>
      <c r="G666" s="298">
        <v>2.91</v>
      </c>
      <c r="H666" s="298">
        <v>2.72</v>
      </c>
      <c r="I666" s="298">
        <v>2.46</v>
      </c>
      <c r="J666" s="299">
        <v>34552014.100000001</v>
      </c>
      <c r="K666" s="299">
        <v>9725154.2899999991</v>
      </c>
      <c r="L666" s="299">
        <v>10697934.619999999</v>
      </c>
      <c r="M666" s="299">
        <v>26496345.379999999</v>
      </c>
      <c r="N666" s="299">
        <v>15.74</v>
      </c>
      <c r="O666" s="318">
        <v>12.960000000000003</v>
      </c>
      <c r="P666" s="299">
        <v>15.07</v>
      </c>
      <c r="Q666" s="318">
        <v>10.950165289256196</v>
      </c>
      <c r="R666" s="312">
        <v>196.76</v>
      </c>
      <c r="S666" s="312">
        <v>25.55</v>
      </c>
      <c r="T666" s="312">
        <v>65.7</v>
      </c>
      <c r="U666" s="312">
        <v>166.93</v>
      </c>
      <c r="V666" s="312">
        <v>73.05</v>
      </c>
      <c r="W666" s="303"/>
      <c r="Y666" s="305"/>
      <c r="Z666" s="305"/>
      <c r="AA666" s="305"/>
      <c r="AB666" s="306"/>
      <c r="AC666" s="305"/>
      <c r="AD666" s="307"/>
    </row>
    <row r="667" spans="1:30" s="304" customFormat="1" ht="48">
      <c r="A667" s="296">
        <v>9</v>
      </c>
      <c r="B667" s="297" t="s">
        <v>1667</v>
      </c>
      <c r="C667" s="296" t="s">
        <v>689</v>
      </c>
      <c r="D667" s="297" t="s">
        <v>2922</v>
      </c>
      <c r="E667" s="297" t="s">
        <v>945</v>
      </c>
      <c r="F667" s="296">
        <v>5</v>
      </c>
      <c r="G667" s="298">
        <v>2.86</v>
      </c>
      <c r="H667" s="298">
        <v>2.52</v>
      </c>
      <c r="I667" s="298">
        <v>2.13</v>
      </c>
      <c r="J667" s="299">
        <v>21067784.710000001</v>
      </c>
      <c r="K667" s="299">
        <v>20151356.390000001</v>
      </c>
      <c r="L667" s="299">
        <v>26256819.789999999</v>
      </c>
      <c r="M667" s="299">
        <v>12781419.539999999</v>
      </c>
      <c r="N667" s="299">
        <v>35.659999999999997</v>
      </c>
      <c r="O667" s="318">
        <v>11.957740585774056</v>
      </c>
      <c r="P667" s="299">
        <v>18.829999999999998</v>
      </c>
      <c r="Q667" s="318">
        <v>10.477489539748952</v>
      </c>
      <c r="R667" s="312">
        <v>148.18</v>
      </c>
      <c r="S667" s="312">
        <v>51.58</v>
      </c>
      <c r="T667" s="312">
        <v>81.64</v>
      </c>
      <c r="U667" s="312">
        <v>77.260000000000005</v>
      </c>
      <c r="V667" s="312">
        <v>74.849999999999994</v>
      </c>
      <c r="W667" s="303"/>
      <c r="Y667" s="305"/>
      <c r="Z667" s="305"/>
      <c r="AA667" s="305"/>
      <c r="AB667" s="306"/>
      <c r="AC667" s="305"/>
      <c r="AD667" s="307"/>
    </row>
    <row r="668" spans="1:30" s="304" customFormat="1">
      <c r="A668" s="296">
        <v>9</v>
      </c>
      <c r="B668" s="297" t="s">
        <v>1667</v>
      </c>
      <c r="C668" s="296" t="s">
        <v>690</v>
      </c>
      <c r="D668" s="297" t="s">
        <v>2586</v>
      </c>
      <c r="E668" s="297" t="s">
        <v>1015</v>
      </c>
      <c r="F668" s="296">
        <v>3</v>
      </c>
      <c r="G668" s="298">
        <v>8.65</v>
      </c>
      <c r="H668" s="298">
        <v>8.08</v>
      </c>
      <c r="I668" s="298">
        <v>7.89</v>
      </c>
      <c r="J668" s="299">
        <v>73875779.459999993</v>
      </c>
      <c r="K668" s="299">
        <v>12290491.539999999</v>
      </c>
      <c r="L668" s="299">
        <v>14533663.9</v>
      </c>
      <c r="M668" s="299">
        <v>66486209.18</v>
      </c>
      <c r="N668" s="299">
        <v>27.54</v>
      </c>
      <c r="O668" s="318">
        <v>21.826829268292677</v>
      </c>
      <c r="P668" s="299">
        <v>10.15</v>
      </c>
      <c r="Q668" s="318">
        <v>10.564878048780489</v>
      </c>
      <c r="R668" s="312">
        <v>110.3</v>
      </c>
      <c r="S668" s="312">
        <v>22.98</v>
      </c>
      <c r="T668" s="312">
        <v>47.1</v>
      </c>
      <c r="U668" s="312">
        <v>105.88</v>
      </c>
      <c r="V668" s="312">
        <v>182.4</v>
      </c>
      <c r="W668" s="303"/>
      <c r="Y668" s="305"/>
      <c r="Z668" s="305"/>
      <c r="AA668" s="305"/>
      <c r="AB668" s="306"/>
      <c r="AC668" s="305"/>
      <c r="AD668" s="307"/>
    </row>
    <row r="669" spans="1:30" s="304" customFormat="1">
      <c r="A669" s="296">
        <v>9</v>
      </c>
      <c r="B669" s="297" t="s">
        <v>1667</v>
      </c>
      <c r="C669" s="296" t="s">
        <v>691</v>
      </c>
      <c r="D669" s="297" t="s">
        <v>2587</v>
      </c>
      <c r="E669" s="297" t="s">
        <v>2865</v>
      </c>
      <c r="F669" s="296">
        <v>6</v>
      </c>
      <c r="G669" s="298">
        <v>5.69</v>
      </c>
      <c r="H669" s="298">
        <v>5.5</v>
      </c>
      <c r="I669" s="298">
        <v>4.93</v>
      </c>
      <c r="J669" s="299">
        <v>75652613.310000002</v>
      </c>
      <c r="K669" s="299">
        <v>27061413.379999999</v>
      </c>
      <c r="L669" s="299">
        <v>27553976.789999999</v>
      </c>
      <c r="M669" s="299">
        <v>63369452.520000003</v>
      </c>
      <c r="N669" s="299">
        <v>39.51</v>
      </c>
      <c r="O669" s="318">
        <v>12.960000000000003</v>
      </c>
      <c r="P669" s="299">
        <v>17.78</v>
      </c>
      <c r="Q669" s="318">
        <v>10.950165289256196</v>
      </c>
      <c r="R669" s="312">
        <v>139.28</v>
      </c>
      <c r="S669" s="312">
        <v>36.119999999999997</v>
      </c>
      <c r="T669" s="312">
        <v>723.41</v>
      </c>
      <c r="U669" s="312">
        <v>240.15</v>
      </c>
      <c r="V669" s="312">
        <v>82.39</v>
      </c>
      <c r="W669" s="303"/>
      <c r="Y669" s="305"/>
      <c r="Z669" s="305"/>
      <c r="AA669" s="305"/>
      <c r="AB669" s="306"/>
      <c r="AC669" s="305"/>
      <c r="AD669" s="307"/>
    </row>
    <row r="670" spans="1:30" s="304" customFormat="1">
      <c r="A670" s="296">
        <v>9</v>
      </c>
      <c r="B670" s="297" t="s">
        <v>1667</v>
      </c>
      <c r="C670" s="296" t="s">
        <v>692</v>
      </c>
      <c r="D670" s="297" t="s">
        <v>2588</v>
      </c>
      <c r="E670" s="297" t="s">
        <v>1015</v>
      </c>
      <c r="F670" s="296">
        <v>3</v>
      </c>
      <c r="G670" s="298">
        <v>4.58</v>
      </c>
      <c r="H670" s="298">
        <v>4.2</v>
      </c>
      <c r="I670" s="298">
        <v>3.59</v>
      </c>
      <c r="J670" s="299">
        <v>26505337.670000002</v>
      </c>
      <c r="K670" s="299">
        <v>19567191.079999998</v>
      </c>
      <c r="L670" s="299">
        <v>22698859.469999999</v>
      </c>
      <c r="M670" s="299">
        <v>19131893.539999999</v>
      </c>
      <c r="N670" s="299">
        <v>36.729999999999997</v>
      </c>
      <c r="O670" s="318">
        <v>21.826829268292677</v>
      </c>
      <c r="P670" s="299">
        <v>24.04</v>
      </c>
      <c r="Q670" s="318">
        <v>10.564878048780489</v>
      </c>
      <c r="R670" s="312">
        <v>152.68</v>
      </c>
      <c r="S670" s="312">
        <v>30.72</v>
      </c>
      <c r="T670" s="312">
        <v>97.25</v>
      </c>
      <c r="U670" s="312">
        <v>159.38999999999999</v>
      </c>
      <c r="V670" s="312">
        <v>105.56</v>
      </c>
      <c r="W670" s="303"/>
      <c r="Y670" s="305"/>
      <c r="Z670" s="305"/>
      <c r="AA670" s="305"/>
      <c r="AB670" s="306"/>
      <c r="AC670" s="305"/>
      <c r="AD670" s="307"/>
    </row>
    <row r="671" spans="1:30" s="304" customFormat="1">
      <c r="A671" s="296">
        <v>10</v>
      </c>
      <c r="B671" s="297" t="s">
        <v>1685</v>
      </c>
      <c r="C671" s="296" t="s">
        <v>693</v>
      </c>
      <c r="D671" s="297" t="s">
        <v>2590</v>
      </c>
      <c r="E671" s="297" t="s">
        <v>1000</v>
      </c>
      <c r="F671" s="296">
        <v>17</v>
      </c>
      <c r="G671" s="298">
        <v>2.2799999999999998</v>
      </c>
      <c r="H671" s="298">
        <v>1.93</v>
      </c>
      <c r="I671" s="298">
        <v>1.27</v>
      </c>
      <c r="J671" s="299">
        <v>150747799.43000001</v>
      </c>
      <c r="K671" s="299">
        <v>57007684.149999999</v>
      </c>
      <c r="L671" s="299">
        <v>3276799.6</v>
      </c>
      <c r="M671" s="299">
        <v>35786713.240000002</v>
      </c>
      <c r="N671" s="299">
        <v>0.63</v>
      </c>
      <c r="O671" s="318">
        <v>7.9657894736842101</v>
      </c>
      <c r="P671" s="299">
        <v>7.55</v>
      </c>
      <c r="Q671" s="318">
        <v>3.4205263157894743</v>
      </c>
      <c r="R671" s="312">
        <v>84.99</v>
      </c>
      <c r="S671" s="312">
        <v>57.06</v>
      </c>
      <c r="T671" s="312">
        <v>57.38</v>
      </c>
      <c r="U671" s="312">
        <v>128.61000000000001</v>
      </c>
      <c r="V671" s="312">
        <v>63.44</v>
      </c>
      <c r="W671" s="303"/>
      <c r="Y671" s="305"/>
      <c r="Z671" s="305"/>
      <c r="AA671" s="305"/>
      <c r="AB671" s="306"/>
      <c r="AC671" s="305"/>
      <c r="AD671" s="307"/>
    </row>
    <row r="672" spans="1:30" s="304" customFormat="1">
      <c r="A672" s="296">
        <v>10</v>
      </c>
      <c r="B672" s="297" t="s">
        <v>1685</v>
      </c>
      <c r="C672" s="296" t="s">
        <v>694</v>
      </c>
      <c r="D672" s="297" t="s">
        <v>2591</v>
      </c>
      <c r="E672" s="297" t="s">
        <v>2865</v>
      </c>
      <c r="F672" s="296">
        <v>6</v>
      </c>
      <c r="G672" s="298">
        <v>1.88</v>
      </c>
      <c r="H672" s="298">
        <v>1.54</v>
      </c>
      <c r="I672" s="298">
        <v>1.31</v>
      </c>
      <c r="J672" s="299">
        <v>13952178.470000001</v>
      </c>
      <c r="K672" s="299">
        <v>13170159.779999999</v>
      </c>
      <c r="L672" s="299">
        <v>8182815.5300000003</v>
      </c>
      <c r="M672" s="299">
        <v>4834928.1500000004</v>
      </c>
      <c r="N672" s="299">
        <v>10.83</v>
      </c>
      <c r="O672" s="318">
        <v>12.960000000000003</v>
      </c>
      <c r="P672" s="299">
        <v>19.54</v>
      </c>
      <c r="Q672" s="318">
        <v>10.950165289256196</v>
      </c>
      <c r="R672" s="312">
        <v>238.19</v>
      </c>
      <c r="S672" s="312">
        <v>12.21</v>
      </c>
      <c r="T672" s="312">
        <v>49.2</v>
      </c>
      <c r="U672" s="312">
        <v>131.01</v>
      </c>
      <c r="V672" s="312">
        <v>74.81</v>
      </c>
      <c r="W672" s="303"/>
      <c r="Y672" s="305"/>
      <c r="Z672" s="305"/>
      <c r="AA672" s="305"/>
      <c r="AB672" s="306"/>
      <c r="AC672" s="305"/>
      <c r="AD672" s="307"/>
    </row>
    <row r="673" spans="1:30" s="304" customFormat="1">
      <c r="A673" s="296">
        <v>10</v>
      </c>
      <c r="B673" s="297" t="s">
        <v>1685</v>
      </c>
      <c r="C673" s="296" t="s">
        <v>695</v>
      </c>
      <c r="D673" s="297" t="s">
        <v>2592</v>
      </c>
      <c r="E673" s="297" t="s">
        <v>2865</v>
      </c>
      <c r="F673" s="296">
        <v>6</v>
      </c>
      <c r="G673" s="298">
        <v>3.48</v>
      </c>
      <c r="H673" s="298">
        <v>3.01</v>
      </c>
      <c r="I673" s="298">
        <v>2.61</v>
      </c>
      <c r="J673" s="299">
        <v>26046072.649999999</v>
      </c>
      <c r="K673" s="299">
        <v>3568312.15</v>
      </c>
      <c r="L673" s="299">
        <v>8491439.75</v>
      </c>
      <c r="M673" s="299">
        <v>17051479.539999999</v>
      </c>
      <c r="N673" s="299">
        <v>11.15</v>
      </c>
      <c r="O673" s="318">
        <v>12.960000000000003</v>
      </c>
      <c r="P673" s="299">
        <v>4.47</v>
      </c>
      <c r="Q673" s="318">
        <v>10.950165289256196</v>
      </c>
      <c r="R673" s="312">
        <v>98.85</v>
      </c>
      <c r="S673" s="312">
        <v>20.239999999999998</v>
      </c>
      <c r="T673" s="312">
        <v>58.65</v>
      </c>
      <c r="U673" s="312">
        <v>118.44</v>
      </c>
      <c r="V673" s="312">
        <v>90.2</v>
      </c>
      <c r="W673" s="303"/>
      <c r="Y673" s="305"/>
      <c r="Z673" s="305"/>
      <c r="AA673" s="305"/>
      <c r="AB673" s="306"/>
      <c r="AC673" s="305"/>
      <c r="AD673" s="307"/>
    </row>
    <row r="674" spans="1:30" s="304" customFormat="1">
      <c r="A674" s="296">
        <v>10</v>
      </c>
      <c r="B674" s="297" t="s">
        <v>1685</v>
      </c>
      <c r="C674" s="296" t="s">
        <v>696</v>
      </c>
      <c r="D674" s="297" t="s">
        <v>2593</v>
      </c>
      <c r="E674" s="297" t="s">
        <v>2865</v>
      </c>
      <c r="F674" s="296">
        <v>6</v>
      </c>
      <c r="G674" s="298">
        <v>1.62</v>
      </c>
      <c r="H674" s="298">
        <v>1.23</v>
      </c>
      <c r="I674" s="298">
        <v>0.94</v>
      </c>
      <c r="J674" s="299">
        <v>9069635.2200000007</v>
      </c>
      <c r="K674" s="299">
        <v>13552214.23</v>
      </c>
      <c r="L674" s="299">
        <v>16446009.470000001</v>
      </c>
      <c r="M674" s="299">
        <v>-844702.8</v>
      </c>
      <c r="N674" s="299">
        <v>23.25</v>
      </c>
      <c r="O674" s="318">
        <v>12.960000000000003</v>
      </c>
      <c r="P674" s="299">
        <v>22.22</v>
      </c>
      <c r="Q674" s="318">
        <v>10.950165289256196</v>
      </c>
      <c r="R674" s="312">
        <v>333</v>
      </c>
      <c r="S674" s="312">
        <v>19.95</v>
      </c>
      <c r="T674" s="312">
        <v>95.91</v>
      </c>
      <c r="U674" s="312">
        <v>157.05000000000001</v>
      </c>
      <c r="V674" s="312">
        <v>63.18</v>
      </c>
      <c r="W674" s="303"/>
      <c r="Y674" s="305"/>
      <c r="Z674" s="305"/>
      <c r="AA674" s="305"/>
      <c r="AB674" s="306"/>
      <c r="AC674" s="305"/>
      <c r="AD674" s="307"/>
    </row>
    <row r="675" spans="1:30" s="304" customFormat="1">
      <c r="A675" s="296">
        <v>10</v>
      </c>
      <c r="B675" s="297" t="s">
        <v>1685</v>
      </c>
      <c r="C675" s="296" t="s">
        <v>697</v>
      </c>
      <c r="D675" s="297" t="s">
        <v>2594</v>
      </c>
      <c r="E675" s="297" t="s">
        <v>2865</v>
      </c>
      <c r="F675" s="296">
        <v>6</v>
      </c>
      <c r="G675" s="298">
        <v>2.0499999999999998</v>
      </c>
      <c r="H675" s="298">
        <v>1.69</v>
      </c>
      <c r="I675" s="298">
        <v>1.1299999999999999</v>
      </c>
      <c r="J675" s="299">
        <v>21301728.280000001</v>
      </c>
      <c r="K675" s="299">
        <v>13952993.57</v>
      </c>
      <c r="L675" s="299">
        <v>18294322.239999998</v>
      </c>
      <c r="M675" s="299">
        <v>2840120.96</v>
      </c>
      <c r="N675" s="299">
        <v>20.18</v>
      </c>
      <c r="O675" s="318">
        <v>12.960000000000003</v>
      </c>
      <c r="P675" s="299">
        <v>14.18</v>
      </c>
      <c r="Q675" s="318">
        <v>10.950165289256196</v>
      </c>
      <c r="R675" s="312">
        <v>157.18</v>
      </c>
      <c r="S675" s="312">
        <v>38.92</v>
      </c>
      <c r="T675" s="312">
        <v>55.64</v>
      </c>
      <c r="U675" s="312">
        <v>156.15</v>
      </c>
      <c r="V675" s="312">
        <v>71.73</v>
      </c>
      <c r="W675" s="303"/>
      <c r="Y675" s="305"/>
      <c r="Z675" s="305"/>
      <c r="AA675" s="305"/>
      <c r="AB675" s="306"/>
      <c r="AC675" s="305"/>
      <c r="AD675" s="307"/>
    </row>
    <row r="676" spans="1:30" s="304" customFormat="1">
      <c r="A676" s="296">
        <v>10</v>
      </c>
      <c r="B676" s="297" t="s">
        <v>1685</v>
      </c>
      <c r="C676" s="296" t="s">
        <v>698</v>
      </c>
      <c r="D676" s="297" t="s">
        <v>2595</v>
      </c>
      <c r="E676" s="297" t="s">
        <v>945</v>
      </c>
      <c r="F676" s="296">
        <v>5</v>
      </c>
      <c r="G676" s="298">
        <v>2.19</v>
      </c>
      <c r="H676" s="298">
        <v>1.98</v>
      </c>
      <c r="I676" s="298">
        <v>1.58</v>
      </c>
      <c r="J676" s="299">
        <v>11121767.720000001</v>
      </c>
      <c r="K676" s="299">
        <v>225995.75</v>
      </c>
      <c r="L676" s="299">
        <v>2572901.6</v>
      </c>
      <c r="M676" s="299">
        <v>5403369.3899999997</v>
      </c>
      <c r="N676" s="299">
        <v>5.7</v>
      </c>
      <c r="O676" s="318">
        <v>11.957740585774056</v>
      </c>
      <c r="P676" s="299">
        <v>0.48</v>
      </c>
      <c r="Q676" s="318">
        <v>10.477489539748952</v>
      </c>
      <c r="R676" s="312">
        <v>115.8</v>
      </c>
      <c r="S676" s="312">
        <v>32.07</v>
      </c>
      <c r="T676" s="312">
        <v>59.27</v>
      </c>
      <c r="U676" s="312">
        <v>252.14</v>
      </c>
      <c r="V676" s="312">
        <v>86.8</v>
      </c>
      <c r="W676" s="303"/>
      <c r="Y676" s="305"/>
      <c r="Z676" s="305"/>
      <c r="AA676" s="305"/>
      <c r="AB676" s="306"/>
      <c r="AC676" s="305"/>
      <c r="AD676" s="307"/>
    </row>
    <row r="677" spans="1:30" s="304" customFormat="1">
      <c r="A677" s="296">
        <v>10</v>
      </c>
      <c r="B677" s="297" t="s">
        <v>1685</v>
      </c>
      <c r="C677" s="296" t="s">
        <v>699</v>
      </c>
      <c r="D677" s="297" t="s">
        <v>2596</v>
      </c>
      <c r="E677" s="297" t="s">
        <v>945</v>
      </c>
      <c r="F677" s="296">
        <v>5</v>
      </c>
      <c r="G677" s="298">
        <v>5.15</v>
      </c>
      <c r="H677" s="298">
        <v>4.68</v>
      </c>
      <c r="I677" s="298">
        <v>4.17</v>
      </c>
      <c r="J677" s="299">
        <v>31749747.359999999</v>
      </c>
      <c r="K677" s="299">
        <v>17775721.91</v>
      </c>
      <c r="L677" s="299">
        <v>16856418.309999999</v>
      </c>
      <c r="M677" s="299">
        <v>24240279.93</v>
      </c>
      <c r="N677" s="299">
        <v>28.63</v>
      </c>
      <c r="O677" s="318">
        <v>11.957740585774056</v>
      </c>
      <c r="P677" s="299">
        <v>23.34</v>
      </c>
      <c r="Q677" s="318">
        <v>10.477489539748952</v>
      </c>
      <c r="R677" s="312">
        <v>141.05000000000001</v>
      </c>
      <c r="S677" s="312">
        <v>24.1</v>
      </c>
      <c r="T677" s="312">
        <v>56.42</v>
      </c>
      <c r="U677" s="312">
        <v>193.87</v>
      </c>
      <c r="V677" s="312">
        <v>68.34</v>
      </c>
      <c r="W677" s="303"/>
      <c r="Y677" s="305"/>
      <c r="Z677" s="305"/>
      <c r="AA677" s="305"/>
      <c r="AB677" s="306"/>
      <c r="AC677" s="305"/>
      <c r="AD677" s="307"/>
    </row>
    <row r="678" spans="1:30" s="304" customFormat="1">
      <c r="A678" s="296">
        <v>10</v>
      </c>
      <c r="B678" s="297" t="s">
        <v>1693</v>
      </c>
      <c r="C678" s="296" t="s">
        <v>700</v>
      </c>
      <c r="D678" s="297" t="s">
        <v>2597</v>
      </c>
      <c r="E678" s="297" t="s">
        <v>1038</v>
      </c>
      <c r="F678" s="296">
        <v>16</v>
      </c>
      <c r="G678" s="298">
        <v>2.29</v>
      </c>
      <c r="H678" s="298">
        <v>1.88</v>
      </c>
      <c r="I678" s="298">
        <v>0.89</v>
      </c>
      <c r="J678" s="299">
        <v>197014419.13</v>
      </c>
      <c r="K678" s="299">
        <v>-7596985.4900000002</v>
      </c>
      <c r="L678" s="299">
        <v>30813863.43</v>
      </c>
      <c r="M678" s="299">
        <v>-17095339.030000001</v>
      </c>
      <c r="N678" s="299">
        <v>4.96</v>
      </c>
      <c r="O678" s="318">
        <v>7.936451612903225</v>
      </c>
      <c r="P678" s="299">
        <v>-0.91</v>
      </c>
      <c r="Q678" s="318">
        <v>4.3241935483870959</v>
      </c>
      <c r="R678" s="312">
        <v>93.99</v>
      </c>
      <c r="S678" s="312">
        <v>69.3</v>
      </c>
      <c r="T678" s="312">
        <v>85.71</v>
      </c>
      <c r="U678" s="312">
        <v>222.33</v>
      </c>
      <c r="V678" s="312">
        <v>87.45</v>
      </c>
      <c r="W678" s="303"/>
      <c r="Y678" s="305"/>
      <c r="Z678" s="305"/>
      <c r="AA678" s="305"/>
      <c r="AB678" s="306"/>
      <c r="AC678" s="305"/>
      <c r="AD678" s="307"/>
    </row>
    <row r="679" spans="1:30" s="304" customFormat="1">
      <c r="A679" s="296">
        <v>10</v>
      </c>
      <c r="B679" s="297" t="s">
        <v>1693</v>
      </c>
      <c r="C679" s="296" t="s">
        <v>701</v>
      </c>
      <c r="D679" s="297" t="s">
        <v>2598</v>
      </c>
      <c r="E679" s="297" t="s">
        <v>945</v>
      </c>
      <c r="F679" s="296">
        <v>5</v>
      </c>
      <c r="G679" s="298">
        <v>2.25</v>
      </c>
      <c r="H679" s="298">
        <v>1.81</v>
      </c>
      <c r="I679" s="298">
        <v>1.42</v>
      </c>
      <c r="J679" s="299">
        <v>10144921.460000001</v>
      </c>
      <c r="K679" s="299">
        <v>1343354.99</v>
      </c>
      <c r="L679" s="299">
        <v>3096396.04</v>
      </c>
      <c r="M679" s="299">
        <v>3404135.63</v>
      </c>
      <c r="N679" s="299">
        <v>5.55</v>
      </c>
      <c r="O679" s="318">
        <v>11.957740585774056</v>
      </c>
      <c r="P679" s="299">
        <v>3.61</v>
      </c>
      <c r="Q679" s="318">
        <v>10.477489539748952</v>
      </c>
      <c r="R679" s="312">
        <v>88.84</v>
      </c>
      <c r="S679" s="312">
        <v>35.76</v>
      </c>
      <c r="T679" s="312">
        <v>48.21</v>
      </c>
      <c r="U679" s="312">
        <v>228.3</v>
      </c>
      <c r="V679" s="312">
        <v>105.24</v>
      </c>
      <c r="W679" s="303"/>
      <c r="Y679" s="305"/>
      <c r="Z679" s="305"/>
      <c r="AA679" s="305"/>
      <c r="AB679" s="306"/>
      <c r="AC679" s="305"/>
      <c r="AD679" s="307"/>
    </row>
    <row r="680" spans="1:30" s="304" customFormat="1">
      <c r="A680" s="296">
        <v>10</v>
      </c>
      <c r="B680" s="297" t="s">
        <v>1693</v>
      </c>
      <c r="C680" s="296" t="s">
        <v>702</v>
      </c>
      <c r="D680" s="297" t="s">
        <v>2599</v>
      </c>
      <c r="E680" s="297" t="s">
        <v>2865</v>
      </c>
      <c r="F680" s="296">
        <v>6</v>
      </c>
      <c r="G680" s="298">
        <v>5.26</v>
      </c>
      <c r="H680" s="298">
        <v>4.7300000000000004</v>
      </c>
      <c r="I680" s="298">
        <v>3.49</v>
      </c>
      <c r="J680" s="299">
        <v>46694134.890000001</v>
      </c>
      <c r="K680" s="299">
        <v>11480787.810000001</v>
      </c>
      <c r="L680" s="299">
        <v>13530597.109999999</v>
      </c>
      <c r="M680" s="299">
        <v>27254763.68</v>
      </c>
      <c r="N680" s="299">
        <v>14.23</v>
      </c>
      <c r="O680" s="318">
        <v>12.960000000000003</v>
      </c>
      <c r="P680" s="299">
        <v>12.63</v>
      </c>
      <c r="Q680" s="318">
        <v>10.950165289256196</v>
      </c>
      <c r="R680" s="312">
        <v>115.13</v>
      </c>
      <c r="S680" s="312">
        <v>89.24</v>
      </c>
      <c r="T680" s="312">
        <v>88.67</v>
      </c>
      <c r="U680" s="312">
        <v>827.35</v>
      </c>
      <c r="V680" s="312">
        <v>68.430000000000007</v>
      </c>
      <c r="W680" s="303"/>
      <c r="Y680" s="305"/>
      <c r="Z680" s="305"/>
      <c r="AA680" s="305"/>
      <c r="AB680" s="306"/>
      <c r="AC680" s="305"/>
      <c r="AD680" s="307"/>
    </row>
    <row r="681" spans="1:30" s="304" customFormat="1">
      <c r="A681" s="296">
        <v>10</v>
      </c>
      <c r="B681" s="297" t="s">
        <v>1693</v>
      </c>
      <c r="C681" s="296" t="s">
        <v>703</v>
      </c>
      <c r="D681" s="297" t="s">
        <v>2600</v>
      </c>
      <c r="E681" s="297" t="s">
        <v>2865</v>
      </c>
      <c r="F681" s="296">
        <v>6</v>
      </c>
      <c r="G681" s="298">
        <v>1.08</v>
      </c>
      <c r="H681" s="298">
        <v>0.79</v>
      </c>
      <c r="I681" s="298">
        <v>0.54</v>
      </c>
      <c r="J681" s="299">
        <v>1735652.91</v>
      </c>
      <c r="K681" s="299">
        <v>-747602.39</v>
      </c>
      <c r="L681" s="299">
        <v>2250380.3199999998</v>
      </c>
      <c r="M681" s="299">
        <v>-9614581.3200000003</v>
      </c>
      <c r="N681" s="299">
        <v>2.34</v>
      </c>
      <c r="O681" s="318">
        <v>12.960000000000003</v>
      </c>
      <c r="P681" s="299">
        <v>-1.24</v>
      </c>
      <c r="Q681" s="318">
        <v>10.950165289256196</v>
      </c>
      <c r="R681" s="312">
        <v>138.63</v>
      </c>
      <c r="S681" s="312">
        <v>39.36</v>
      </c>
      <c r="T681" s="312">
        <v>32.950000000000003</v>
      </c>
      <c r="U681" s="312">
        <v>286.77999999999997</v>
      </c>
      <c r="V681" s="312">
        <v>78.56</v>
      </c>
      <c r="W681" s="303"/>
      <c r="Y681" s="305"/>
      <c r="Z681" s="305"/>
      <c r="AA681" s="305"/>
      <c r="AB681" s="306"/>
      <c r="AC681" s="305"/>
      <c r="AD681" s="307"/>
    </row>
    <row r="682" spans="1:30" s="304" customFormat="1">
      <c r="A682" s="296">
        <v>10</v>
      </c>
      <c r="B682" s="297" t="s">
        <v>1693</v>
      </c>
      <c r="C682" s="296" t="s">
        <v>704</v>
      </c>
      <c r="D682" s="297" t="s">
        <v>2601</v>
      </c>
      <c r="E682" s="297" t="s">
        <v>945</v>
      </c>
      <c r="F682" s="296">
        <v>5</v>
      </c>
      <c r="G682" s="298">
        <v>5.34</v>
      </c>
      <c r="H682" s="298">
        <v>4.91</v>
      </c>
      <c r="I682" s="298">
        <v>4.57</v>
      </c>
      <c r="J682" s="299">
        <v>33732724.850000001</v>
      </c>
      <c r="K682" s="299">
        <v>6163953.2999999998</v>
      </c>
      <c r="L682" s="299">
        <v>7638070.1299999999</v>
      </c>
      <c r="M682" s="299">
        <v>27726524.489999998</v>
      </c>
      <c r="N682" s="299">
        <v>13.75</v>
      </c>
      <c r="O682" s="318">
        <v>11.957740585774056</v>
      </c>
      <c r="P682" s="299">
        <v>9.32</v>
      </c>
      <c r="Q682" s="318">
        <v>10.477489539748952</v>
      </c>
      <c r="R682" s="312">
        <v>138.94</v>
      </c>
      <c r="S682" s="312">
        <v>32.76</v>
      </c>
      <c r="T682" s="312">
        <v>43.13</v>
      </c>
      <c r="U682" s="312">
        <v>175.58</v>
      </c>
      <c r="V682" s="312">
        <v>95.53</v>
      </c>
      <c r="W682" s="303"/>
      <c r="Y682" s="305"/>
      <c r="Z682" s="305"/>
      <c r="AA682" s="305"/>
      <c r="AB682" s="306"/>
      <c r="AC682" s="305"/>
      <c r="AD682" s="307"/>
    </row>
    <row r="683" spans="1:30" s="304" customFormat="1">
      <c r="A683" s="296">
        <v>10</v>
      </c>
      <c r="B683" s="297" t="s">
        <v>1693</v>
      </c>
      <c r="C683" s="296" t="s">
        <v>705</v>
      </c>
      <c r="D683" s="297" t="s">
        <v>2602</v>
      </c>
      <c r="E683" s="297" t="s">
        <v>2865</v>
      </c>
      <c r="F683" s="296">
        <v>6</v>
      </c>
      <c r="G683" s="298">
        <v>1.38</v>
      </c>
      <c r="H683" s="298">
        <v>1.1599999999999999</v>
      </c>
      <c r="I683" s="298">
        <v>0.96</v>
      </c>
      <c r="J683" s="299">
        <v>7020719.8700000001</v>
      </c>
      <c r="K683" s="299">
        <v>9432937.1400000006</v>
      </c>
      <c r="L683" s="299">
        <v>11851683.4</v>
      </c>
      <c r="M683" s="299">
        <v>-685209.06</v>
      </c>
      <c r="N683" s="299">
        <v>15.42</v>
      </c>
      <c r="O683" s="318">
        <v>12.960000000000003</v>
      </c>
      <c r="P683" s="299">
        <v>17.89</v>
      </c>
      <c r="Q683" s="318">
        <v>10.950165289256196</v>
      </c>
      <c r="R683" s="312">
        <v>223.96</v>
      </c>
      <c r="S683" s="312">
        <v>36.15</v>
      </c>
      <c r="T683" s="312">
        <v>46.58</v>
      </c>
      <c r="U683" s="312">
        <v>454.77</v>
      </c>
      <c r="V683" s="312">
        <v>74.430000000000007</v>
      </c>
      <c r="W683" s="303"/>
      <c r="Y683" s="305"/>
      <c r="Z683" s="305"/>
      <c r="AA683" s="305"/>
      <c r="AB683" s="306"/>
      <c r="AC683" s="305"/>
      <c r="AD683" s="307"/>
    </row>
    <row r="684" spans="1:30" s="304" customFormat="1">
      <c r="A684" s="296">
        <v>10</v>
      </c>
      <c r="B684" s="297" t="s">
        <v>1693</v>
      </c>
      <c r="C684" s="296" t="s">
        <v>706</v>
      </c>
      <c r="D684" s="297" t="s">
        <v>2603</v>
      </c>
      <c r="E684" s="297" t="s">
        <v>945</v>
      </c>
      <c r="F684" s="296">
        <v>5</v>
      </c>
      <c r="G684" s="298">
        <v>1.22</v>
      </c>
      <c r="H684" s="298">
        <v>1.04</v>
      </c>
      <c r="I684" s="298">
        <v>0.91</v>
      </c>
      <c r="J684" s="299">
        <v>3326749.59</v>
      </c>
      <c r="K684" s="299">
        <v>-589845.9</v>
      </c>
      <c r="L684" s="299">
        <v>2353958.83</v>
      </c>
      <c r="M684" s="299">
        <v>-1318506.53</v>
      </c>
      <c r="N684" s="299">
        <v>5.45</v>
      </c>
      <c r="O684" s="318">
        <v>11.957740585774056</v>
      </c>
      <c r="P684" s="299">
        <v>-0.99</v>
      </c>
      <c r="Q684" s="318">
        <v>10.477489539748952</v>
      </c>
      <c r="R684" s="312">
        <v>220.5</v>
      </c>
      <c r="S684" s="312">
        <v>34.909999999999997</v>
      </c>
      <c r="T684" s="312">
        <v>59.03</v>
      </c>
      <c r="U684" s="312">
        <v>213.84</v>
      </c>
      <c r="V684" s="312">
        <v>95.57</v>
      </c>
      <c r="W684" s="303"/>
      <c r="Y684" s="305"/>
      <c r="Z684" s="305"/>
      <c r="AA684" s="305"/>
      <c r="AB684" s="306"/>
      <c r="AC684" s="305"/>
      <c r="AD684" s="307"/>
    </row>
    <row r="685" spans="1:30" s="304" customFormat="1">
      <c r="A685" s="296">
        <v>10</v>
      </c>
      <c r="B685" s="297" t="s">
        <v>1693</v>
      </c>
      <c r="C685" s="296" t="s">
        <v>707</v>
      </c>
      <c r="D685" s="297" t="s">
        <v>2604</v>
      </c>
      <c r="E685" s="297" t="s">
        <v>945</v>
      </c>
      <c r="F685" s="296">
        <v>5</v>
      </c>
      <c r="G685" s="298">
        <v>2.19</v>
      </c>
      <c r="H685" s="298">
        <v>1.97</v>
      </c>
      <c r="I685" s="298">
        <v>1.72</v>
      </c>
      <c r="J685" s="299">
        <v>11333599.59</v>
      </c>
      <c r="K685" s="299">
        <v>2562315.87</v>
      </c>
      <c r="L685" s="299">
        <v>5511000.6799999997</v>
      </c>
      <c r="M685" s="299">
        <v>6509217.1799999997</v>
      </c>
      <c r="N685" s="299">
        <v>11.28</v>
      </c>
      <c r="O685" s="318">
        <v>11.957740585774056</v>
      </c>
      <c r="P685" s="299">
        <v>5.03</v>
      </c>
      <c r="Q685" s="318">
        <v>10.477489539748952</v>
      </c>
      <c r="R685" s="312">
        <v>111.47</v>
      </c>
      <c r="S685" s="312">
        <v>40.82</v>
      </c>
      <c r="T685" s="312">
        <v>53.17</v>
      </c>
      <c r="U685" s="312">
        <v>367.48</v>
      </c>
      <c r="V685" s="312">
        <v>64.790000000000006</v>
      </c>
      <c r="W685" s="303"/>
      <c r="Y685" s="305"/>
      <c r="Z685" s="305"/>
      <c r="AA685" s="305"/>
      <c r="AB685" s="306"/>
      <c r="AC685" s="305"/>
      <c r="AD685" s="307"/>
    </row>
    <row r="686" spans="1:30" s="304" customFormat="1">
      <c r="A686" s="296">
        <v>10</v>
      </c>
      <c r="B686" s="297" t="s">
        <v>1693</v>
      </c>
      <c r="C686" s="296" t="s">
        <v>708</v>
      </c>
      <c r="D686" s="297" t="s">
        <v>2923</v>
      </c>
      <c r="E686" s="297" t="s">
        <v>2864</v>
      </c>
      <c r="F686" s="296">
        <v>13</v>
      </c>
      <c r="G686" s="298">
        <v>1.51</v>
      </c>
      <c r="H686" s="298">
        <v>1.33</v>
      </c>
      <c r="I686" s="298">
        <v>0.86</v>
      </c>
      <c r="J686" s="299">
        <v>23888459.890000001</v>
      </c>
      <c r="K686" s="299">
        <v>10685722.59</v>
      </c>
      <c r="L686" s="299">
        <v>15626104.810000001</v>
      </c>
      <c r="M686" s="299">
        <v>-6746463.8499999996</v>
      </c>
      <c r="N686" s="299">
        <v>8.2200000000000006</v>
      </c>
      <c r="O686" s="318">
        <v>11.051176470588238</v>
      </c>
      <c r="P686" s="299">
        <v>6.43</v>
      </c>
      <c r="Q686" s="318">
        <v>5.5768627450980395</v>
      </c>
      <c r="R686" s="312">
        <v>248.73</v>
      </c>
      <c r="S686" s="312">
        <v>47</v>
      </c>
      <c r="T686" s="312">
        <v>54.01</v>
      </c>
      <c r="U686" s="312">
        <v>294.29000000000002</v>
      </c>
      <c r="V686" s="312">
        <v>46.23</v>
      </c>
      <c r="W686" s="303"/>
      <c r="Y686" s="305"/>
      <c r="Z686" s="305"/>
      <c r="AA686" s="305"/>
      <c r="AB686" s="306"/>
      <c r="AC686" s="305"/>
      <c r="AD686" s="307"/>
    </row>
    <row r="687" spans="1:30" s="304" customFormat="1">
      <c r="A687" s="296">
        <v>10</v>
      </c>
      <c r="B687" s="297" t="s">
        <v>1703</v>
      </c>
      <c r="C687" s="296" t="s">
        <v>709</v>
      </c>
      <c r="D687" s="297" t="s">
        <v>2605</v>
      </c>
      <c r="E687" s="297" t="s">
        <v>1956</v>
      </c>
      <c r="F687" s="296">
        <v>19</v>
      </c>
      <c r="G687" s="298">
        <v>2.44</v>
      </c>
      <c r="H687" s="298">
        <v>2.16</v>
      </c>
      <c r="I687" s="298">
        <v>0.76</v>
      </c>
      <c r="J687" s="299">
        <v>396698414.69</v>
      </c>
      <c r="K687" s="299">
        <v>-11431568.5</v>
      </c>
      <c r="L687" s="299">
        <v>56272524.200000003</v>
      </c>
      <c r="M687" s="299">
        <v>-66171570.240000002</v>
      </c>
      <c r="N687" s="299">
        <v>4.28</v>
      </c>
      <c r="O687" s="318">
        <v>9.5271428571428576</v>
      </c>
      <c r="P687" s="299">
        <v>-0.52</v>
      </c>
      <c r="Q687" s="318">
        <v>5.5378571428571419</v>
      </c>
      <c r="R687" s="312">
        <v>78.959999999999994</v>
      </c>
      <c r="S687" s="312">
        <v>57.31</v>
      </c>
      <c r="T687" s="312">
        <v>142.93</v>
      </c>
      <c r="U687" s="312">
        <v>168.42</v>
      </c>
      <c r="V687" s="312">
        <v>37.229999999999997</v>
      </c>
      <c r="W687" s="303"/>
      <c r="Y687" s="305"/>
      <c r="Z687" s="305"/>
      <c r="AA687" s="305"/>
      <c r="AB687" s="306"/>
      <c r="AC687" s="305"/>
      <c r="AD687" s="307"/>
    </row>
    <row r="688" spans="1:30" s="304" customFormat="1">
      <c r="A688" s="296">
        <v>10</v>
      </c>
      <c r="B688" s="297" t="s">
        <v>1703</v>
      </c>
      <c r="C688" s="296" t="s">
        <v>710</v>
      </c>
      <c r="D688" s="297" t="s">
        <v>2606</v>
      </c>
      <c r="E688" s="297" t="s">
        <v>945</v>
      </c>
      <c r="F688" s="296">
        <v>5</v>
      </c>
      <c r="G688" s="298">
        <v>3.13</v>
      </c>
      <c r="H688" s="298">
        <v>2.8</v>
      </c>
      <c r="I688" s="298">
        <v>2.61</v>
      </c>
      <c r="J688" s="299">
        <v>26166397.52</v>
      </c>
      <c r="K688" s="299">
        <v>3857019.49</v>
      </c>
      <c r="L688" s="299">
        <v>6126092.6500000004</v>
      </c>
      <c r="M688" s="299">
        <v>19904976.309999999</v>
      </c>
      <c r="N688" s="299">
        <v>10.58</v>
      </c>
      <c r="O688" s="318">
        <v>11.957740585774056</v>
      </c>
      <c r="P688" s="299">
        <v>5.54</v>
      </c>
      <c r="Q688" s="318">
        <v>10.477489539748952</v>
      </c>
      <c r="R688" s="312">
        <v>160.32</v>
      </c>
      <c r="S688" s="312">
        <v>16.989999999999998</v>
      </c>
      <c r="T688" s="312">
        <v>55.33</v>
      </c>
      <c r="U688" s="312">
        <v>145.52000000000001</v>
      </c>
      <c r="V688" s="312">
        <v>108.09</v>
      </c>
      <c r="W688" s="303"/>
      <c r="Y688" s="305"/>
      <c r="Z688" s="305"/>
      <c r="AA688" s="305"/>
      <c r="AB688" s="306"/>
      <c r="AC688" s="305"/>
      <c r="AD688" s="307"/>
    </row>
    <row r="689" spans="1:30" s="304" customFormat="1">
      <c r="A689" s="296">
        <v>10</v>
      </c>
      <c r="B689" s="297" t="s">
        <v>1703</v>
      </c>
      <c r="C689" s="296" t="s">
        <v>711</v>
      </c>
      <c r="D689" s="297" t="s">
        <v>2607</v>
      </c>
      <c r="E689" s="297" t="s">
        <v>941</v>
      </c>
      <c r="F689" s="296">
        <v>10</v>
      </c>
      <c r="G689" s="298">
        <v>1.9</v>
      </c>
      <c r="H689" s="298">
        <v>1.75</v>
      </c>
      <c r="I689" s="298">
        <v>1.58</v>
      </c>
      <c r="J689" s="299">
        <v>53912993.899999999</v>
      </c>
      <c r="K689" s="299">
        <v>21335582.449999999</v>
      </c>
      <c r="L689" s="299">
        <v>28468748.460000001</v>
      </c>
      <c r="M689" s="299">
        <v>34379467.280000001</v>
      </c>
      <c r="N689" s="299">
        <v>19.010000000000002</v>
      </c>
      <c r="O689" s="318">
        <v>10.935862068965518</v>
      </c>
      <c r="P689" s="299">
        <v>8.91</v>
      </c>
      <c r="Q689" s="318">
        <v>9.086724137931034</v>
      </c>
      <c r="R689" s="312">
        <v>182.76</v>
      </c>
      <c r="S689" s="312">
        <v>35.6</v>
      </c>
      <c r="T689" s="312">
        <v>57.59</v>
      </c>
      <c r="U689" s="312">
        <v>134.65</v>
      </c>
      <c r="V689" s="312">
        <v>77.02</v>
      </c>
      <c r="W689" s="303"/>
      <c r="Y689" s="305"/>
      <c r="Z689" s="305"/>
      <c r="AA689" s="305"/>
      <c r="AB689" s="306"/>
      <c r="AC689" s="305"/>
      <c r="AD689" s="307"/>
    </row>
    <row r="690" spans="1:30" s="304" customFormat="1">
      <c r="A690" s="296">
        <v>10</v>
      </c>
      <c r="B690" s="297" t="s">
        <v>1703</v>
      </c>
      <c r="C690" s="296" t="s">
        <v>712</v>
      </c>
      <c r="D690" s="297" t="s">
        <v>2608</v>
      </c>
      <c r="E690" s="297" t="s">
        <v>2867</v>
      </c>
      <c r="F690" s="296">
        <v>15</v>
      </c>
      <c r="G690" s="298">
        <v>6.74</v>
      </c>
      <c r="H690" s="298">
        <v>6.41</v>
      </c>
      <c r="I690" s="298">
        <v>5.69</v>
      </c>
      <c r="J690" s="299">
        <v>286484839.88999999</v>
      </c>
      <c r="K690" s="299">
        <v>-6448905.7400000002</v>
      </c>
      <c r="L690" s="299">
        <v>20717283.870000001</v>
      </c>
      <c r="M690" s="299">
        <v>233943775.38</v>
      </c>
      <c r="N690" s="299">
        <v>6.98</v>
      </c>
      <c r="O690" s="318">
        <v>9.7924999999999986</v>
      </c>
      <c r="P690" s="299">
        <v>-0.83</v>
      </c>
      <c r="Q690" s="318">
        <v>4.3149999999999995</v>
      </c>
      <c r="R690" s="312">
        <v>90.17</v>
      </c>
      <c r="S690" s="312">
        <v>23.23</v>
      </c>
      <c r="T690" s="312">
        <v>114.71</v>
      </c>
      <c r="U690" s="312">
        <v>179.86</v>
      </c>
      <c r="V690" s="312">
        <v>51.16</v>
      </c>
      <c r="W690" s="303"/>
      <c r="Y690" s="305"/>
      <c r="Z690" s="305"/>
      <c r="AA690" s="305"/>
      <c r="AB690" s="306"/>
      <c r="AC690" s="305"/>
      <c r="AD690" s="307"/>
    </row>
    <row r="691" spans="1:30" s="304" customFormat="1">
      <c r="A691" s="296">
        <v>10</v>
      </c>
      <c r="B691" s="297" t="s">
        <v>1703</v>
      </c>
      <c r="C691" s="296" t="s">
        <v>713</v>
      </c>
      <c r="D691" s="297" t="s">
        <v>2609</v>
      </c>
      <c r="E691" s="297" t="s">
        <v>2864</v>
      </c>
      <c r="F691" s="296">
        <v>13</v>
      </c>
      <c r="G691" s="298">
        <v>4.25</v>
      </c>
      <c r="H691" s="298">
        <v>3.8</v>
      </c>
      <c r="I691" s="298">
        <v>3.3</v>
      </c>
      <c r="J691" s="299">
        <v>104981960.61</v>
      </c>
      <c r="K691" s="299">
        <v>1078147.2</v>
      </c>
      <c r="L691" s="299">
        <v>6969568.5499999998</v>
      </c>
      <c r="M691" s="299">
        <v>74177910.319999993</v>
      </c>
      <c r="N691" s="299">
        <v>3.71</v>
      </c>
      <c r="O691" s="318">
        <v>11.051176470588238</v>
      </c>
      <c r="P691" s="299">
        <v>0.44</v>
      </c>
      <c r="Q691" s="318">
        <v>5.5768627450980395</v>
      </c>
      <c r="R691" s="312">
        <v>96.14</v>
      </c>
      <c r="S691" s="312">
        <v>37.409999999999997</v>
      </c>
      <c r="T691" s="312">
        <v>55.64</v>
      </c>
      <c r="U691" s="312">
        <v>237.36</v>
      </c>
      <c r="V691" s="312">
        <v>78.8</v>
      </c>
      <c r="W691" s="303"/>
      <c r="Y691" s="305"/>
      <c r="Z691" s="305"/>
      <c r="AA691" s="305"/>
      <c r="AB691" s="306"/>
      <c r="AC691" s="305"/>
      <c r="AD691" s="307"/>
    </row>
    <row r="692" spans="1:30" s="304" customFormat="1">
      <c r="A692" s="296">
        <v>10</v>
      </c>
      <c r="B692" s="297" t="s">
        <v>1703</v>
      </c>
      <c r="C692" s="296" t="s">
        <v>714</v>
      </c>
      <c r="D692" s="297" t="s">
        <v>2610</v>
      </c>
      <c r="E692" s="297" t="s">
        <v>2865</v>
      </c>
      <c r="F692" s="296">
        <v>6</v>
      </c>
      <c r="G692" s="298">
        <v>4.83</v>
      </c>
      <c r="H692" s="298">
        <v>4.6399999999999997</v>
      </c>
      <c r="I692" s="298">
        <v>4.4800000000000004</v>
      </c>
      <c r="J692" s="299">
        <v>48193535.420000002</v>
      </c>
      <c r="K692" s="299">
        <v>9727986.4700000007</v>
      </c>
      <c r="L692" s="299">
        <v>9490995.2300000004</v>
      </c>
      <c r="M692" s="299">
        <v>44006364.329999998</v>
      </c>
      <c r="N692" s="299">
        <v>13.29</v>
      </c>
      <c r="O692" s="318">
        <v>12.960000000000003</v>
      </c>
      <c r="P692" s="299">
        <v>10.31</v>
      </c>
      <c r="Q692" s="318">
        <v>10.950165289256196</v>
      </c>
      <c r="R692" s="312">
        <v>152.59</v>
      </c>
      <c r="S692" s="312">
        <v>12.92</v>
      </c>
      <c r="T692" s="312">
        <v>42.16</v>
      </c>
      <c r="U692" s="312">
        <v>169.92</v>
      </c>
      <c r="V692" s="312">
        <v>50.35</v>
      </c>
      <c r="W692" s="303"/>
      <c r="Y692" s="305"/>
      <c r="Z692" s="305"/>
      <c r="AA692" s="305"/>
      <c r="AB692" s="306"/>
      <c r="AC692" s="305"/>
      <c r="AD692" s="307"/>
    </row>
    <row r="693" spans="1:30" s="304" customFormat="1">
      <c r="A693" s="296">
        <v>10</v>
      </c>
      <c r="B693" s="297" t="s">
        <v>1703</v>
      </c>
      <c r="C693" s="296" t="s">
        <v>715</v>
      </c>
      <c r="D693" s="297" t="s">
        <v>2611</v>
      </c>
      <c r="E693" s="297" t="s">
        <v>2865</v>
      </c>
      <c r="F693" s="296">
        <v>6</v>
      </c>
      <c r="G693" s="298">
        <v>3.95</v>
      </c>
      <c r="H693" s="298">
        <v>3.68</v>
      </c>
      <c r="I693" s="298">
        <v>3.15</v>
      </c>
      <c r="J693" s="299">
        <v>50025902.049999997</v>
      </c>
      <c r="K693" s="299">
        <v>13499311.75</v>
      </c>
      <c r="L693" s="299">
        <v>14048360.140000001</v>
      </c>
      <c r="M693" s="299">
        <v>36532565.780000001</v>
      </c>
      <c r="N693" s="299">
        <v>14.63</v>
      </c>
      <c r="O693" s="318">
        <v>12.960000000000003</v>
      </c>
      <c r="P693" s="299">
        <v>11.84</v>
      </c>
      <c r="Q693" s="318">
        <v>10.950165289256196</v>
      </c>
      <c r="R693" s="312">
        <v>89.72</v>
      </c>
      <c r="S693" s="312">
        <v>47.86</v>
      </c>
      <c r="T693" s="312">
        <v>82.34</v>
      </c>
      <c r="U693" s="312">
        <v>268.26</v>
      </c>
      <c r="V693" s="312">
        <v>48.17</v>
      </c>
      <c r="W693" s="303"/>
      <c r="Y693" s="305"/>
      <c r="Z693" s="305"/>
      <c r="AA693" s="305"/>
      <c r="AB693" s="306"/>
      <c r="AC693" s="305"/>
      <c r="AD693" s="307"/>
    </row>
    <row r="694" spans="1:30" s="304" customFormat="1">
      <c r="A694" s="296">
        <v>10</v>
      </c>
      <c r="B694" s="297" t="s">
        <v>1703</v>
      </c>
      <c r="C694" s="296" t="s">
        <v>716</v>
      </c>
      <c r="D694" s="297" t="s">
        <v>2612</v>
      </c>
      <c r="E694" s="297" t="s">
        <v>941</v>
      </c>
      <c r="F694" s="296">
        <v>10</v>
      </c>
      <c r="G694" s="298">
        <v>4.3</v>
      </c>
      <c r="H694" s="298">
        <v>4.03</v>
      </c>
      <c r="I694" s="298">
        <v>3.66</v>
      </c>
      <c r="J694" s="299">
        <v>138799642.78999999</v>
      </c>
      <c r="K694" s="299">
        <v>7849080.2199999997</v>
      </c>
      <c r="L694" s="299">
        <v>17174933.469999999</v>
      </c>
      <c r="M694" s="299">
        <v>112005602.3</v>
      </c>
      <c r="N694" s="299">
        <v>11.29</v>
      </c>
      <c r="O694" s="318">
        <v>10.935862068965518</v>
      </c>
      <c r="P694" s="299">
        <v>2.21</v>
      </c>
      <c r="Q694" s="318">
        <v>9.086724137931034</v>
      </c>
      <c r="R694" s="312">
        <v>143.37</v>
      </c>
      <c r="S694" s="312">
        <v>30.07</v>
      </c>
      <c r="T694" s="312">
        <v>55.17</v>
      </c>
      <c r="U694" s="312">
        <v>252.49</v>
      </c>
      <c r="V694" s="312">
        <v>90.39</v>
      </c>
      <c r="W694" s="303"/>
      <c r="Y694" s="305"/>
      <c r="Z694" s="305"/>
      <c r="AA694" s="305"/>
      <c r="AB694" s="306"/>
      <c r="AC694" s="305"/>
      <c r="AD694" s="307"/>
    </row>
    <row r="695" spans="1:30" s="304" customFormat="1">
      <c r="A695" s="296">
        <v>10</v>
      </c>
      <c r="B695" s="297" t="s">
        <v>1703</v>
      </c>
      <c r="C695" s="296" t="s">
        <v>717</v>
      </c>
      <c r="D695" s="297" t="s">
        <v>2613</v>
      </c>
      <c r="E695" s="297" t="s">
        <v>2866</v>
      </c>
      <c r="F695" s="296">
        <v>12</v>
      </c>
      <c r="G695" s="298">
        <v>9.26</v>
      </c>
      <c r="H695" s="298">
        <v>9</v>
      </c>
      <c r="I695" s="298">
        <v>8.7100000000000009</v>
      </c>
      <c r="J695" s="299">
        <v>316191105.63</v>
      </c>
      <c r="K695" s="299">
        <v>60622869.840000004</v>
      </c>
      <c r="L695" s="299">
        <v>1575591.32</v>
      </c>
      <c r="M695" s="299">
        <v>295134409.38</v>
      </c>
      <c r="N695" s="299">
        <v>1.06</v>
      </c>
      <c r="O695" s="318">
        <v>11.824857142857141</v>
      </c>
      <c r="P695" s="299">
        <v>10.97</v>
      </c>
      <c r="Q695" s="318">
        <v>6.0414285714285709</v>
      </c>
      <c r="R695" s="312">
        <v>96.19</v>
      </c>
      <c r="S695" s="312">
        <v>34.99</v>
      </c>
      <c r="T695" s="312">
        <v>50.47</v>
      </c>
      <c r="U695" s="312">
        <v>136.76</v>
      </c>
      <c r="V695" s="312">
        <v>80.09</v>
      </c>
      <c r="W695" s="303"/>
      <c r="Y695" s="305"/>
      <c r="Z695" s="305"/>
      <c r="AA695" s="305"/>
      <c r="AB695" s="306"/>
      <c r="AC695" s="305"/>
      <c r="AD695" s="307"/>
    </row>
    <row r="696" spans="1:30" s="304" customFormat="1">
      <c r="A696" s="296">
        <v>10</v>
      </c>
      <c r="B696" s="297" t="s">
        <v>1703</v>
      </c>
      <c r="C696" s="296" t="s">
        <v>718</v>
      </c>
      <c r="D696" s="297" t="s">
        <v>2614</v>
      </c>
      <c r="E696" s="297" t="s">
        <v>2864</v>
      </c>
      <c r="F696" s="296">
        <v>13</v>
      </c>
      <c r="G696" s="298">
        <v>2.11</v>
      </c>
      <c r="H696" s="298">
        <v>1.88</v>
      </c>
      <c r="I696" s="298">
        <v>1.49</v>
      </c>
      <c r="J696" s="299">
        <v>51753663.340000004</v>
      </c>
      <c r="K696" s="299">
        <v>-3923213.71</v>
      </c>
      <c r="L696" s="299">
        <v>9785960.8399999999</v>
      </c>
      <c r="M696" s="299">
        <v>23664891.57</v>
      </c>
      <c r="N696" s="299">
        <v>5.62</v>
      </c>
      <c r="O696" s="318">
        <v>11.051176470588238</v>
      </c>
      <c r="P696" s="299">
        <v>-1.6</v>
      </c>
      <c r="Q696" s="318">
        <v>5.5768627450980395</v>
      </c>
      <c r="R696" s="312">
        <v>120.9</v>
      </c>
      <c r="S696" s="312">
        <v>51.97</v>
      </c>
      <c r="T696" s="312">
        <v>57.42</v>
      </c>
      <c r="U696" s="312">
        <v>208.27</v>
      </c>
      <c r="V696" s="312">
        <v>61.86</v>
      </c>
      <c r="W696" s="303"/>
      <c r="Y696" s="305"/>
      <c r="Z696" s="305"/>
      <c r="AA696" s="305"/>
      <c r="AB696" s="306"/>
      <c r="AC696" s="305"/>
      <c r="AD696" s="307"/>
    </row>
    <row r="697" spans="1:30" s="304" customFormat="1">
      <c r="A697" s="296">
        <v>10</v>
      </c>
      <c r="B697" s="297" t="s">
        <v>1703</v>
      </c>
      <c r="C697" s="296" t="s">
        <v>719</v>
      </c>
      <c r="D697" s="297" t="s">
        <v>2615</v>
      </c>
      <c r="E697" s="297" t="s">
        <v>945</v>
      </c>
      <c r="F697" s="296">
        <v>5</v>
      </c>
      <c r="G697" s="298">
        <v>7.96</v>
      </c>
      <c r="H697" s="298">
        <v>7.54</v>
      </c>
      <c r="I697" s="298">
        <v>7.23</v>
      </c>
      <c r="J697" s="299">
        <v>34331581.770000003</v>
      </c>
      <c r="K697" s="299">
        <v>6564461.4900000002</v>
      </c>
      <c r="L697" s="299">
        <v>8570969.5299999993</v>
      </c>
      <c r="M697" s="299">
        <v>30760160.09</v>
      </c>
      <c r="N697" s="299">
        <v>17.66</v>
      </c>
      <c r="O697" s="318">
        <v>11.957740585774056</v>
      </c>
      <c r="P697" s="299">
        <v>11.21</v>
      </c>
      <c r="Q697" s="318">
        <v>10.477489539748952</v>
      </c>
      <c r="R697" s="312">
        <v>95.2</v>
      </c>
      <c r="S697" s="312">
        <v>48.67</v>
      </c>
      <c r="T697" s="312">
        <v>65.3</v>
      </c>
      <c r="U697" s="312">
        <v>212.89</v>
      </c>
      <c r="V697" s="312">
        <v>89.56</v>
      </c>
      <c r="W697" s="303"/>
      <c r="Y697" s="305"/>
      <c r="Z697" s="305"/>
      <c r="AA697" s="305"/>
      <c r="AB697" s="306"/>
      <c r="AC697" s="305"/>
      <c r="AD697" s="307"/>
    </row>
    <row r="698" spans="1:30" s="304" customFormat="1">
      <c r="A698" s="296">
        <v>10</v>
      </c>
      <c r="B698" s="297" t="s">
        <v>1703</v>
      </c>
      <c r="C698" s="296" t="s">
        <v>720</v>
      </c>
      <c r="D698" s="297" t="s">
        <v>2616</v>
      </c>
      <c r="E698" s="297" t="s">
        <v>2865</v>
      </c>
      <c r="F698" s="296">
        <v>6</v>
      </c>
      <c r="G698" s="298">
        <v>3.5</v>
      </c>
      <c r="H698" s="298">
        <v>3.04</v>
      </c>
      <c r="I698" s="298">
        <v>2.58</v>
      </c>
      <c r="J698" s="299">
        <v>53477353</v>
      </c>
      <c r="K698" s="299">
        <v>16067096.92</v>
      </c>
      <c r="L698" s="299">
        <v>7950452.75</v>
      </c>
      <c r="M698" s="299">
        <v>33765454.740000002</v>
      </c>
      <c r="N698" s="299">
        <v>11.61</v>
      </c>
      <c r="O698" s="318">
        <v>12.960000000000003</v>
      </c>
      <c r="P698" s="299">
        <v>12.37</v>
      </c>
      <c r="Q698" s="318">
        <v>10.950165289256196</v>
      </c>
      <c r="R698" s="312">
        <v>110.95</v>
      </c>
      <c r="S698" s="312">
        <v>29.64</v>
      </c>
      <c r="T698" s="312">
        <v>37.799999999999997</v>
      </c>
      <c r="U698" s="312">
        <v>118.49</v>
      </c>
      <c r="V698" s="312">
        <v>118.58</v>
      </c>
      <c r="W698" s="303"/>
      <c r="Y698" s="305"/>
      <c r="Z698" s="305"/>
      <c r="AA698" s="305"/>
      <c r="AB698" s="306"/>
      <c r="AC698" s="305"/>
      <c r="AD698" s="307"/>
    </row>
    <row r="699" spans="1:30" s="304" customFormat="1">
      <c r="A699" s="296">
        <v>10</v>
      </c>
      <c r="B699" s="297" t="s">
        <v>1703</v>
      </c>
      <c r="C699" s="296" t="s">
        <v>721</v>
      </c>
      <c r="D699" s="297" t="s">
        <v>2617</v>
      </c>
      <c r="E699" s="297" t="s">
        <v>945</v>
      </c>
      <c r="F699" s="296">
        <v>5</v>
      </c>
      <c r="G699" s="298">
        <v>2.15</v>
      </c>
      <c r="H699" s="298">
        <v>1.98</v>
      </c>
      <c r="I699" s="298">
        <v>1.77</v>
      </c>
      <c r="J699" s="299">
        <v>22896652.739999998</v>
      </c>
      <c r="K699" s="299">
        <v>4447508.76</v>
      </c>
      <c r="L699" s="299">
        <v>4816454.22</v>
      </c>
      <c r="M699" s="299">
        <v>15279818.65</v>
      </c>
      <c r="N699" s="299">
        <v>7.62</v>
      </c>
      <c r="O699" s="318">
        <v>11.957740585774056</v>
      </c>
      <c r="P699" s="299">
        <v>4.84</v>
      </c>
      <c r="Q699" s="318">
        <v>10.477489539748952</v>
      </c>
      <c r="R699" s="312">
        <v>165.23</v>
      </c>
      <c r="S699" s="312">
        <v>32.49</v>
      </c>
      <c r="T699" s="312">
        <v>55.02</v>
      </c>
      <c r="U699" s="312">
        <v>89.52</v>
      </c>
      <c r="V699" s="312">
        <v>59.46</v>
      </c>
      <c r="W699" s="303"/>
      <c r="Y699" s="305"/>
      <c r="Z699" s="305"/>
      <c r="AA699" s="305"/>
      <c r="AB699" s="306"/>
      <c r="AC699" s="305"/>
      <c r="AD699" s="307"/>
    </row>
    <row r="700" spans="1:30" s="304" customFormat="1">
      <c r="A700" s="296">
        <v>10</v>
      </c>
      <c r="B700" s="297" t="s">
        <v>1703</v>
      </c>
      <c r="C700" s="296" t="s">
        <v>722</v>
      </c>
      <c r="D700" s="297" t="s">
        <v>2618</v>
      </c>
      <c r="E700" s="297" t="s">
        <v>2865</v>
      </c>
      <c r="F700" s="296">
        <v>6</v>
      </c>
      <c r="G700" s="298">
        <v>2.17</v>
      </c>
      <c r="H700" s="298">
        <v>1.95</v>
      </c>
      <c r="I700" s="298">
        <v>1.69</v>
      </c>
      <c r="J700" s="299">
        <v>28056369.690000001</v>
      </c>
      <c r="K700" s="299">
        <v>6411114.8399999999</v>
      </c>
      <c r="L700" s="299">
        <v>8720861.5700000003</v>
      </c>
      <c r="M700" s="299">
        <v>16553063.609999999</v>
      </c>
      <c r="N700" s="299">
        <v>9.39</v>
      </c>
      <c r="O700" s="318">
        <v>12.960000000000003</v>
      </c>
      <c r="P700" s="299">
        <v>6.6</v>
      </c>
      <c r="Q700" s="318">
        <v>10.950165289256196</v>
      </c>
      <c r="R700" s="312">
        <v>136.19</v>
      </c>
      <c r="S700" s="312">
        <v>29.74</v>
      </c>
      <c r="T700" s="312">
        <v>50.8</v>
      </c>
      <c r="U700" s="312">
        <v>104.58</v>
      </c>
      <c r="V700" s="312">
        <v>71.75</v>
      </c>
      <c r="W700" s="303"/>
      <c r="Y700" s="305"/>
      <c r="Z700" s="305"/>
      <c r="AA700" s="305"/>
      <c r="AB700" s="306"/>
      <c r="AC700" s="305"/>
      <c r="AD700" s="307"/>
    </row>
    <row r="701" spans="1:30" s="304" customFormat="1">
      <c r="A701" s="296">
        <v>10</v>
      </c>
      <c r="B701" s="297" t="s">
        <v>1703</v>
      </c>
      <c r="C701" s="296" t="s">
        <v>723</v>
      </c>
      <c r="D701" s="297" t="s">
        <v>2619</v>
      </c>
      <c r="E701" s="297" t="s">
        <v>2865</v>
      </c>
      <c r="F701" s="296">
        <v>6</v>
      </c>
      <c r="G701" s="298">
        <v>1.78</v>
      </c>
      <c r="H701" s="298">
        <v>1.63</v>
      </c>
      <c r="I701" s="298">
        <v>1.39</v>
      </c>
      <c r="J701" s="299">
        <v>16421522.32</v>
      </c>
      <c r="K701" s="299">
        <v>7034608.4299999997</v>
      </c>
      <c r="L701" s="299">
        <v>9710594.5099999998</v>
      </c>
      <c r="M701" s="299">
        <v>8198505.9000000004</v>
      </c>
      <c r="N701" s="299">
        <v>13.76</v>
      </c>
      <c r="O701" s="318">
        <v>12.960000000000003</v>
      </c>
      <c r="P701" s="299">
        <v>10.85</v>
      </c>
      <c r="Q701" s="318">
        <v>10.950165289256196</v>
      </c>
      <c r="R701" s="312">
        <v>227.05</v>
      </c>
      <c r="S701" s="312">
        <v>26.07</v>
      </c>
      <c r="T701" s="312">
        <v>49.42</v>
      </c>
      <c r="U701" s="312">
        <v>84.29</v>
      </c>
      <c r="V701" s="312">
        <v>59.92</v>
      </c>
      <c r="W701" s="303"/>
      <c r="Y701" s="305"/>
      <c r="Z701" s="305"/>
      <c r="AA701" s="305"/>
      <c r="AB701" s="306"/>
      <c r="AC701" s="305"/>
      <c r="AD701" s="307"/>
    </row>
    <row r="702" spans="1:30" s="304" customFormat="1">
      <c r="A702" s="296">
        <v>10</v>
      </c>
      <c r="B702" s="297" t="s">
        <v>1703</v>
      </c>
      <c r="C702" s="296" t="s">
        <v>724</v>
      </c>
      <c r="D702" s="297" t="s">
        <v>2620</v>
      </c>
      <c r="E702" s="297" t="s">
        <v>2865</v>
      </c>
      <c r="F702" s="296">
        <v>6</v>
      </c>
      <c r="G702" s="298">
        <v>2.37</v>
      </c>
      <c r="H702" s="298">
        <v>2.11</v>
      </c>
      <c r="I702" s="298">
        <v>1.87</v>
      </c>
      <c r="J702" s="299">
        <v>25507083.120000001</v>
      </c>
      <c r="K702" s="299">
        <v>6641742.5499999998</v>
      </c>
      <c r="L702" s="299">
        <v>7257219.1799999997</v>
      </c>
      <c r="M702" s="299">
        <v>16188936.98</v>
      </c>
      <c r="N702" s="299">
        <v>10.51</v>
      </c>
      <c r="O702" s="318">
        <v>12.960000000000003</v>
      </c>
      <c r="P702" s="299">
        <v>7.92</v>
      </c>
      <c r="Q702" s="318">
        <v>10.950165289256196</v>
      </c>
      <c r="R702" s="312">
        <v>188.15</v>
      </c>
      <c r="S702" s="312">
        <v>34.82</v>
      </c>
      <c r="T702" s="312">
        <v>48.39</v>
      </c>
      <c r="U702" s="312">
        <v>240.79</v>
      </c>
      <c r="V702" s="312">
        <v>84.5</v>
      </c>
      <c r="W702" s="303"/>
      <c r="Y702" s="305"/>
      <c r="Z702" s="305"/>
      <c r="AA702" s="305"/>
      <c r="AB702" s="306"/>
      <c r="AC702" s="305"/>
      <c r="AD702" s="307"/>
    </row>
    <row r="703" spans="1:30" s="304" customFormat="1">
      <c r="A703" s="296">
        <v>10</v>
      </c>
      <c r="B703" s="297" t="s">
        <v>1703</v>
      </c>
      <c r="C703" s="296" t="s">
        <v>725</v>
      </c>
      <c r="D703" s="297" t="s">
        <v>2621</v>
      </c>
      <c r="E703" s="297" t="s">
        <v>2865</v>
      </c>
      <c r="F703" s="296">
        <v>6</v>
      </c>
      <c r="G703" s="298">
        <v>2.54</v>
      </c>
      <c r="H703" s="298">
        <v>2.19</v>
      </c>
      <c r="I703" s="298">
        <v>1.94</v>
      </c>
      <c r="J703" s="299">
        <v>28815230.960000001</v>
      </c>
      <c r="K703" s="299">
        <v>14365310.27</v>
      </c>
      <c r="L703" s="299">
        <v>15011773.5</v>
      </c>
      <c r="M703" s="299">
        <v>17647597.989999998</v>
      </c>
      <c r="N703" s="299">
        <v>18.2</v>
      </c>
      <c r="O703" s="318">
        <v>12.960000000000003</v>
      </c>
      <c r="P703" s="299">
        <v>18.36</v>
      </c>
      <c r="Q703" s="318">
        <v>10.950165289256196</v>
      </c>
      <c r="R703" s="312">
        <v>161.54</v>
      </c>
      <c r="S703" s="312">
        <v>46.29</v>
      </c>
      <c r="T703" s="312">
        <v>77.11</v>
      </c>
      <c r="U703" s="312">
        <v>150.83000000000001</v>
      </c>
      <c r="V703" s="312">
        <v>98.79</v>
      </c>
      <c r="W703" s="303"/>
      <c r="Y703" s="305"/>
      <c r="Z703" s="305"/>
      <c r="AA703" s="305"/>
      <c r="AB703" s="306"/>
      <c r="AC703" s="305"/>
      <c r="AD703" s="307"/>
    </row>
    <row r="704" spans="1:30" s="304" customFormat="1">
      <c r="A704" s="296">
        <v>10</v>
      </c>
      <c r="B704" s="297" t="s">
        <v>1703</v>
      </c>
      <c r="C704" s="296" t="s">
        <v>726</v>
      </c>
      <c r="D704" s="297" t="s">
        <v>2622</v>
      </c>
      <c r="E704" s="297" t="s">
        <v>945</v>
      </c>
      <c r="F704" s="296">
        <v>5</v>
      </c>
      <c r="G704" s="298">
        <v>5.07</v>
      </c>
      <c r="H704" s="298">
        <v>4.8600000000000003</v>
      </c>
      <c r="I704" s="298">
        <v>4.54</v>
      </c>
      <c r="J704" s="299">
        <v>26460230.27</v>
      </c>
      <c r="K704" s="299">
        <v>4365285</v>
      </c>
      <c r="L704" s="299">
        <v>6413829.3600000003</v>
      </c>
      <c r="M704" s="299">
        <v>23420481.609999999</v>
      </c>
      <c r="N704" s="299">
        <v>13.73</v>
      </c>
      <c r="O704" s="318">
        <v>11.957740585774056</v>
      </c>
      <c r="P704" s="299">
        <v>6.67</v>
      </c>
      <c r="Q704" s="318">
        <v>10.477489539748952</v>
      </c>
      <c r="R704" s="312">
        <v>137.55000000000001</v>
      </c>
      <c r="S704" s="312">
        <v>36.89</v>
      </c>
      <c r="T704" s="312">
        <v>56.23</v>
      </c>
      <c r="U704" s="312">
        <v>124.2</v>
      </c>
      <c r="V704" s="312">
        <v>55.71</v>
      </c>
      <c r="W704" s="303"/>
      <c r="Y704" s="305"/>
      <c r="Z704" s="305"/>
      <c r="AA704" s="305"/>
      <c r="AB704" s="306"/>
      <c r="AC704" s="305"/>
      <c r="AD704" s="307"/>
    </row>
    <row r="705" spans="1:30" s="304" customFormat="1" ht="48">
      <c r="A705" s="296">
        <v>10</v>
      </c>
      <c r="B705" s="297" t="s">
        <v>1703</v>
      </c>
      <c r="C705" s="296" t="s">
        <v>727</v>
      </c>
      <c r="D705" s="297" t="s">
        <v>2924</v>
      </c>
      <c r="E705" s="297" t="s">
        <v>945</v>
      </c>
      <c r="F705" s="296">
        <v>5</v>
      </c>
      <c r="G705" s="298">
        <v>2.0299999999999998</v>
      </c>
      <c r="H705" s="298">
        <v>1.87</v>
      </c>
      <c r="I705" s="298">
        <v>1.75</v>
      </c>
      <c r="J705" s="299">
        <v>26856609.050000001</v>
      </c>
      <c r="K705" s="299">
        <v>5984511.8200000003</v>
      </c>
      <c r="L705" s="299">
        <v>3436633.99</v>
      </c>
      <c r="M705" s="299">
        <v>20441115.100000001</v>
      </c>
      <c r="N705" s="299">
        <v>6.02</v>
      </c>
      <c r="O705" s="318">
        <v>11.957740585774056</v>
      </c>
      <c r="P705" s="299">
        <v>4.93</v>
      </c>
      <c r="Q705" s="318">
        <v>10.477489539748952</v>
      </c>
      <c r="R705" s="312">
        <v>244.15</v>
      </c>
      <c r="S705" s="312">
        <v>26.15</v>
      </c>
      <c r="T705" s="312">
        <v>40.270000000000003</v>
      </c>
      <c r="U705" s="312">
        <v>99.28</v>
      </c>
      <c r="V705" s="312">
        <v>76.64</v>
      </c>
      <c r="W705" s="303"/>
      <c r="Y705" s="305"/>
      <c r="Z705" s="305"/>
      <c r="AA705" s="305"/>
      <c r="AB705" s="306"/>
      <c r="AC705" s="305"/>
      <c r="AD705" s="307"/>
    </row>
    <row r="706" spans="1:30" s="304" customFormat="1">
      <c r="A706" s="296">
        <v>10</v>
      </c>
      <c r="B706" s="297" t="s">
        <v>1703</v>
      </c>
      <c r="C706" s="296" t="s">
        <v>728</v>
      </c>
      <c r="D706" s="297" t="s">
        <v>2623</v>
      </c>
      <c r="E706" s="297" t="s">
        <v>945</v>
      </c>
      <c r="F706" s="296">
        <v>5</v>
      </c>
      <c r="G706" s="298">
        <v>4.66</v>
      </c>
      <c r="H706" s="298">
        <v>4.5</v>
      </c>
      <c r="I706" s="298">
        <v>4.0599999999999996</v>
      </c>
      <c r="J706" s="299">
        <v>40375878.539999999</v>
      </c>
      <c r="K706" s="299">
        <v>7929008.7599999998</v>
      </c>
      <c r="L706" s="299">
        <v>11816338.880000001</v>
      </c>
      <c r="M706" s="299">
        <v>33767928.759999998</v>
      </c>
      <c r="N706" s="299">
        <v>24.11</v>
      </c>
      <c r="O706" s="318">
        <v>11.957740585774056</v>
      </c>
      <c r="P706" s="299">
        <v>6.94</v>
      </c>
      <c r="Q706" s="318">
        <v>10.477489539748952</v>
      </c>
      <c r="R706" s="312">
        <v>59.76</v>
      </c>
      <c r="S706" s="312">
        <v>41.55</v>
      </c>
      <c r="T706" s="312">
        <v>50.18</v>
      </c>
      <c r="U706" s="312">
        <v>152.41999999999999</v>
      </c>
      <c r="V706" s="312">
        <v>50.2</v>
      </c>
      <c r="W706" s="303"/>
      <c r="Y706" s="305"/>
      <c r="Z706" s="305"/>
      <c r="AA706" s="305"/>
      <c r="AB706" s="306"/>
      <c r="AC706" s="305"/>
      <c r="AD706" s="307"/>
    </row>
    <row r="707" spans="1:30" s="304" customFormat="1">
      <c r="A707" s="296">
        <v>10</v>
      </c>
      <c r="B707" s="297" t="s">
        <v>1703</v>
      </c>
      <c r="C707" s="296" t="s">
        <v>729</v>
      </c>
      <c r="D707" s="297" t="s">
        <v>2624</v>
      </c>
      <c r="E707" s="297" t="s">
        <v>945</v>
      </c>
      <c r="F707" s="296">
        <v>5</v>
      </c>
      <c r="G707" s="298">
        <v>2.59</v>
      </c>
      <c r="H707" s="298">
        <v>2.34</v>
      </c>
      <c r="I707" s="298">
        <v>2.11</v>
      </c>
      <c r="J707" s="299">
        <v>12731033.699999999</v>
      </c>
      <c r="K707" s="299">
        <v>275546.78999999998</v>
      </c>
      <c r="L707" s="299">
        <v>1955558.83</v>
      </c>
      <c r="M707" s="299">
        <v>8857713.4499999993</v>
      </c>
      <c r="N707" s="299">
        <v>5.22</v>
      </c>
      <c r="O707" s="318">
        <v>11.957740585774056</v>
      </c>
      <c r="P707" s="299">
        <v>0.41</v>
      </c>
      <c r="Q707" s="318">
        <v>10.477489539748952</v>
      </c>
      <c r="R707" s="312">
        <v>129.5</v>
      </c>
      <c r="S707" s="312">
        <v>10.31</v>
      </c>
      <c r="T707" s="312">
        <v>51.29</v>
      </c>
      <c r="U707" s="312">
        <v>177.81</v>
      </c>
      <c r="V707" s="312">
        <v>75.47</v>
      </c>
      <c r="W707" s="303"/>
      <c r="Y707" s="305"/>
      <c r="Z707" s="305"/>
      <c r="AA707" s="305"/>
      <c r="AB707" s="306"/>
      <c r="AC707" s="305"/>
      <c r="AD707" s="307"/>
    </row>
    <row r="708" spans="1:30" s="304" customFormat="1">
      <c r="A708" s="296">
        <v>10</v>
      </c>
      <c r="B708" s="297" t="s">
        <v>1703</v>
      </c>
      <c r="C708" s="296" t="s">
        <v>730</v>
      </c>
      <c r="D708" s="297" t="s">
        <v>2625</v>
      </c>
      <c r="E708" s="297" t="s">
        <v>967</v>
      </c>
      <c r="F708" s="296">
        <v>2</v>
      </c>
      <c r="G708" s="298">
        <v>3.31</v>
      </c>
      <c r="H708" s="298">
        <v>3.13</v>
      </c>
      <c r="I708" s="298">
        <v>2.95</v>
      </c>
      <c r="J708" s="299">
        <v>27335496.539999999</v>
      </c>
      <c r="K708" s="299">
        <v>-2150318.96</v>
      </c>
      <c r="L708" s="299">
        <v>-145127.01</v>
      </c>
      <c r="M708" s="299">
        <v>23081180.57</v>
      </c>
      <c r="N708" s="299">
        <v>-0.45</v>
      </c>
      <c r="O708" s="318">
        <v>15.133488372093023</v>
      </c>
      <c r="P708" s="299">
        <v>-2.6</v>
      </c>
      <c r="Q708" s="318">
        <v>8.0209302325581397</v>
      </c>
      <c r="R708" s="312">
        <v>155.15</v>
      </c>
      <c r="S708" s="312">
        <v>37.380000000000003</v>
      </c>
      <c r="T708" s="312">
        <v>73.41</v>
      </c>
      <c r="U708" s="312">
        <v>236.63</v>
      </c>
      <c r="V708" s="312">
        <v>65.08</v>
      </c>
      <c r="W708" s="303"/>
      <c r="Y708" s="305"/>
      <c r="Z708" s="305"/>
      <c r="AA708" s="305"/>
      <c r="AB708" s="306"/>
      <c r="AC708" s="305"/>
      <c r="AD708" s="307"/>
    </row>
    <row r="709" spans="1:30" s="304" customFormat="1">
      <c r="A709" s="296">
        <v>10</v>
      </c>
      <c r="B709" s="297" t="s">
        <v>1726</v>
      </c>
      <c r="C709" s="296" t="s">
        <v>731</v>
      </c>
      <c r="D709" s="297" t="s">
        <v>2626</v>
      </c>
      <c r="E709" s="297" t="s">
        <v>1000</v>
      </c>
      <c r="F709" s="296">
        <v>17</v>
      </c>
      <c r="G709" s="298">
        <v>1.91</v>
      </c>
      <c r="H709" s="298">
        <v>1.57</v>
      </c>
      <c r="I709" s="298">
        <v>1.07</v>
      </c>
      <c r="J709" s="299">
        <v>94038135.620000005</v>
      </c>
      <c r="K709" s="299">
        <v>23776020.620000001</v>
      </c>
      <c r="L709" s="299">
        <v>19251383.879999999</v>
      </c>
      <c r="M709" s="299">
        <v>11235332.43</v>
      </c>
      <c r="N709" s="299">
        <v>3.86</v>
      </c>
      <c r="O709" s="318">
        <v>7.9657894736842101</v>
      </c>
      <c r="P709" s="299">
        <v>4.82</v>
      </c>
      <c r="Q709" s="318">
        <v>3.4205263157894743</v>
      </c>
      <c r="R709" s="312">
        <v>95.75</v>
      </c>
      <c r="S709" s="312">
        <v>28.82</v>
      </c>
      <c r="T709" s="312">
        <v>35.590000000000003</v>
      </c>
      <c r="U709" s="312">
        <v>122.11</v>
      </c>
      <c r="V709" s="312">
        <v>59.37</v>
      </c>
      <c r="W709" s="303"/>
      <c r="Y709" s="305"/>
      <c r="Z709" s="305"/>
      <c r="AA709" s="305"/>
      <c r="AB709" s="306"/>
      <c r="AC709" s="305"/>
      <c r="AD709" s="307"/>
    </row>
    <row r="710" spans="1:30" s="304" customFormat="1">
      <c r="A710" s="296">
        <v>10</v>
      </c>
      <c r="B710" s="297" t="s">
        <v>1726</v>
      </c>
      <c r="C710" s="296" t="s">
        <v>732</v>
      </c>
      <c r="D710" s="297" t="s">
        <v>2627</v>
      </c>
      <c r="E710" s="297" t="s">
        <v>2865</v>
      </c>
      <c r="F710" s="296">
        <v>6</v>
      </c>
      <c r="G710" s="298">
        <v>1.53</v>
      </c>
      <c r="H710" s="298">
        <v>1.36</v>
      </c>
      <c r="I710" s="298">
        <v>1.19</v>
      </c>
      <c r="J710" s="299">
        <v>9740856.2899999991</v>
      </c>
      <c r="K710" s="299">
        <v>780036.52</v>
      </c>
      <c r="L710" s="299">
        <v>2283835.09</v>
      </c>
      <c r="M710" s="299">
        <v>3468469.71</v>
      </c>
      <c r="N710" s="299">
        <v>3.64</v>
      </c>
      <c r="O710" s="318">
        <v>12.960000000000003</v>
      </c>
      <c r="P710" s="299">
        <v>1.19</v>
      </c>
      <c r="Q710" s="318">
        <v>10.950165289256196</v>
      </c>
      <c r="R710" s="312">
        <v>180.87</v>
      </c>
      <c r="S710" s="312">
        <v>17.670000000000002</v>
      </c>
      <c r="T710" s="312">
        <v>107.94</v>
      </c>
      <c r="U710" s="312">
        <v>250.17</v>
      </c>
      <c r="V710" s="312">
        <v>57</v>
      </c>
      <c r="W710" s="303"/>
      <c r="Y710" s="305"/>
      <c r="Z710" s="305"/>
      <c r="AA710" s="305"/>
      <c r="AB710" s="306"/>
      <c r="AC710" s="305"/>
      <c r="AD710" s="307"/>
    </row>
    <row r="711" spans="1:30" s="304" customFormat="1">
      <c r="A711" s="296">
        <v>10</v>
      </c>
      <c r="B711" s="297" t="s">
        <v>1726</v>
      </c>
      <c r="C711" s="296" t="s">
        <v>733</v>
      </c>
      <c r="D711" s="297" t="s">
        <v>2628</v>
      </c>
      <c r="E711" s="297" t="s">
        <v>2865</v>
      </c>
      <c r="F711" s="296">
        <v>6</v>
      </c>
      <c r="G711" s="298">
        <v>1.83</v>
      </c>
      <c r="H711" s="298">
        <v>1.68</v>
      </c>
      <c r="I711" s="298">
        <v>1.33</v>
      </c>
      <c r="J711" s="299">
        <v>20561734.309999999</v>
      </c>
      <c r="K711" s="299">
        <v>11304304.460000001</v>
      </c>
      <c r="L711" s="299">
        <v>14093774.449999999</v>
      </c>
      <c r="M711" s="299">
        <v>8524996.5099999998</v>
      </c>
      <c r="N711" s="299">
        <v>16.059999999999999</v>
      </c>
      <c r="O711" s="318">
        <v>12.960000000000003</v>
      </c>
      <c r="P711" s="299">
        <v>16.059999999999999</v>
      </c>
      <c r="Q711" s="318">
        <v>10.950165289256196</v>
      </c>
      <c r="R711" s="312">
        <v>312.89999999999998</v>
      </c>
      <c r="S711" s="312">
        <v>20.04</v>
      </c>
      <c r="T711" s="312">
        <v>76.430000000000007</v>
      </c>
      <c r="U711" s="312">
        <v>322.77</v>
      </c>
      <c r="V711" s="312">
        <v>61.35</v>
      </c>
      <c r="W711" s="303"/>
      <c r="Y711" s="305"/>
      <c r="Z711" s="305"/>
      <c r="AA711" s="305"/>
      <c r="AB711" s="306"/>
      <c r="AC711" s="305"/>
      <c r="AD711" s="307"/>
    </row>
    <row r="712" spans="1:30" s="304" customFormat="1">
      <c r="A712" s="296">
        <v>10</v>
      </c>
      <c r="B712" s="297" t="s">
        <v>1726</v>
      </c>
      <c r="C712" s="296" t="s">
        <v>734</v>
      </c>
      <c r="D712" s="297" t="s">
        <v>2629</v>
      </c>
      <c r="E712" s="297" t="s">
        <v>945</v>
      </c>
      <c r="F712" s="296">
        <v>5</v>
      </c>
      <c r="G712" s="298">
        <v>1.53</v>
      </c>
      <c r="H712" s="298">
        <v>1.23</v>
      </c>
      <c r="I712" s="298">
        <v>0.81</v>
      </c>
      <c r="J712" s="299">
        <v>7289516.9199999999</v>
      </c>
      <c r="K712" s="299">
        <v>-394007.31</v>
      </c>
      <c r="L712" s="299">
        <v>2677085.94</v>
      </c>
      <c r="M712" s="299">
        <v>-2629178.67</v>
      </c>
      <c r="N712" s="299">
        <v>4.46</v>
      </c>
      <c r="O712" s="318">
        <v>11.957740585774056</v>
      </c>
      <c r="P712" s="299">
        <v>-0.51</v>
      </c>
      <c r="Q712" s="318">
        <v>10.477489539748952</v>
      </c>
      <c r="R712" s="312">
        <v>287.7</v>
      </c>
      <c r="S712" s="312">
        <v>24.05</v>
      </c>
      <c r="T712" s="312">
        <v>76.010000000000005</v>
      </c>
      <c r="U712" s="312">
        <v>447.04</v>
      </c>
      <c r="V712" s="312">
        <v>55.83</v>
      </c>
      <c r="W712" s="303"/>
      <c r="Y712" s="305"/>
      <c r="Z712" s="305"/>
      <c r="AA712" s="305"/>
      <c r="AB712" s="306"/>
      <c r="AC712" s="305"/>
      <c r="AD712" s="307"/>
    </row>
    <row r="713" spans="1:30" s="304" customFormat="1">
      <c r="A713" s="296">
        <v>10</v>
      </c>
      <c r="B713" s="297" t="s">
        <v>1726</v>
      </c>
      <c r="C713" s="296" t="s">
        <v>735</v>
      </c>
      <c r="D713" s="297" t="s">
        <v>2630</v>
      </c>
      <c r="E713" s="297" t="s">
        <v>945</v>
      </c>
      <c r="F713" s="296">
        <v>5</v>
      </c>
      <c r="G713" s="298">
        <v>2.21</v>
      </c>
      <c r="H713" s="298">
        <v>1.9</v>
      </c>
      <c r="I713" s="298">
        <v>1.59</v>
      </c>
      <c r="J713" s="299">
        <v>16832952.420000002</v>
      </c>
      <c r="K713" s="299">
        <v>6558604.6900000004</v>
      </c>
      <c r="L713" s="299">
        <v>7900037.2999999998</v>
      </c>
      <c r="M713" s="299">
        <v>8135334.0899999999</v>
      </c>
      <c r="N713" s="299">
        <v>12.62</v>
      </c>
      <c r="O713" s="318">
        <v>11.957740585774056</v>
      </c>
      <c r="P713" s="299">
        <v>10.92</v>
      </c>
      <c r="Q713" s="318">
        <v>10.477489539748952</v>
      </c>
      <c r="R713" s="312">
        <v>216.52</v>
      </c>
      <c r="S713" s="312">
        <v>10.8</v>
      </c>
      <c r="T713" s="312">
        <v>115.24</v>
      </c>
      <c r="U713" s="312">
        <v>264.26</v>
      </c>
      <c r="V713" s="312">
        <v>109.14</v>
      </c>
      <c r="W713" s="303"/>
      <c r="Y713" s="305"/>
      <c r="Z713" s="305"/>
      <c r="AA713" s="305"/>
      <c r="AB713" s="306"/>
      <c r="AC713" s="305"/>
      <c r="AD713" s="307"/>
    </row>
    <row r="714" spans="1:30" s="304" customFormat="1">
      <c r="A714" s="296">
        <v>10</v>
      </c>
      <c r="B714" s="297" t="s">
        <v>1726</v>
      </c>
      <c r="C714" s="296" t="s">
        <v>736</v>
      </c>
      <c r="D714" s="297" t="s">
        <v>2631</v>
      </c>
      <c r="E714" s="297" t="s">
        <v>2865</v>
      </c>
      <c r="F714" s="296">
        <v>6</v>
      </c>
      <c r="G714" s="298">
        <v>0.89</v>
      </c>
      <c r="H714" s="298">
        <v>0.72</v>
      </c>
      <c r="I714" s="298">
        <v>0.5</v>
      </c>
      <c r="J714" s="299">
        <v>-3647954.21</v>
      </c>
      <c r="K714" s="299">
        <v>5283261.63</v>
      </c>
      <c r="L714" s="299">
        <v>8393228.3000000007</v>
      </c>
      <c r="M714" s="299">
        <v>-16663839.83</v>
      </c>
      <c r="N714" s="299">
        <v>8.83</v>
      </c>
      <c r="O714" s="318">
        <v>12.960000000000003</v>
      </c>
      <c r="P714" s="299">
        <v>6.61</v>
      </c>
      <c r="Q714" s="318">
        <v>10.950165289256196</v>
      </c>
      <c r="R714" s="312">
        <v>283.87</v>
      </c>
      <c r="S714" s="312">
        <v>17.309999999999999</v>
      </c>
      <c r="T714" s="312">
        <v>46.67</v>
      </c>
      <c r="U714" s="312">
        <v>266.07</v>
      </c>
      <c r="V714" s="312">
        <v>58.58</v>
      </c>
      <c r="W714" s="303"/>
      <c r="Y714" s="305"/>
      <c r="Z714" s="305"/>
      <c r="AA714" s="305"/>
      <c r="AB714" s="306"/>
      <c r="AC714" s="305"/>
      <c r="AD714" s="307"/>
    </row>
    <row r="715" spans="1:30" s="304" customFormat="1">
      <c r="A715" s="296">
        <v>10</v>
      </c>
      <c r="B715" s="297" t="s">
        <v>1726</v>
      </c>
      <c r="C715" s="296" t="s">
        <v>737</v>
      </c>
      <c r="D715" s="297" t="s">
        <v>2632</v>
      </c>
      <c r="E715" s="297" t="s">
        <v>945</v>
      </c>
      <c r="F715" s="296">
        <v>5</v>
      </c>
      <c r="G715" s="298">
        <v>2.1800000000000002</v>
      </c>
      <c r="H715" s="298">
        <v>1.79</v>
      </c>
      <c r="I715" s="298">
        <v>1.41</v>
      </c>
      <c r="J715" s="299">
        <v>12192291.460000001</v>
      </c>
      <c r="K715" s="299">
        <v>3801743.86</v>
      </c>
      <c r="L715" s="299">
        <v>5260168.82</v>
      </c>
      <c r="M715" s="299">
        <v>4152154.94</v>
      </c>
      <c r="N715" s="299">
        <v>8.73</v>
      </c>
      <c r="O715" s="318">
        <v>11.957740585774056</v>
      </c>
      <c r="P715" s="299">
        <v>7.94</v>
      </c>
      <c r="Q715" s="318">
        <v>10.477489539748952</v>
      </c>
      <c r="R715" s="312">
        <v>170.34</v>
      </c>
      <c r="S715" s="312">
        <v>15.53</v>
      </c>
      <c r="T715" s="312">
        <v>70.86</v>
      </c>
      <c r="U715" s="312">
        <v>226.2</v>
      </c>
      <c r="V715" s="312">
        <v>96.58</v>
      </c>
      <c r="W715" s="303"/>
      <c r="Y715" s="305"/>
      <c r="Z715" s="305"/>
      <c r="AA715" s="305"/>
      <c r="AB715" s="306"/>
      <c r="AC715" s="305"/>
      <c r="AD715" s="307"/>
    </row>
    <row r="716" spans="1:30" s="304" customFormat="1">
      <c r="A716" s="296">
        <v>10</v>
      </c>
      <c r="B716" s="297" t="s">
        <v>1734</v>
      </c>
      <c r="C716" s="296" t="s">
        <v>738</v>
      </c>
      <c r="D716" s="297" t="s">
        <v>2633</v>
      </c>
      <c r="E716" s="297" t="s">
        <v>1081</v>
      </c>
      <c r="F716" s="296">
        <v>20</v>
      </c>
      <c r="G716" s="298">
        <v>2.12</v>
      </c>
      <c r="H716" s="298">
        <v>1.88</v>
      </c>
      <c r="I716" s="298">
        <v>1.4</v>
      </c>
      <c r="J716" s="299">
        <v>1075345487.72</v>
      </c>
      <c r="K716" s="299">
        <v>87022703.519999996</v>
      </c>
      <c r="L716" s="299">
        <v>219984820.65000001</v>
      </c>
      <c r="M716" s="299">
        <v>380022235.63999999</v>
      </c>
      <c r="N716" s="299">
        <v>8.27</v>
      </c>
      <c r="O716" s="318">
        <v>5.2166666666666668</v>
      </c>
      <c r="P716" s="299">
        <v>2.0499999999999998</v>
      </c>
      <c r="Q716" s="318">
        <v>2.2133333333333334</v>
      </c>
      <c r="R716" s="312">
        <v>151.65</v>
      </c>
      <c r="S716" s="312">
        <v>58.38</v>
      </c>
      <c r="T716" s="312">
        <v>47.47</v>
      </c>
      <c r="U716" s="312">
        <v>77.87</v>
      </c>
      <c r="V716" s="312">
        <v>50.65</v>
      </c>
      <c r="W716" s="303"/>
      <c r="Y716" s="305"/>
      <c r="Z716" s="305"/>
      <c r="AA716" s="305"/>
      <c r="AB716" s="306"/>
      <c r="AC716" s="305"/>
      <c r="AD716" s="307"/>
    </row>
    <row r="717" spans="1:30" s="304" customFormat="1">
      <c r="A717" s="296">
        <v>10</v>
      </c>
      <c r="B717" s="297" t="s">
        <v>1734</v>
      </c>
      <c r="C717" s="296" t="s">
        <v>739</v>
      </c>
      <c r="D717" s="297" t="s">
        <v>2634</v>
      </c>
      <c r="E717" s="297" t="s">
        <v>2865</v>
      </c>
      <c r="F717" s="296">
        <v>6</v>
      </c>
      <c r="G717" s="298">
        <v>1.22</v>
      </c>
      <c r="H717" s="298">
        <v>1.07</v>
      </c>
      <c r="I717" s="298">
        <v>0.89</v>
      </c>
      <c r="J717" s="299">
        <v>7097505.25</v>
      </c>
      <c r="K717" s="299">
        <v>10089392.42</v>
      </c>
      <c r="L717" s="299">
        <v>4577635.92</v>
      </c>
      <c r="M717" s="299">
        <v>-3341841.28</v>
      </c>
      <c r="N717" s="299">
        <v>5.29</v>
      </c>
      <c r="O717" s="318">
        <v>12.960000000000003</v>
      </c>
      <c r="P717" s="299">
        <v>13.53</v>
      </c>
      <c r="Q717" s="318">
        <v>10.950165289256196</v>
      </c>
      <c r="R717" s="312">
        <v>395.48</v>
      </c>
      <c r="S717" s="312">
        <v>27.21</v>
      </c>
      <c r="T717" s="312">
        <v>77.52</v>
      </c>
      <c r="U717" s="312">
        <v>99.89</v>
      </c>
      <c r="V717" s="312">
        <v>69.52</v>
      </c>
      <c r="W717" s="303"/>
      <c r="Y717" s="305"/>
      <c r="Z717" s="305"/>
      <c r="AA717" s="305"/>
      <c r="AB717" s="306"/>
      <c r="AC717" s="305"/>
      <c r="AD717" s="307"/>
    </row>
    <row r="718" spans="1:30" s="304" customFormat="1">
      <c r="A718" s="296">
        <v>10</v>
      </c>
      <c r="B718" s="297" t="s">
        <v>1734</v>
      </c>
      <c r="C718" s="296" t="s">
        <v>740</v>
      </c>
      <c r="D718" s="297" t="s">
        <v>2635</v>
      </c>
      <c r="E718" s="297" t="s">
        <v>945</v>
      </c>
      <c r="F718" s="296">
        <v>5</v>
      </c>
      <c r="G718" s="298">
        <v>1.25</v>
      </c>
      <c r="H718" s="298">
        <v>1.1499999999999999</v>
      </c>
      <c r="I718" s="298">
        <v>0.98</v>
      </c>
      <c r="J718" s="299">
        <v>8741414.0800000001</v>
      </c>
      <c r="K718" s="299">
        <v>7836791.6900000004</v>
      </c>
      <c r="L718" s="299">
        <v>7178311.9800000004</v>
      </c>
      <c r="M718" s="299">
        <v>-879316.43</v>
      </c>
      <c r="N718" s="299">
        <v>13.24</v>
      </c>
      <c r="O718" s="318">
        <v>11.957740585774056</v>
      </c>
      <c r="P718" s="299">
        <v>11.86</v>
      </c>
      <c r="Q718" s="318">
        <v>10.477489539748952</v>
      </c>
      <c r="R718" s="312">
        <v>411.68</v>
      </c>
      <c r="S718" s="312">
        <v>42.43</v>
      </c>
      <c r="T718" s="312">
        <v>56.11</v>
      </c>
      <c r="U718" s="312">
        <v>257.61</v>
      </c>
      <c r="V718" s="312">
        <v>81.849999999999994</v>
      </c>
      <c r="W718" s="303"/>
      <c r="Y718" s="305"/>
      <c r="Z718" s="305"/>
      <c r="AA718" s="305"/>
      <c r="AB718" s="306"/>
      <c r="AC718" s="305"/>
      <c r="AD718" s="307"/>
    </row>
    <row r="719" spans="1:30" s="304" customFormat="1">
      <c r="A719" s="296">
        <v>10</v>
      </c>
      <c r="B719" s="297" t="s">
        <v>1734</v>
      </c>
      <c r="C719" s="296" t="s">
        <v>741</v>
      </c>
      <c r="D719" s="297" t="s">
        <v>2636</v>
      </c>
      <c r="E719" s="297" t="s">
        <v>954</v>
      </c>
      <c r="F719" s="296">
        <v>7</v>
      </c>
      <c r="G719" s="298">
        <v>2.65</v>
      </c>
      <c r="H719" s="298">
        <v>2.41</v>
      </c>
      <c r="I719" s="298">
        <v>2.13</v>
      </c>
      <c r="J719" s="299">
        <v>58622984.450000003</v>
      </c>
      <c r="K719" s="299">
        <v>19325694.190000001</v>
      </c>
      <c r="L719" s="299">
        <v>23637402.52</v>
      </c>
      <c r="M719" s="299">
        <v>40912418.859999999</v>
      </c>
      <c r="N719" s="299">
        <v>15.85</v>
      </c>
      <c r="O719" s="318">
        <v>11.74888888888889</v>
      </c>
      <c r="P719" s="299">
        <v>8.1999999999999993</v>
      </c>
      <c r="Q719" s="318">
        <v>9.7611111111111093</v>
      </c>
      <c r="R719" s="312">
        <v>187.63</v>
      </c>
      <c r="S719" s="312">
        <v>15.36</v>
      </c>
      <c r="T719" s="312">
        <v>54.38</v>
      </c>
      <c r="U719" s="312">
        <v>112.49</v>
      </c>
      <c r="V719" s="312">
        <v>63.36</v>
      </c>
      <c r="W719" s="303"/>
      <c r="Y719" s="305"/>
      <c r="Z719" s="305"/>
      <c r="AA719" s="305"/>
      <c r="AB719" s="306"/>
      <c r="AC719" s="305"/>
      <c r="AD719" s="307"/>
    </row>
    <row r="720" spans="1:30" s="304" customFormat="1">
      <c r="A720" s="296">
        <v>10</v>
      </c>
      <c r="B720" s="297" t="s">
        <v>1734</v>
      </c>
      <c r="C720" s="296" t="s">
        <v>742</v>
      </c>
      <c r="D720" s="297" t="s">
        <v>2637</v>
      </c>
      <c r="E720" s="297" t="s">
        <v>954</v>
      </c>
      <c r="F720" s="296">
        <v>7</v>
      </c>
      <c r="G720" s="298">
        <v>1.31</v>
      </c>
      <c r="H720" s="298">
        <v>1.1599999999999999</v>
      </c>
      <c r="I720" s="298">
        <v>0.93</v>
      </c>
      <c r="J720" s="299">
        <v>12658771.779999999</v>
      </c>
      <c r="K720" s="299">
        <v>5485373.75</v>
      </c>
      <c r="L720" s="299">
        <v>10344702.039999999</v>
      </c>
      <c r="M720" s="299">
        <v>-2762021.81</v>
      </c>
      <c r="N720" s="299">
        <v>8.7200000000000006</v>
      </c>
      <c r="O720" s="318">
        <v>11.74888888888889</v>
      </c>
      <c r="P720" s="299">
        <v>4.4400000000000004</v>
      </c>
      <c r="Q720" s="318">
        <v>9.7611111111111093</v>
      </c>
      <c r="R720" s="312">
        <v>159.27000000000001</v>
      </c>
      <c r="S720" s="312">
        <v>63.18</v>
      </c>
      <c r="T720" s="312">
        <v>43.7</v>
      </c>
      <c r="U720" s="312">
        <v>161.85</v>
      </c>
      <c r="V720" s="312">
        <v>63.1</v>
      </c>
      <c r="W720" s="303"/>
      <c r="Y720" s="305"/>
      <c r="Z720" s="305"/>
      <c r="AA720" s="305"/>
      <c r="AB720" s="306"/>
      <c r="AC720" s="305"/>
      <c r="AD720" s="307"/>
    </row>
    <row r="721" spans="1:30" s="304" customFormat="1">
      <c r="A721" s="296">
        <v>10</v>
      </c>
      <c r="B721" s="297" t="s">
        <v>1734</v>
      </c>
      <c r="C721" s="296" t="s">
        <v>743</v>
      </c>
      <c r="D721" s="297" t="s">
        <v>2638</v>
      </c>
      <c r="E721" s="297" t="s">
        <v>2865</v>
      </c>
      <c r="F721" s="296">
        <v>6</v>
      </c>
      <c r="G721" s="298">
        <v>6.26</v>
      </c>
      <c r="H721" s="298">
        <v>5.65</v>
      </c>
      <c r="I721" s="298">
        <v>5.24</v>
      </c>
      <c r="J721" s="299">
        <v>59017328.649999999</v>
      </c>
      <c r="K721" s="299">
        <v>11578943.25</v>
      </c>
      <c r="L721" s="299">
        <v>12668174.33</v>
      </c>
      <c r="M721" s="299">
        <v>47562708.969999999</v>
      </c>
      <c r="N721" s="299">
        <v>15.68</v>
      </c>
      <c r="O721" s="318">
        <v>12.960000000000003</v>
      </c>
      <c r="P721" s="299">
        <v>12.29</v>
      </c>
      <c r="Q721" s="318">
        <v>10.950165289256196</v>
      </c>
      <c r="R721" s="312">
        <v>128.1</v>
      </c>
      <c r="S721" s="312">
        <v>49.52</v>
      </c>
      <c r="T721" s="312">
        <v>92.87</v>
      </c>
      <c r="U721" s="312">
        <v>135.13</v>
      </c>
      <c r="V721" s="312">
        <v>119.08</v>
      </c>
      <c r="W721" s="303"/>
      <c r="Y721" s="305"/>
      <c r="Z721" s="305"/>
      <c r="AA721" s="305"/>
      <c r="AB721" s="306"/>
      <c r="AC721" s="305"/>
      <c r="AD721" s="307"/>
    </row>
    <row r="722" spans="1:30" s="304" customFormat="1">
      <c r="A722" s="296">
        <v>10</v>
      </c>
      <c r="B722" s="297" t="s">
        <v>1734</v>
      </c>
      <c r="C722" s="296" t="s">
        <v>744</v>
      </c>
      <c r="D722" s="297" t="s">
        <v>2639</v>
      </c>
      <c r="E722" s="297" t="s">
        <v>2865</v>
      </c>
      <c r="F722" s="296">
        <v>6</v>
      </c>
      <c r="G722" s="298">
        <v>3.08</v>
      </c>
      <c r="H722" s="298">
        <v>2.57</v>
      </c>
      <c r="I722" s="298">
        <v>2.3199999999999998</v>
      </c>
      <c r="J722" s="299">
        <v>35306963.729999997</v>
      </c>
      <c r="K722" s="299">
        <v>6097206.0999999996</v>
      </c>
      <c r="L722" s="299">
        <v>7268450.54</v>
      </c>
      <c r="M722" s="299">
        <v>22352904.940000001</v>
      </c>
      <c r="N722" s="299">
        <v>7.93</v>
      </c>
      <c r="O722" s="318">
        <v>12.960000000000003</v>
      </c>
      <c r="P722" s="299">
        <v>4.99</v>
      </c>
      <c r="Q722" s="318">
        <v>10.950165289256196</v>
      </c>
      <c r="R722" s="312">
        <v>116.89</v>
      </c>
      <c r="S722" s="312">
        <v>16.89</v>
      </c>
      <c r="T722" s="312">
        <v>67.86</v>
      </c>
      <c r="U722" s="312">
        <v>152.4</v>
      </c>
      <c r="V722" s="312">
        <v>111.95</v>
      </c>
      <c r="W722" s="303"/>
      <c r="Y722" s="305"/>
      <c r="Z722" s="305"/>
      <c r="AA722" s="305"/>
      <c r="AB722" s="306"/>
      <c r="AC722" s="305"/>
      <c r="AD722" s="307"/>
    </row>
    <row r="723" spans="1:30" s="304" customFormat="1">
      <c r="A723" s="296">
        <v>10</v>
      </c>
      <c r="B723" s="297" t="s">
        <v>1734</v>
      </c>
      <c r="C723" s="296" t="s">
        <v>745</v>
      </c>
      <c r="D723" s="297" t="s">
        <v>2640</v>
      </c>
      <c r="E723" s="297" t="s">
        <v>954</v>
      </c>
      <c r="F723" s="296">
        <v>7</v>
      </c>
      <c r="G723" s="298">
        <v>3.04</v>
      </c>
      <c r="H723" s="298">
        <v>2.65</v>
      </c>
      <c r="I723" s="298">
        <v>2.3199999999999998</v>
      </c>
      <c r="J723" s="299">
        <v>51490729.840000004</v>
      </c>
      <c r="K723" s="299">
        <v>15278229.5</v>
      </c>
      <c r="L723" s="299">
        <v>18757258.100000001</v>
      </c>
      <c r="M723" s="299">
        <v>33284318.280000001</v>
      </c>
      <c r="N723" s="299">
        <v>14.98</v>
      </c>
      <c r="O723" s="318">
        <v>11.74888888888889</v>
      </c>
      <c r="P723" s="299">
        <v>7.21</v>
      </c>
      <c r="Q723" s="318">
        <v>9.7611111111111093</v>
      </c>
      <c r="R723" s="312">
        <v>133.6</v>
      </c>
      <c r="S723" s="312">
        <v>30.3</v>
      </c>
      <c r="T723" s="312">
        <v>52.92</v>
      </c>
      <c r="U723" s="312">
        <v>150.27000000000001</v>
      </c>
      <c r="V723" s="312">
        <v>64.06</v>
      </c>
      <c r="W723" s="303"/>
      <c r="Y723" s="305"/>
      <c r="Z723" s="305"/>
      <c r="AA723" s="305"/>
      <c r="AB723" s="306"/>
      <c r="AC723" s="305"/>
      <c r="AD723" s="307"/>
    </row>
    <row r="724" spans="1:30" s="304" customFormat="1">
      <c r="A724" s="296">
        <v>10</v>
      </c>
      <c r="B724" s="297" t="s">
        <v>1734</v>
      </c>
      <c r="C724" s="296" t="s">
        <v>746</v>
      </c>
      <c r="D724" s="297" t="s">
        <v>2641</v>
      </c>
      <c r="E724" s="297" t="s">
        <v>2864</v>
      </c>
      <c r="F724" s="296">
        <v>13</v>
      </c>
      <c r="G724" s="298">
        <v>1.4</v>
      </c>
      <c r="H724" s="298">
        <v>1.0900000000000001</v>
      </c>
      <c r="I724" s="298">
        <v>0.7</v>
      </c>
      <c r="J724" s="299">
        <v>42088787.859999999</v>
      </c>
      <c r="K724" s="299">
        <v>22539558.309999999</v>
      </c>
      <c r="L724" s="299">
        <v>33613074.619999997</v>
      </c>
      <c r="M724" s="299">
        <v>-32663030.870000001</v>
      </c>
      <c r="N724" s="299">
        <v>16.559999999999999</v>
      </c>
      <c r="O724" s="318">
        <v>11.051176470588238</v>
      </c>
      <c r="P724" s="299">
        <v>6.14</v>
      </c>
      <c r="Q724" s="318">
        <v>5.5768627450980395</v>
      </c>
      <c r="R724" s="312">
        <v>245.34</v>
      </c>
      <c r="S724" s="312">
        <v>50.24</v>
      </c>
      <c r="T724" s="312">
        <v>71.48</v>
      </c>
      <c r="U724" s="312">
        <v>148.65</v>
      </c>
      <c r="V724" s="312">
        <v>148.80000000000001</v>
      </c>
      <c r="W724" s="303"/>
      <c r="Y724" s="305"/>
      <c r="Z724" s="305"/>
      <c r="AA724" s="305"/>
      <c r="AB724" s="306"/>
      <c r="AC724" s="305"/>
      <c r="AD724" s="307"/>
    </row>
    <row r="725" spans="1:30" s="304" customFormat="1">
      <c r="A725" s="296">
        <v>10</v>
      </c>
      <c r="B725" s="297" t="s">
        <v>1734</v>
      </c>
      <c r="C725" s="296" t="s">
        <v>747</v>
      </c>
      <c r="D725" s="297" t="s">
        <v>2642</v>
      </c>
      <c r="E725" s="297" t="s">
        <v>2865</v>
      </c>
      <c r="F725" s="296">
        <v>6</v>
      </c>
      <c r="G725" s="298">
        <v>2.04</v>
      </c>
      <c r="H725" s="298">
        <v>1.79</v>
      </c>
      <c r="I725" s="298">
        <v>1.52</v>
      </c>
      <c r="J725" s="299">
        <v>17196410.32</v>
      </c>
      <c r="K725" s="299">
        <v>10799432.66</v>
      </c>
      <c r="L725" s="299">
        <v>12476115.85</v>
      </c>
      <c r="M725" s="299">
        <v>8616257.8000000007</v>
      </c>
      <c r="N725" s="299">
        <v>18.32</v>
      </c>
      <c r="O725" s="318">
        <v>12.960000000000003</v>
      </c>
      <c r="P725" s="299">
        <v>18.68</v>
      </c>
      <c r="Q725" s="318">
        <v>10.950165289256196</v>
      </c>
      <c r="R725" s="312">
        <v>302.3</v>
      </c>
      <c r="S725" s="312">
        <v>14.77</v>
      </c>
      <c r="T725" s="312">
        <v>53.42</v>
      </c>
      <c r="U725" s="312">
        <v>129.31</v>
      </c>
      <c r="V725" s="312">
        <v>76.680000000000007</v>
      </c>
      <c r="W725" s="303"/>
      <c r="Y725" s="305"/>
      <c r="Z725" s="305"/>
      <c r="AA725" s="305"/>
      <c r="AB725" s="306"/>
      <c r="AC725" s="305"/>
      <c r="AD725" s="307"/>
    </row>
    <row r="726" spans="1:30" s="304" customFormat="1">
      <c r="A726" s="296">
        <v>10</v>
      </c>
      <c r="B726" s="297" t="s">
        <v>1734</v>
      </c>
      <c r="C726" s="296" t="s">
        <v>748</v>
      </c>
      <c r="D726" s="297" t="s">
        <v>2643</v>
      </c>
      <c r="E726" s="297" t="s">
        <v>954</v>
      </c>
      <c r="F726" s="296">
        <v>7</v>
      </c>
      <c r="G726" s="298">
        <v>1.32</v>
      </c>
      <c r="H726" s="298">
        <v>1.1299999999999999</v>
      </c>
      <c r="I726" s="298">
        <v>0.86</v>
      </c>
      <c r="J726" s="299">
        <v>10179025.82</v>
      </c>
      <c r="K726" s="299">
        <v>11759422.08</v>
      </c>
      <c r="L726" s="299">
        <v>13350038.560000001</v>
      </c>
      <c r="M726" s="299">
        <v>-4296692.3099999996</v>
      </c>
      <c r="N726" s="299">
        <v>11.78</v>
      </c>
      <c r="O726" s="318">
        <v>11.74888888888889</v>
      </c>
      <c r="P726" s="299">
        <v>11.81</v>
      </c>
      <c r="Q726" s="318">
        <v>9.7611111111111093</v>
      </c>
      <c r="R726" s="312">
        <v>194.21</v>
      </c>
      <c r="S726" s="312">
        <v>20.99</v>
      </c>
      <c r="T726" s="312">
        <v>54</v>
      </c>
      <c r="U726" s="312">
        <v>156.49</v>
      </c>
      <c r="V726" s="312">
        <v>72.63</v>
      </c>
      <c r="W726" s="303"/>
      <c r="Y726" s="305"/>
      <c r="Z726" s="305"/>
      <c r="AA726" s="305"/>
      <c r="AB726" s="306"/>
      <c r="AC726" s="305"/>
      <c r="AD726" s="307"/>
    </row>
    <row r="727" spans="1:30" s="304" customFormat="1">
      <c r="A727" s="296">
        <v>10</v>
      </c>
      <c r="B727" s="297" t="s">
        <v>1734</v>
      </c>
      <c r="C727" s="296" t="s">
        <v>749</v>
      </c>
      <c r="D727" s="297" t="s">
        <v>2644</v>
      </c>
      <c r="E727" s="297" t="s">
        <v>2867</v>
      </c>
      <c r="F727" s="296">
        <v>15</v>
      </c>
      <c r="G727" s="298">
        <v>0.96</v>
      </c>
      <c r="H727" s="298">
        <v>0.78</v>
      </c>
      <c r="I727" s="298">
        <v>0.43</v>
      </c>
      <c r="J727" s="299">
        <v>-7872940.4900000002</v>
      </c>
      <c r="K727" s="299">
        <v>52487090.049999997</v>
      </c>
      <c r="L727" s="299">
        <v>31397700.039999999</v>
      </c>
      <c r="M727" s="299">
        <v>-105323004.09999999</v>
      </c>
      <c r="N727" s="299">
        <v>7.99</v>
      </c>
      <c r="O727" s="318">
        <v>9.7924999999999986</v>
      </c>
      <c r="P727" s="299">
        <v>6.91</v>
      </c>
      <c r="Q727" s="318">
        <v>4.3149999999999995</v>
      </c>
      <c r="R727" s="312">
        <v>258.98</v>
      </c>
      <c r="S727" s="312">
        <v>52.28</v>
      </c>
      <c r="T727" s="312">
        <v>58.06</v>
      </c>
      <c r="U727" s="312">
        <v>547</v>
      </c>
      <c r="V727" s="312">
        <v>70.53</v>
      </c>
      <c r="W727" s="303"/>
      <c r="Y727" s="305"/>
      <c r="Z727" s="305"/>
      <c r="AA727" s="305"/>
      <c r="AB727" s="306"/>
      <c r="AC727" s="305"/>
      <c r="AD727" s="307"/>
    </row>
    <row r="728" spans="1:30" s="304" customFormat="1">
      <c r="A728" s="296">
        <v>10</v>
      </c>
      <c r="B728" s="297" t="s">
        <v>1734</v>
      </c>
      <c r="C728" s="296" t="s">
        <v>750</v>
      </c>
      <c r="D728" s="297" t="s">
        <v>2645</v>
      </c>
      <c r="E728" s="297" t="s">
        <v>2864</v>
      </c>
      <c r="F728" s="296">
        <v>13</v>
      </c>
      <c r="G728" s="298">
        <v>1.58</v>
      </c>
      <c r="H728" s="298">
        <v>1.32</v>
      </c>
      <c r="I728" s="298">
        <v>0.88</v>
      </c>
      <c r="J728" s="299">
        <v>28181997.280000001</v>
      </c>
      <c r="K728" s="299">
        <v>500909.65</v>
      </c>
      <c r="L728" s="299">
        <v>10780435.6</v>
      </c>
      <c r="M728" s="299">
        <v>-5859621.5899999999</v>
      </c>
      <c r="N728" s="299">
        <v>5.49</v>
      </c>
      <c r="O728" s="318">
        <v>11.051176470588238</v>
      </c>
      <c r="P728" s="299">
        <v>0.28000000000000003</v>
      </c>
      <c r="Q728" s="318">
        <v>5.5768627450980395</v>
      </c>
      <c r="R728" s="312">
        <v>183.09</v>
      </c>
      <c r="S728" s="312">
        <v>26.52</v>
      </c>
      <c r="T728" s="312">
        <v>75.67</v>
      </c>
      <c r="U728" s="312">
        <v>194.34</v>
      </c>
      <c r="V728" s="312">
        <v>64.39</v>
      </c>
      <c r="W728" s="303"/>
      <c r="Y728" s="305"/>
      <c r="Z728" s="305"/>
      <c r="AA728" s="305"/>
      <c r="AB728" s="306"/>
      <c r="AC728" s="305"/>
      <c r="AD728" s="307"/>
    </row>
    <row r="729" spans="1:30" s="304" customFormat="1">
      <c r="A729" s="296">
        <v>10</v>
      </c>
      <c r="B729" s="297" t="s">
        <v>1734</v>
      </c>
      <c r="C729" s="296" t="s">
        <v>751</v>
      </c>
      <c r="D729" s="297" t="s">
        <v>2646</v>
      </c>
      <c r="E729" s="297" t="s">
        <v>945</v>
      </c>
      <c r="F729" s="296">
        <v>5</v>
      </c>
      <c r="G729" s="298">
        <v>1.01</v>
      </c>
      <c r="H729" s="298">
        <v>0.83</v>
      </c>
      <c r="I729" s="298">
        <v>0.6</v>
      </c>
      <c r="J729" s="299">
        <v>69210.59</v>
      </c>
      <c r="K729" s="299">
        <v>5351416.8</v>
      </c>
      <c r="L729" s="299">
        <v>6066074.5099999998</v>
      </c>
      <c r="M729" s="299">
        <v>-4114216.97</v>
      </c>
      <c r="N729" s="299">
        <v>12.54</v>
      </c>
      <c r="O729" s="318">
        <v>11.957740585774056</v>
      </c>
      <c r="P729" s="299">
        <v>13.03</v>
      </c>
      <c r="Q729" s="318">
        <v>10.477489539748952</v>
      </c>
      <c r="R729" s="312">
        <v>350.48</v>
      </c>
      <c r="S729" s="312">
        <v>31.24</v>
      </c>
      <c r="T729" s="312">
        <v>57.54</v>
      </c>
      <c r="U729" s="312">
        <v>114.14</v>
      </c>
      <c r="V729" s="312">
        <v>58.41</v>
      </c>
      <c r="W729" s="303"/>
      <c r="Y729" s="305"/>
      <c r="Z729" s="305"/>
      <c r="AA729" s="305"/>
      <c r="AB729" s="306"/>
      <c r="AC729" s="305"/>
      <c r="AD729" s="307"/>
    </row>
    <row r="730" spans="1:30" s="304" customFormat="1">
      <c r="A730" s="296">
        <v>10</v>
      </c>
      <c r="B730" s="297" t="s">
        <v>1734</v>
      </c>
      <c r="C730" s="296" t="s">
        <v>752</v>
      </c>
      <c r="D730" s="297" t="s">
        <v>2647</v>
      </c>
      <c r="E730" s="297" t="s">
        <v>2865</v>
      </c>
      <c r="F730" s="296">
        <v>6</v>
      </c>
      <c r="G730" s="298">
        <v>2.16</v>
      </c>
      <c r="H730" s="298">
        <v>1.88</v>
      </c>
      <c r="I730" s="298">
        <v>1.65</v>
      </c>
      <c r="J730" s="299">
        <v>15222676.32</v>
      </c>
      <c r="K730" s="299">
        <v>14224264.59</v>
      </c>
      <c r="L730" s="299">
        <v>17414072.57</v>
      </c>
      <c r="M730" s="299">
        <v>8511615.9000000004</v>
      </c>
      <c r="N730" s="299">
        <v>22.46</v>
      </c>
      <c r="O730" s="318">
        <v>12.960000000000003</v>
      </c>
      <c r="P730" s="299">
        <v>16.079999999999998</v>
      </c>
      <c r="Q730" s="318">
        <v>10.950165289256196</v>
      </c>
      <c r="R730" s="312">
        <v>150.4</v>
      </c>
      <c r="S730" s="312">
        <v>14.68</v>
      </c>
      <c r="T730" s="312">
        <v>45.11</v>
      </c>
      <c r="U730" s="312">
        <v>157.13</v>
      </c>
      <c r="V730" s="312">
        <v>56.75</v>
      </c>
      <c r="W730" s="303"/>
      <c r="Y730" s="305"/>
      <c r="Z730" s="305"/>
      <c r="AA730" s="305"/>
      <c r="AB730" s="306"/>
      <c r="AC730" s="305"/>
      <c r="AD730" s="307"/>
    </row>
    <row r="731" spans="1:30" s="304" customFormat="1">
      <c r="A731" s="296">
        <v>10</v>
      </c>
      <c r="B731" s="297" t="s">
        <v>1734</v>
      </c>
      <c r="C731" s="296" t="s">
        <v>753</v>
      </c>
      <c r="D731" s="297" t="s">
        <v>2648</v>
      </c>
      <c r="E731" s="297" t="s">
        <v>2865</v>
      </c>
      <c r="F731" s="296">
        <v>6</v>
      </c>
      <c r="G731" s="298">
        <v>1.34</v>
      </c>
      <c r="H731" s="298">
        <v>1.18</v>
      </c>
      <c r="I731" s="298">
        <v>1.01</v>
      </c>
      <c r="J731" s="299">
        <v>8750009.8200000003</v>
      </c>
      <c r="K731" s="299">
        <v>6804452.7999999998</v>
      </c>
      <c r="L731" s="299">
        <v>9534587.7200000007</v>
      </c>
      <c r="M731" s="299">
        <v>229989.43</v>
      </c>
      <c r="N731" s="299">
        <v>13.84</v>
      </c>
      <c r="O731" s="318">
        <v>12.960000000000003</v>
      </c>
      <c r="P731" s="299">
        <v>9.74</v>
      </c>
      <c r="Q731" s="318">
        <v>10.950165289256196</v>
      </c>
      <c r="R731" s="312">
        <v>327.73</v>
      </c>
      <c r="S731" s="312">
        <v>17.61</v>
      </c>
      <c r="T731" s="312">
        <v>53.82</v>
      </c>
      <c r="U731" s="312">
        <v>286.64999999999998</v>
      </c>
      <c r="V731" s="312">
        <v>78.53</v>
      </c>
      <c r="W731" s="303"/>
      <c r="Y731" s="305"/>
      <c r="Z731" s="305"/>
      <c r="AA731" s="305"/>
      <c r="AB731" s="306"/>
      <c r="AC731" s="305"/>
      <c r="AD731" s="307"/>
    </row>
    <row r="732" spans="1:30" s="304" customFormat="1">
      <c r="A732" s="296">
        <v>10</v>
      </c>
      <c r="B732" s="297" t="s">
        <v>1734</v>
      </c>
      <c r="C732" s="296" t="s">
        <v>754</v>
      </c>
      <c r="D732" s="297" t="s">
        <v>2649</v>
      </c>
      <c r="E732" s="297" t="s">
        <v>945</v>
      </c>
      <c r="F732" s="296">
        <v>5</v>
      </c>
      <c r="G732" s="298">
        <v>3.01</v>
      </c>
      <c r="H732" s="298">
        <v>2.82</v>
      </c>
      <c r="I732" s="298">
        <v>2.23</v>
      </c>
      <c r="J732" s="299">
        <v>22448172.079999998</v>
      </c>
      <c r="K732" s="299">
        <v>10470889.09</v>
      </c>
      <c r="L732" s="299">
        <v>11632285.890000001</v>
      </c>
      <c r="M732" s="299">
        <v>13763792.289999999</v>
      </c>
      <c r="N732" s="299">
        <v>24.22</v>
      </c>
      <c r="O732" s="318">
        <v>11.957740585774056</v>
      </c>
      <c r="P732" s="299">
        <v>20.55</v>
      </c>
      <c r="Q732" s="318">
        <v>10.477489539748952</v>
      </c>
      <c r="R732" s="312">
        <v>288.94</v>
      </c>
      <c r="S732" s="312">
        <v>83.08</v>
      </c>
      <c r="T732" s="312">
        <v>26.56</v>
      </c>
      <c r="U732" s="312">
        <v>125.07</v>
      </c>
      <c r="V732" s="312">
        <v>72.77</v>
      </c>
      <c r="W732" s="303"/>
      <c r="Y732" s="305"/>
      <c r="Z732" s="305"/>
      <c r="AA732" s="305"/>
      <c r="AB732" s="306"/>
      <c r="AC732" s="305"/>
      <c r="AD732" s="307"/>
    </row>
    <row r="733" spans="1:30" s="304" customFormat="1">
      <c r="A733" s="296">
        <v>10</v>
      </c>
      <c r="B733" s="297" t="s">
        <v>1734</v>
      </c>
      <c r="C733" s="296" t="s">
        <v>755</v>
      </c>
      <c r="D733" s="297" t="s">
        <v>2650</v>
      </c>
      <c r="E733" s="297" t="s">
        <v>2865</v>
      </c>
      <c r="F733" s="296">
        <v>6</v>
      </c>
      <c r="G733" s="298">
        <v>3.67</v>
      </c>
      <c r="H733" s="298">
        <v>3.36</v>
      </c>
      <c r="I733" s="298">
        <v>2.91</v>
      </c>
      <c r="J733" s="299">
        <v>39261394.380000003</v>
      </c>
      <c r="K733" s="299">
        <v>16801001.16</v>
      </c>
      <c r="L733" s="299">
        <v>17892982.149999999</v>
      </c>
      <c r="M733" s="299">
        <v>28120025.489999998</v>
      </c>
      <c r="N733" s="299">
        <v>21.85</v>
      </c>
      <c r="O733" s="318">
        <v>12.960000000000003</v>
      </c>
      <c r="P733" s="299">
        <v>18.350000000000001</v>
      </c>
      <c r="Q733" s="318">
        <v>10.950165289256196</v>
      </c>
      <c r="R733" s="312">
        <v>192.17</v>
      </c>
      <c r="S733" s="312">
        <v>33.43</v>
      </c>
      <c r="T733" s="312">
        <v>47.93</v>
      </c>
      <c r="U733" s="312">
        <v>225.01</v>
      </c>
      <c r="V733" s="312">
        <v>79.19</v>
      </c>
      <c r="W733" s="303"/>
      <c r="Y733" s="305"/>
      <c r="Z733" s="305"/>
      <c r="AA733" s="305"/>
      <c r="AB733" s="306"/>
      <c r="AC733" s="305"/>
      <c r="AD733" s="307"/>
    </row>
    <row r="734" spans="1:30" s="304" customFormat="1">
      <c r="A734" s="296">
        <v>10</v>
      </c>
      <c r="B734" s="297" t="s">
        <v>1734</v>
      </c>
      <c r="C734" s="296" t="s">
        <v>756</v>
      </c>
      <c r="D734" s="297" t="s">
        <v>2651</v>
      </c>
      <c r="E734" s="297" t="s">
        <v>945</v>
      </c>
      <c r="F734" s="296">
        <v>5</v>
      </c>
      <c r="G734" s="298">
        <v>1.73</v>
      </c>
      <c r="H734" s="298">
        <v>1.52</v>
      </c>
      <c r="I734" s="298">
        <v>1.35</v>
      </c>
      <c r="J734" s="299">
        <v>10448488.060000001</v>
      </c>
      <c r="K734" s="299">
        <v>7947220.2800000003</v>
      </c>
      <c r="L734" s="299">
        <v>8877728.8000000007</v>
      </c>
      <c r="M734" s="299">
        <v>5247559.75</v>
      </c>
      <c r="N734" s="299">
        <v>17.690000000000001</v>
      </c>
      <c r="O734" s="318">
        <v>11.957740585774056</v>
      </c>
      <c r="P734" s="299">
        <v>15.54</v>
      </c>
      <c r="Q734" s="318">
        <v>10.477489539748952</v>
      </c>
      <c r="R734" s="312">
        <v>295.82</v>
      </c>
      <c r="S734" s="312">
        <v>20.7</v>
      </c>
      <c r="T734" s="312">
        <v>83.54</v>
      </c>
      <c r="U734" s="312">
        <v>201.14</v>
      </c>
      <c r="V734" s="312">
        <v>77.650000000000006</v>
      </c>
      <c r="W734" s="303"/>
      <c r="Y734" s="305"/>
      <c r="Z734" s="305"/>
      <c r="AA734" s="305"/>
      <c r="AB734" s="306"/>
      <c r="AC734" s="305"/>
      <c r="AD734" s="307"/>
    </row>
    <row r="735" spans="1:30" s="304" customFormat="1">
      <c r="A735" s="296">
        <v>10</v>
      </c>
      <c r="B735" s="297" t="s">
        <v>1734</v>
      </c>
      <c r="C735" s="296" t="s">
        <v>757</v>
      </c>
      <c r="D735" s="297" t="s">
        <v>2925</v>
      </c>
      <c r="E735" s="297" t="s">
        <v>2867</v>
      </c>
      <c r="F735" s="296">
        <v>15</v>
      </c>
      <c r="G735" s="298">
        <v>1.85</v>
      </c>
      <c r="H735" s="298">
        <v>1.48</v>
      </c>
      <c r="I735" s="298">
        <v>0.73</v>
      </c>
      <c r="J735" s="299">
        <v>89373596.480000004</v>
      </c>
      <c r="K735" s="299">
        <v>16029305.23</v>
      </c>
      <c r="L735" s="299">
        <v>44243466.619999997</v>
      </c>
      <c r="M735" s="299">
        <v>-28265614.18</v>
      </c>
      <c r="N735" s="299">
        <v>9.19</v>
      </c>
      <c r="O735" s="318">
        <v>9.7924999999999986</v>
      </c>
      <c r="P735" s="299">
        <v>2.09</v>
      </c>
      <c r="Q735" s="318">
        <v>4.3149999999999995</v>
      </c>
      <c r="R735" s="312">
        <v>160.58000000000001</v>
      </c>
      <c r="S735" s="312">
        <v>39.549999999999997</v>
      </c>
      <c r="T735" s="312">
        <v>64.7</v>
      </c>
      <c r="U735" s="312">
        <v>131.16</v>
      </c>
      <c r="V735" s="312">
        <v>71.97</v>
      </c>
      <c r="W735" s="303"/>
      <c r="Y735" s="305"/>
      <c r="Z735" s="305"/>
      <c r="AA735" s="305"/>
      <c r="AB735" s="306"/>
      <c r="AC735" s="305"/>
      <c r="AD735" s="307"/>
    </row>
    <row r="736" spans="1:30" s="304" customFormat="1">
      <c r="A736" s="296">
        <v>10</v>
      </c>
      <c r="B736" s="297" t="s">
        <v>1734</v>
      </c>
      <c r="C736" s="296" t="s">
        <v>758</v>
      </c>
      <c r="D736" s="297" t="s">
        <v>3068</v>
      </c>
      <c r="E736" s="297" t="s">
        <v>1038</v>
      </c>
      <c r="F736" s="296">
        <v>16</v>
      </c>
      <c r="G736" s="298">
        <v>0.7</v>
      </c>
      <c r="H736" s="298">
        <v>0.52</v>
      </c>
      <c r="I736" s="298">
        <v>0.17</v>
      </c>
      <c r="J736" s="299">
        <v>-44097323.789999999</v>
      </c>
      <c r="K736" s="299">
        <v>30385285.940000001</v>
      </c>
      <c r="L736" s="299">
        <v>57455988.880000003</v>
      </c>
      <c r="M736" s="299">
        <v>-124029689.81</v>
      </c>
      <c r="N736" s="299">
        <v>16</v>
      </c>
      <c r="O736" s="318">
        <v>7.936451612903225</v>
      </c>
      <c r="P736" s="299">
        <v>4.93</v>
      </c>
      <c r="Q736" s="318">
        <v>4.3241935483870959</v>
      </c>
      <c r="R736" s="312">
        <v>212.46</v>
      </c>
      <c r="S736" s="312">
        <v>50.25</v>
      </c>
      <c r="T736" s="312">
        <v>54.16</v>
      </c>
      <c r="U736" s="312">
        <v>97.27</v>
      </c>
      <c r="V736" s="312">
        <v>59.91</v>
      </c>
      <c r="W736" s="303"/>
      <c r="Y736" s="305"/>
      <c r="Z736" s="305"/>
      <c r="AA736" s="305"/>
      <c r="AB736" s="306"/>
      <c r="AC736" s="305"/>
      <c r="AD736" s="307"/>
    </row>
    <row r="737" spans="1:30" s="304" customFormat="1">
      <c r="A737" s="296">
        <v>10</v>
      </c>
      <c r="B737" s="297" t="s">
        <v>1734</v>
      </c>
      <c r="C737" s="296" t="s">
        <v>759</v>
      </c>
      <c r="D737" s="297" t="s">
        <v>2652</v>
      </c>
      <c r="E737" s="297" t="s">
        <v>945</v>
      </c>
      <c r="F737" s="296">
        <v>5</v>
      </c>
      <c r="G737" s="298">
        <v>2.3199999999999998</v>
      </c>
      <c r="H737" s="298">
        <v>2.15</v>
      </c>
      <c r="I737" s="298">
        <v>1.96</v>
      </c>
      <c r="J737" s="299">
        <v>23804097.920000002</v>
      </c>
      <c r="K737" s="299">
        <v>11909956.17</v>
      </c>
      <c r="L737" s="299">
        <v>12287774.199999999</v>
      </c>
      <c r="M737" s="299">
        <v>17297131.07</v>
      </c>
      <c r="N737" s="299">
        <v>22.74</v>
      </c>
      <c r="O737" s="318">
        <v>11.957740585774056</v>
      </c>
      <c r="P737" s="299">
        <v>13.49</v>
      </c>
      <c r="Q737" s="318">
        <v>10.477489539748952</v>
      </c>
      <c r="R737" s="312">
        <v>328.64</v>
      </c>
      <c r="S737" s="312">
        <v>16.48</v>
      </c>
      <c r="T737" s="312">
        <v>35.06</v>
      </c>
      <c r="U737" s="312">
        <v>512.51</v>
      </c>
      <c r="V737" s="312">
        <v>77.319999999999993</v>
      </c>
      <c r="W737" s="303"/>
      <c r="Y737" s="305"/>
      <c r="Z737" s="305"/>
      <c r="AA737" s="305"/>
      <c r="AB737" s="306"/>
      <c r="AC737" s="305"/>
      <c r="AD737" s="307"/>
    </row>
    <row r="738" spans="1:30" s="304" customFormat="1">
      <c r="A738" s="296">
        <v>10</v>
      </c>
      <c r="B738" s="297" t="s">
        <v>1734</v>
      </c>
      <c r="C738" s="296" t="s">
        <v>760</v>
      </c>
      <c r="D738" s="297" t="s">
        <v>2653</v>
      </c>
      <c r="E738" s="297" t="s">
        <v>1015</v>
      </c>
      <c r="F738" s="296">
        <v>3</v>
      </c>
      <c r="G738" s="298">
        <v>2.08</v>
      </c>
      <c r="H738" s="298">
        <v>1.76</v>
      </c>
      <c r="I738" s="298">
        <v>1.38</v>
      </c>
      <c r="J738" s="299">
        <v>12326192.560000001</v>
      </c>
      <c r="K738" s="299">
        <v>4303101.91</v>
      </c>
      <c r="L738" s="299">
        <v>6147891.3099999996</v>
      </c>
      <c r="M738" s="299">
        <v>4272328.87</v>
      </c>
      <c r="N738" s="299">
        <v>14.54</v>
      </c>
      <c r="O738" s="318">
        <v>21.826829268292677</v>
      </c>
      <c r="P738" s="299">
        <v>5.73</v>
      </c>
      <c r="Q738" s="318">
        <v>10.564878048780489</v>
      </c>
      <c r="R738" s="312">
        <v>190.92</v>
      </c>
      <c r="S738" s="312">
        <v>69.7</v>
      </c>
      <c r="T738" s="312">
        <v>67.260000000000005</v>
      </c>
      <c r="U738" s="312">
        <v>883.57</v>
      </c>
      <c r="V738" s="312">
        <v>124.35</v>
      </c>
      <c r="W738" s="303"/>
      <c r="Y738" s="305"/>
      <c r="Z738" s="305"/>
      <c r="AA738" s="305"/>
      <c r="AB738" s="306"/>
      <c r="AC738" s="305"/>
      <c r="AD738" s="307"/>
    </row>
    <row r="739" spans="1:30" s="304" customFormat="1">
      <c r="A739" s="296">
        <v>10</v>
      </c>
      <c r="B739" s="297" t="s">
        <v>1734</v>
      </c>
      <c r="C739" s="296" t="s">
        <v>761</v>
      </c>
      <c r="D739" s="297" t="s">
        <v>2654</v>
      </c>
      <c r="E739" s="297" t="s">
        <v>1015</v>
      </c>
      <c r="F739" s="296">
        <v>3</v>
      </c>
      <c r="G739" s="298">
        <v>1.02</v>
      </c>
      <c r="H739" s="298">
        <v>0.83</v>
      </c>
      <c r="I739" s="298">
        <v>0.71</v>
      </c>
      <c r="J739" s="299">
        <v>307203.44</v>
      </c>
      <c r="K739" s="299">
        <v>2203811.67</v>
      </c>
      <c r="L739" s="299">
        <v>3036909.99</v>
      </c>
      <c r="M739" s="299">
        <v>-4765500.1500000004</v>
      </c>
      <c r="N739" s="299">
        <v>7.9</v>
      </c>
      <c r="O739" s="318">
        <v>21.826829268292677</v>
      </c>
      <c r="P739" s="299">
        <v>3.24</v>
      </c>
      <c r="Q739" s="318">
        <v>10.564878048780489</v>
      </c>
      <c r="R739" s="312">
        <v>297.77</v>
      </c>
      <c r="S739" s="312">
        <v>15.04</v>
      </c>
      <c r="T739" s="312">
        <v>124.56</v>
      </c>
      <c r="U739" s="312">
        <v>296.47000000000003</v>
      </c>
      <c r="V739" s="312">
        <v>81.209999999999994</v>
      </c>
      <c r="W739" s="303"/>
      <c r="Y739" s="305"/>
      <c r="Z739" s="305"/>
      <c r="AA739" s="305"/>
      <c r="AB739" s="306"/>
      <c r="AC739" s="305"/>
      <c r="AD739" s="307"/>
    </row>
    <row r="740" spans="1:30" s="304" customFormat="1">
      <c r="A740" s="296">
        <v>10</v>
      </c>
      <c r="B740" s="297" t="s">
        <v>1734</v>
      </c>
      <c r="C740" s="296" t="s">
        <v>762</v>
      </c>
      <c r="D740" s="297" t="s">
        <v>2655</v>
      </c>
      <c r="E740" s="297" t="s">
        <v>1015</v>
      </c>
      <c r="F740" s="296">
        <v>3</v>
      </c>
      <c r="G740" s="298">
        <v>5.65</v>
      </c>
      <c r="H740" s="298">
        <v>5.27</v>
      </c>
      <c r="I740" s="298">
        <v>4.97</v>
      </c>
      <c r="J740" s="299">
        <v>41138686.439999998</v>
      </c>
      <c r="K740" s="299">
        <v>10473446.35</v>
      </c>
      <c r="L740" s="299">
        <v>13820394.93</v>
      </c>
      <c r="M740" s="299">
        <v>35192441.420000002</v>
      </c>
      <c r="N740" s="299">
        <v>30.74</v>
      </c>
      <c r="O740" s="318">
        <v>21.826829268292677</v>
      </c>
      <c r="P740" s="299">
        <v>9.69</v>
      </c>
      <c r="Q740" s="318">
        <v>10.564878048780489</v>
      </c>
      <c r="R740" s="312">
        <v>200.81</v>
      </c>
      <c r="S740" s="312">
        <v>18.46</v>
      </c>
      <c r="T740" s="312">
        <v>58.54</v>
      </c>
      <c r="U740" s="312">
        <v>277.05</v>
      </c>
      <c r="V740" s="312">
        <v>161.43</v>
      </c>
      <c r="W740" s="303"/>
      <c r="Y740" s="305"/>
      <c r="Z740" s="305"/>
      <c r="AA740" s="305"/>
      <c r="AB740" s="306"/>
      <c r="AC740" s="305"/>
      <c r="AD740" s="307"/>
    </row>
    <row r="741" spans="1:30" s="304" customFormat="1">
      <c r="A741" s="296">
        <v>10</v>
      </c>
      <c r="B741" s="297" t="s">
        <v>1734</v>
      </c>
      <c r="C741" s="296" t="s">
        <v>763</v>
      </c>
      <c r="D741" s="297" t="s">
        <v>2656</v>
      </c>
      <c r="E741" s="297" t="s">
        <v>1015</v>
      </c>
      <c r="F741" s="296">
        <v>3</v>
      </c>
      <c r="G741" s="298">
        <v>2.37</v>
      </c>
      <c r="H741" s="298">
        <v>2.0699999999999998</v>
      </c>
      <c r="I741" s="298">
        <v>1.82</v>
      </c>
      <c r="J741" s="299">
        <v>14000081.01</v>
      </c>
      <c r="K741" s="299">
        <v>1975890.85</v>
      </c>
      <c r="L741" s="299">
        <v>4764333.88</v>
      </c>
      <c r="M741" s="299">
        <v>8290821.4699999997</v>
      </c>
      <c r="N741" s="299">
        <v>12.93</v>
      </c>
      <c r="O741" s="318">
        <v>21.826829268292677</v>
      </c>
      <c r="P741" s="299">
        <v>2.76</v>
      </c>
      <c r="Q741" s="318">
        <v>10.564878048780489</v>
      </c>
      <c r="R741" s="312">
        <v>200.61</v>
      </c>
      <c r="S741" s="312">
        <v>19.489999999999998</v>
      </c>
      <c r="T741" s="312">
        <v>163.07</v>
      </c>
      <c r="U741" s="312">
        <v>149.1</v>
      </c>
      <c r="V741" s="312">
        <v>100.63</v>
      </c>
      <c r="W741" s="303"/>
      <c r="Y741" s="305"/>
      <c r="Z741" s="305"/>
      <c r="AA741" s="305"/>
      <c r="AB741" s="306"/>
      <c r="AC741" s="305"/>
      <c r="AD741" s="307"/>
    </row>
    <row r="742" spans="1:30" s="304" customFormat="1">
      <c r="A742" s="296">
        <v>11</v>
      </c>
      <c r="B742" s="297" t="s">
        <v>1761</v>
      </c>
      <c r="C742" s="296" t="s">
        <v>764</v>
      </c>
      <c r="D742" s="297" t="s">
        <v>2658</v>
      </c>
      <c r="E742" s="297" t="s">
        <v>1038</v>
      </c>
      <c r="F742" s="296">
        <v>16</v>
      </c>
      <c r="G742" s="298">
        <v>1.5</v>
      </c>
      <c r="H742" s="298">
        <v>1.32</v>
      </c>
      <c r="I742" s="298">
        <v>0.56999999999999995</v>
      </c>
      <c r="J742" s="299">
        <v>116390258.73999999</v>
      </c>
      <c r="K742" s="299">
        <v>42512236.25</v>
      </c>
      <c r="L742" s="299">
        <v>89465026.150000006</v>
      </c>
      <c r="M742" s="299">
        <v>-104799584.13</v>
      </c>
      <c r="N742" s="299">
        <v>13.09</v>
      </c>
      <c r="O742" s="318">
        <v>7.936451612903225</v>
      </c>
      <c r="P742" s="299">
        <v>4.4400000000000004</v>
      </c>
      <c r="Q742" s="318">
        <v>4.3241935483870959</v>
      </c>
      <c r="R742" s="312">
        <v>130.75</v>
      </c>
      <c r="S742" s="312">
        <v>76.23</v>
      </c>
      <c r="T742" s="312">
        <v>95.72</v>
      </c>
      <c r="U742" s="312">
        <v>127.52</v>
      </c>
      <c r="V742" s="312">
        <v>42.17</v>
      </c>
      <c r="W742" s="303"/>
      <c r="Y742" s="305"/>
      <c r="Z742" s="305"/>
      <c r="AA742" s="305"/>
      <c r="AB742" s="306"/>
      <c r="AC742" s="305"/>
      <c r="AD742" s="307"/>
    </row>
    <row r="743" spans="1:30" s="304" customFormat="1">
      <c r="A743" s="296">
        <v>11</v>
      </c>
      <c r="B743" s="297" t="s">
        <v>1761</v>
      </c>
      <c r="C743" s="296" t="s">
        <v>765</v>
      </c>
      <c r="D743" s="297" t="s">
        <v>2659</v>
      </c>
      <c r="E743" s="297" t="s">
        <v>2865</v>
      </c>
      <c r="F743" s="296">
        <v>6</v>
      </c>
      <c r="G743" s="298">
        <v>4.3600000000000003</v>
      </c>
      <c r="H743" s="298">
        <v>4.16</v>
      </c>
      <c r="I743" s="298">
        <v>3.95</v>
      </c>
      <c r="J743" s="299">
        <v>62606825.460000001</v>
      </c>
      <c r="K743" s="299">
        <v>3154312.04</v>
      </c>
      <c r="L743" s="299">
        <v>5253842.6399999997</v>
      </c>
      <c r="M743" s="299">
        <v>54976329.640000001</v>
      </c>
      <c r="N743" s="299">
        <v>5.74</v>
      </c>
      <c r="O743" s="318">
        <v>12.960000000000003</v>
      </c>
      <c r="P743" s="299">
        <v>2.39</v>
      </c>
      <c r="Q743" s="318">
        <v>10.950165289256196</v>
      </c>
      <c r="R743" s="312">
        <v>81.87</v>
      </c>
      <c r="S743" s="312">
        <v>12.59</v>
      </c>
      <c r="T743" s="312">
        <v>69.52</v>
      </c>
      <c r="U743" s="312">
        <v>147</v>
      </c>
      <c r="V743" s="312">
        <v>56.17</v>
      </c>
      <c r="W743" s="303"/>
      <c r="Y743" s="305"/>
      <c r="Z743" s="305"/>
      <c r="AA743" s="305"/>
      <c r="AB743" s="306"/>
      <c r="AC743" s="305"/>
      <c r="AD743" s="307"/>
    </row>
    <row r="744" spans="1:30" s="304" customFormat="1">
      <c r="A744" s="296">
        <v>11</v>
      </c>
      <c r="B744" s="297" t="s">
        <v>1761</v>
      </c>
      <c r="C744" s="296" t="s">
        <v>766</v>
      </c>
      <c r="D744" s="297" t="s">
        <v>2660</v>
      </c>
      <c r="E744" s="297" t="s">
        <v>945</v>
      </c>
      <c r="F744" s="296">
        <v>5</v>
      </c>
      <c r="G744" s="298">
        <v>1.67</v>
      </c>
      <c r="H744" s="298">
        <v>1.5</v>
      </c>
      <c r="I744" s="298">
        <v>1.07</v>
      </c>
      <c r="J744" s="299">
        <v>12082711.02</v>
      </c>
      <c r="K744" s="299">
        <v>4939841.5199999996</v>
      </c>
      <c r="L744" s="299">
        <v>6133632.0499999998</v>
      </c>
      <c r="M744" s="299">
        <v>1327805.26</v>
      </c>
      <c r="N744" s="299">
        <v>12.1</v>
      </c>
      <c r="O744" s="318">
        <v>11.957740585774056</v>
      </c>
      <c r="P744" s="299">
        <v>5.48</v>
      </c>
      <c r="Q744" s="318">
        <v>10.477489539748952</v>
      </c>
      <c r="R744" s="312">
        <v>269.18</v>
      </c>
      <c r="S744" s="312">
        <v>102.75</v>
      </c>
      <c r="T744" s="312">
        <v>112.21</v>
      </c>
      <c r="U744" s="312">
        <v>219</v>
      </c>
      <c r="V744" s="312">
        <v>96.16</v>
      </c>
      <c r="W744" s="303"/>
      <c r="Y744" s="305"/>
      <c r="Z744" s="305"/>
      <c r="AA744" s="305"/>
      <c r="AB744" s="306"/>
      <c r="AC744" s="305"/>
      <c r="AD744" s="307"/>
    </row>
    <row r="745" spans="1:30" s="304" customFormat="1">
      <c r="A745" s="296">
        <v>11</v>
      </c>
      <c r="B745" s="297" t="s">
        <v>1761</v>
      </c>
      <c r="C745" s="296" t="s">
        <v>767</v>
      </c>
      <c r="D745" s="297" t="s">
        <v>2661</v>
      </c>
      <c r="E745" s="297" t="s">
        <v>954</v>
      </c>
      <c r="F745" s="296">
        <v>7</v>
      </c>
      <c r="G745" s="298">
        <v>2.23</v>
      </c>
      <c r="H745" s="298">
        <v>1.99</v>
      </c>
      <c r="I745" s="298">
        <v>1.77</v>
      </c>
      <c r="J745" s="299">
        <v>32443714.879999999</v>
      </c>
      <c r="K745" s="299">
        <v>-3000284.32</v>
      </c>
      <c r="L745" s="299">
        <v>2168046.89</v>
      </c>
      <c r="M745" s="299">
        <v>20300516.510000002</v>
      </c>
      <c r="N745" s="299">
        <v>1.89</v>
      </c>
      <c r="O745" s="318">
        <v>11.74888888888889</v>
      </c>
      <c r="P745" s="299">
        <v>-1.78</v>
      </c>
      <c r="Q745" s="318">
        <v>9.7611111111111093</v>
      </c>
      <c r="R745" s="312">
        <v>129.03</v>
      </c>
      <c r="S745" s="312">
        <v>31.41</v>
      </c>
      <c r="T745" s="312">
        <v>59.62</v>
      </c>
      <c r="U745" s="312">
        <v>171.15</v>
      </c>
      <c r="V745" s="312">
        <v>75.34</v>
      </c>
      <c r="W745" s="303"/>
      <c r="Y745" s="305"/>
      <c r="Z745" s="305"/>
      <c r="AA745" s="305"/>
      <c r="AB745" s="306"/>
      <c r="AC745" s="305"/>
      <c r="AD745" s="307"/>
    </row>
    <row r="746" spans="1:30" s="304" customFormat="1">
      <c r="A746" s="296">
        <v>11</v>
      </c>
      <c r="B746" s="297" t="s">
        <v>1761</v>
      </c>
      <c r="C746" s="296" t="s">
        <v>768</v>
      </c>
      <c r="D746" s="297" t="s">
        <v>2662</v>
      </c>
      <c r="E746" s="297" t="s">
        <v>2865</v>
      </c>
      <c r="F746" s="296">
        <v>6</v>
      </c>
      <c r="G746" s="298">
        <v>1.01</v>
      </c>
      <c r="H746" s="298">
        <v>0.84</v>
      </c>
      <c r="I746" s="298">
        <v>0.56000000000000005</v>
      </c>
      <c r="J746" s="299">
        <v>272257.03000000003</v>
      </c>
      <c r="K746" s="299">
        <v>-1379704.34</v>
      </c>
      <c r="L746" s="299">
        <v>5038814.7300000004</v>
      </c>
      <c r="M746" s="299">
        <v>-12792089.869999999</v>
      </c>
      <c r="N746" s="299">
        <v>4.5199999999999996</v>
      </c>
      <c r="O746" s="318">
        <v>12.960000000000003</v>
      </c>
      <c r="P746" s="299">
        <v>-1.85</v>
      </c>
      <c r="Q746" s="318">
        <v>10.950165289256196</v>
      </c>
      <c r="R746" s="312">
        <v>239.38</v>
      </c>
      <c r="S746" s="312">
        <v>23.85</v>
      </c>
      <c r="T746" s="312">
        <v>159.5</v>
      </c>
      <c r="U746" s="312">
        <v>177.08</v>
      </c>
      <c r="V746" s="312">
        <v>63.21</v>
      </c>
      <c r="W746" s="303"/>
      <c r="Y746" s="305"/>
      <c r="Z746" s="305"/>
      <c r="AA746" s="305"/>
      <c r="AB746" s="306"/>
      <c r="AC746" s="305"/>
      <c r="AD746" s="307"/>
    </row>
    <row r="747" spans="1:30" s="304" customFormat="1">
      <c r="A747" s="296">
        <v>11</v>
      </c>
      <c r="B747" s="297" t="s">
        <v>1761</v>
      </c>
      <c r="C747" s="296" t="s">
        <v>769</v>
      </c>
      <c r="D747" s="297" t="s">
        <v>2663</v>
      </c>
      <c r="E747" s="297" t="s">
        <v>2865</v>
      </c>
      <c r="F747" s="296">
        <v>6</v>
      </c>
      <c r="G747" s="298">
        <v>1.84</v>
      </c>
      <c r="H747" s="298">
        <v>1.62</v>
      </c>
      <c r="I747" s="298">
        <v>1.34</v>
      </c>
      <c r="J747" s="299">
        <v>14671641.449999999</v>
      </c>
      <c r="K747" s="299">
        <v>4964.3599999999997</v>
      </c>
      <c r="L747" s="299">
        <v>-665104.28</v>
      </c>
      <c r="M747" s="299">
        <v>5879102.4199999999</v>
      </c>
      <c r="N747" s="299">
        <v>-0.97</v>
      </c>
      <c r="O747" s="318">
        <v>12.960000000000003</v>
      </c>
      <c r="P747" s="299">
        <v>0.01</v>
      </c>
      <c r="Q747" s="318">
        <v>10.950165289256196</v>
      </c>
      <c r="R747" s="312">
        <v>195.81</v>
      </c>
      <c r="S747" s="312">
        <v>32.68</v>
      </c>
      <c r="T747" s="312">
        <v>81.83</v>
      </c>
      <c r="U747" s="312">
        <v>167.12</v>
      </c>
      <c r="V747" s="312">
        <v>74.94</v>
      </c>
      <c r="W747" s="303"/>
      <c r="Y747" s="305"/>
      <c r="Z747" s="305"/>
      <c r="AA747" s="305"/>
      <c r="AB747" s="306"/>
      <c r="AC747" s="305"/>
      <c r="AD747" s="307"/>
    </row>
    <row r="748" spans="1:30" s="304" customFormat="1">
      <c r="A748" s="296">
        <v>11</v>
      </c>
      <c r="B748" s="297" t="s">
        <v>1761</v>
      </c>
      <c r="C748" s="296" t="s">
        <v>770</v>
      </c>
      <c r="D748" s="297" t="s">
        <v>2664</v>
      </c>
      <c r="E748" s="297" t="s">
        <v>945</v>
      </c>
      <c r="F748" s="296">
        <v>5</v>
      </c>
      <c r="G748" s="298">
        <v>1.68</v>
      </c>
      <c r="H748" s="298">
        <v>1.25</v>
      </c>
      <c r="I748" s="298">
        <v>1.0900000000000001</v>
      </c>
      <c r="J748" s="299">
        <v>11016948.23</v>
      </c>
      <c r="K748" s="299">
        <v>6435722.6699999999</v>
      </c>
      <c r="L748" s="299">
        <v>8108705.6299999999</v>
      </c>
      <c r="M748" s="299">
        <v>1494928.74</v>
      </c>
      <c r="N748" s="299">
        <v>12.26</v>
      </c>
      <c r="O748" s="318">
        <v>11.957740585774056</v>
      </c>
      <c r="P748" s="299">
        <v>12.22</v>
      </c>
      <c r="Q748" s="318">
        <v>10.477489539748952</v>
      </c>
      <c r="R748" s="312">
        <v>172.18</v>
      </c>
      <c r="S748" s="312">
        <v>8.52</v>
      </c>
      <c r="T748" s="312">
        <v>80.8</v>
      </c>
      <c r="U748" s="312">
        <v>143.86000000000001</v>
      </c>
      <c r="V748" s="312">
        <v>144.24</v>
      </c>
      <c r="W748" s="303"/>
      <c r="Y748" s="305"/>
      <c r="Z748" s="305"/>
      <c r="AA748" s="305"/>
      <c r="AB748" s="306"/>
      <c r="AC748" s="305"/>
      <c r="AD748" s="307"/>
    </row>
    <row r="749" spans="1:30" s="304" customFormat="1">
      <c r="A749" s="296">
        <v>11</v>
      </c>
      <c r="B749" s="297" t="s">
        <v>1761</v>
      </c>
      <c r="C749" s="296" t="s">
        <v>771</v>
      </c>
      <c r="D749" s="297" t="s">
        <v>2665</v>
      </c>
      <c r="E749" s="297" t="s">
        <v>2865</v>
      </c>
      <c r="F749" s="296">
        <v>6</v>
      </c>
      <c r="G749" s="298">
        <v>1.54</v>
      </c>
      <c r="H749" s="298">
        <v>1.29</v>
      </c>
      <c r="I749" s="298">
        <v>1.0900000000000001</v>
      </c>
      <c r="J749" s="299">
        <v>11271014.1</v>
      </c>
      <c r="K749" s="299">
        <v>2609715.7200000002</v>
      </c>
      <c r="L749" s="299">
        <v>6755791.3499999996</v>
      </c>
      <c r="M749" s="299">
        <v>2032967.05</v>
      </c>
      <c r="N749" s="299">
        <v>7.42</v>
      </c>
      <c r="O749" s="318">
        <v>12.960000000000003</v>
      </c>
      <c r="P749" s="299">
        <v>3.18</v>
      </c>
      <c r="Q749" s="318">
        <v>10.950165289256196</v>
      </c>
      <c r="R749" s="312">
        <v>165.33</v>
      </c>
      <c r="S749" s="312">
        <v>10.59</v>
      </c>
      <c r="T749" s="312">
        <v>68.2</v>
      </c>
      <c r="U749" s="312">
        <v>182.35</v>
      </c>
      <c r="V749" s="312">
        <v>79.61</v>
      </c>
      <c r="W749" s="303"/>
      <c r="Y749" s="305"/>
      <c r="Z749" s="305"/>
      <c r="AA749" s="305"/>
      <c r="AB749" s="306"/>
      <c r="AC749" s="305"/>
      <c r="AD749" s="307"/>
    </row>
    <row r="750" spans="1:30" s="304" customFormat="1">
      <c r="A750" s="296">
        <v>11</v>
      </c>
      <c r="B750" s="297" t="s">
        <v>1761</v>
      </c>
      <c r="C750" s="296" t="s">
        <v>772</v>
      </c>
      <c r="D750" s="297" t="s">
        <v>2666</v>
      </c>
      <c r="E750" s="297" t="s">
        <v>967</v>
      </c>
      <c r="F750" s="296">
        <v>2</v>
      </c>
      <c r="G750" s="298">
        <v>16.71</v>
      </c>
      <c r="H750" s="298">
        <v>16.3</v>
      </c>
      <c r="I750" s="298">
        <v>15.81</v>
      </c>
      <c r="J750" s="299">
        <v>34463968.770000003</v>
      </c>
      <c r="K750" s="299">
        <v>5257684.41</v>
      </c>
      <c r="L750" s="299">
        <v>9201039.6400000006</v>
      </c>
      <c r="M750" s="299">
        <v>32499469.93</v>
      </c>
      <c r="N750" s="299">
        <v>30.56</v>
      </c>
      <c r="O750" s="318">
        <v>15.133488372093023</v>
      </c>
      <c r="P750" s="299">
        <v>9.14</v>
      </c>
      <c r="Q750" s="318">
        <v>8.0209302325581397</v>
      </c>
      <c r="R750" s="312">
        <v>34.35</v>
      </c>
      <c r="S750" s="312">
        <v>12.14</v>
      </c>
      <c r="T750" s="312">
        <v>102</v>
      </c>
      <c r="U750" s="312">
        <v>167.32</v>
      </c>
      <c r="V750" s="312">
        <v>79.98</v>
      </c>
      <c r="W750" s="303"/>
      <c r="Y750" s="305"/>
      <c r="Z750" s="305"/>
      <c r="AA750" s="305"/>
      <c r="AB750" s="306"/>
      <c r="AC750" s="305"/>
      <c r="AD750" s="307"/>
    </row>
    <row r="751" spans="1:30" s="304" customFormat="1">
      <c r="A751" s="296">
        <v>11</v>
      </c>
      <c r="B751" s="297" t="s">
        <v>1771</v>
      </c>
      <c r="C751" s="296" t="s">
        <v>773</v>
      </c>
      <c r="D751" s="297" t="s">
        <v>2667</v>
      </c>
      <c r="E751" s="297" t="s">
        <v>1000</v>
      </c>
      <c r="F751" s="296">
        <v>17</v>
      </c>
      <c r="G751" s="298">
        <v>1.07</v>
      </c>
      <c r="H751" s="298">
        <v>0.94</v>
      </c>
      <c r="I751" s="298">
        <v>0.39</v>
      </c>
      <c r="J751" s="299">
        <v>23180525.370000001</v>
      </c>
      <c r="K751" s="299">
        <v>59341306.609999999</v>
      </c>
      <c r="L751" s="299">
        <v>16381459.34</v>
      </c>
      <c r="M751" s="299">
        <v>-215137946.66</v>
      </c>
      <c r="N751" s="299">
        <v>2.21</v>
      </c>
      <c r="O751" s="318">
        <v>7.9657894736842101</v>
      </c>
      <c r="P751" s="299">
        <v>5.21</v>
      </c>
      <c r="Q751" s="318">
        <v>3.4205263157894743</v>
      </c>
      <c r="R751" s="312">
        <v>232.56</v>
      </c>
      <c r="S751" s="312">
        <v>146.35</v>
      </c>
      <c r="T751" s="312">
        <v>40.94</v>
      </c>
      <c r="U751" s="312">
        <v>0</v>
      </c>
      <c r="V751" s="312">
        <v>51.77</v>
      </c>
      <c r="W751" s="303"/>
      <c r="Y751" s="305"/>
      <c r="Z751" s="305"/>
      <c r="AA751" s="305"/>
      <c r="AB751" s="306"/>
      <c r="AC751" s="305"/>
      <c r="AD751" s="307"/>
    </row>
    <row r="752" spans="1:30" s="304" customFormat="1">
      <c r="A752" s="296">
        <v>11</v>
      </c>
      <c r="B752" s="297" t="s">
        <v>1771</v>
      </c>
      <c r="C752" s="296" t="s">
        <v>774</v>
      </c>
      <c r="D752" s="297" t="s">
        <v>2668</v>
      </c>
      <c r="E752" s="297" t="s">
        <v>967</v>
      </c>
      <c r="F752" s="296">
        <v>2</v>
      </c>
      <c r="G752" s="298">
        <v>2.52</v>
      </c>
      <c r="H752" s="298">
        <v>2.44</v>
      </c>
      <c r="I752" s="298">
        <v>2.2000000000000002</v>
      </c>
      <c r="J752" s="299">
        <v>33455484.66</v>
      </c>
      <c r="K752" s="299">
        <v>7304045.6900000004</v>
      </c>
      <c r="L752" s="299">
        <v>8688631.6899999995</v>
      </c>
      <c r="M752" s="299">
        <v>26282488.52</v>
      </c>
      <c r="N752" s="299">
        <v>15.65</v>
      </c>
      <c r="O752" s="318">
        <v>15.133488372093023</v>
      </c>
      <c r="P752" s="299">
        <v>10.64</v>
      </c>
      <c r="Q752" s="318">
        <v>8.0209302325581397</v>
      </c>
      <c r="R752" s="312">
        <v>111.1</v>
      </c>
      <c r="S752" s="312">
        <v>132.31</v>
      </c>
      <c r="T752" s="312">
        <v>168.6</v>
      </c>
      <c r="U752" s="312">
        <v>260.54000000000002</v>
      </c>
      <c r="V752" s="312">
        <v>37.950000000000003</v>
      </c>
      <c r="W752" s="303"/>
      <c r="Y752" s="305"/>
      <c r="Z752" s="305"/>
      <c r="AA752" s="305"/>
      <c r="AB752" s="306"/>
      <c r="AC752" s="305"/>
      <c r="AD752" s="307"/>
    </row>
    <row r="753" spans="1:30" s="304" customFormat="1">
      <c r="A753" s="296">
        <v>11</v>
      </c>
      <c r="B753" s="297" t="s">
        <v>1771</v>
      </c>
      <c r="C753" s="296" t="s">
        <v>775</v>
      </c>
      <c r="D753" s="297" t="s">
        <v>2669</v>
      </c>
      <c r="E753" s="297" t="s">
        <v>941</v>
      </c>
      <c r="F753" s="296">
        <v>10</v>
      </c>
      <c r="G753" s="298">
        <v>3.08</v>
      </c>
      <c r="H753" s="298">
        <v>2.87</v>
      </c>
      <c r="I753" s="298">
        <v>2.5299999999999998</v>
      </c>
      <c r="J753" s="299">
        <v>53085638.340000004</v>
      </c>
      <c r="K753" s="299">
        <v>12945554.869999999</v>
      </c>
      <c r="L753" s="299">
        <v>17781197.670000002</v>
      </c>
      <c r="M753" s="299">
        <v>39022178.93</v>
      </c>
      <c r="N753" s="299">
        <v>13.51</v>
      </c>
      <c r="O753" s="318">
        <v>10.935862068965518</v>
      </c>
      <c r="P753" s="299">
        <v>9.33</v>
      </c>
      <c r="Q753" s="318">
        <v>9.086724137931034</v>
      </c>
      <c r="R753" s="312">
        <v>41.3</v>
      </c>
      <c r="S753" s="312">
        <v>52.89</v>
      </c>
      <c r="T753" s="312">
        <v>59.35</v>
      </c>
      <c r="U753" s="312">
        <v>94.6</v>
      </c>
      <c r="V753" s="312">
        <v>38.83</v>
      </c>
      <c r="W753" s="303"/>
      <c r="Y753" s="305"/>
      <c r="Z753" s="305"/>
      <c r="AA753" s="305"/>
      <c r="AB753" s="306"/>
      <c r="AC753" s="305"/>
      <c r="AD753" s="307"/>
    </row>
    <row r="754" spans="1:30" s="304" customFormat="1">
      <c r="A754" s="296">
        <v>11</v>
      </c>
      <c r="B754" s="297" t="s">
        <v>1771</v>
      </c>
      <c r="C754" s="296" t="s">
        <v>776</v>
      </c>
      <c r="D754" s="297" t="s">
        <v>2670</v>
      </c>
      <c r="E754" s="297" t="s">
        <v>945</v>
      </c>
      <c r="F754" s="296">
        <v>5</v>
      </c>
      <c r="G754" s="298">
        <v>1.07</v>
      </c>
      <c r="H754" s="298">
        <v>0.87</v>
      </c>
      <c r="I754" s="298">
        <v>0.6</v>
      </c>
      <c r="J754" s="299">
        <v>877785.29</v>
      </c>
      <c r="K754" s="299">
        <v>-1353107.7</v>
      </c>
      <c r="L754" s="299">
        <v>-534478.42000000004</v>
      </c>
      <c r="M754" s="299">
        <v>-4712651.53</v>
      </c>
      <c r="N754" s="299">
        <v>-0.96</v>
      </c>
      <c r="O754" s="318">
        <v>11.957740585774056</v>
      </c>
      <c r="P754" s="299">
        <v>-3.74</v>
      </c>
      <c r="Q754" s="318">
        <v>10.477489539748952</v>
      </c>
      <c r="R754" s="312">
        <v>149.24</v>
      </c>
      <c r="S754" s="312">
        <v>38.520000000000003</v>
      </c>
      <c r="T754" s="312">
        <v>45.04</v>
      </c>
      <c r="U754" s="312">
        <v>259.93</v>
      </c>
      <c r="V754" s="312">
        <v>62.66</v>
      </c>
      <c r="W754" s="303"/>
      <c r="Y754" s="305"/>
      <c r="Z754" s="305"/>
      <c r="AA754" s="305"/>
      <c r="AB754" s="306"/>
      <c r="AC754" s="305"/>
      <c r="AD754" s="307"/>
    </row>
    <row r="755" spans="1:30" s="304" customFormat="1">
      <c r="A755" s="296">
        <v>11</v>
      </c>
      <c r="B755" s="297" t="s">
        <v>1771</v>
      </c>
      <c r="C755" s="296" t="s">
        <v>777</v>
      </c>
      <c r="D755" s="297" t="s">
        <v>2671</v>
      </c>
      <c r="E755" s="297" t="s">
        <v>945</v>
      </c>
      <c r="F755" s="296">
        <v>5</v>
      </c>
      <c r="G755" s="298">
        <v>2.2400000000000002</v>
      </c>
      <c r="H755" s="298">
        <v>2.08</v>
      </c>
      <c r="I755" s="298">
        <v>1.91</v>
      </c>
      <c r="J755" s="299">
        <v>19173891.800000001</v>
      </c>
      <c r="K755" s="299">
        <v>1561032.49</v>
      </c>
      <c r="L755" s="299">
        <v>4064283.42</v>
      </c>
      <c r="M755" s="299">
        <v>13892694.119999999</v>
      </c>
      <c r="N755" s="299">
        <v>8.01</v>
      </c>
      <c r="O755" s="318">
        <v>11.957740585774056</v>
      </c>
      <c r="P755" s="299">
        <v>2.64</v>
      </c>
      <c r="Q755" s="318">
        <v>10.477489539748952</v>
      </c>
      <c r="R755" s="312">
        <v>170.27</v>
      </c>
      <c r="S755" s="312">
        <v>23.85</v>
      </c>
      <c r="T755" s="312">
        <v>65.8</v>
      </c>
      <c r="U755" s="312">
        <v>101.01</v>
      </c>
      <c r="V755" s="312">
        <v>82.61</v>
      </c>
      <c r="W755" s="303"/>
      <c r="Y755" s="305"/>
      <c r="Z755" s="305"/>
      <c r="AA755" s="305"/>
      <c r="AB755" s="306"/>
      <c r="AC755" s="305"/>
      <c r="AD755" s="307"/>
    </row>
    <row r="756" spans="1:30" s="304" customFormat="1">
      <c r="A756" s="296">
        <v>11</v>
      </c>
      <c r="B756" s="297" t="s">
        <v>1771</v>
      </c>
      <c r="C756" s="296" t="s">
        <v>778</v>
      </c>
      <c r="D756" s="297" t="s">
        <v>2672</v>
      </c>
      <c r="E756" s="297" t="s">
        <v>2864</v>
      </c>
      <c r="F756" s="296">
        <v>13</v>
      </c>
      <c r="G756" s="298">
        <v>1</v>
      </c>
      <c r="H756" s="298">
        <v>0.89</v>
      </c>
      <c r="I756" s="298">
        <v>0.53</v>
      </c>
      <c r="J756" s="299">
        <v>-56986.03</v>
      </c>
      <c r="K756" s="299">
        <v>73985026.629999995</v>
      </c>
      <c r="L756" s="299">
        <v>85041375.659999996</v>
      </c>
      <c r="M756" s="299">
        <v>-36140644.850000001</v>
      </c>
      <c r="N756" s="299">
        <v>45.05</v>
      </c>
      <c r="O756" s="318">
        <v>11.051176470588238</v>
      </c>
      <c r="P756" s="299">
        <v>18.09</v>
      </c>
      <c r="Q756" s="318">
        <v>5.5768627450980395</v>
      </c>
      <c r="R756" s="312">
        <v>389.99</v>
      </c>
      <c r="S756" s="312">
        <v>91</v>
      </c>
      <c r="T756" s="312">
        <v>74.12</v>
      </c>
      <c r="U756" s="312">
        <v>212.45</v>
      </c>
      <c r="V756" s="312">
        <v>42.63</v>
      </c>
      <c r="W756" s="303"/>
      <c r="Y756" s="305"/>
      <c r="Z756" s="305"/>
      <c r="AA756" s="305"/>
      <c r="AB756" s="306"/>
      <c r="AC756" s="305"/>
      <c r="AD756" s="307"/>
    </row>
    <row r="757" spans="1:30" s="304" customFormat="1">
      <c r="A757" s="296">
        <v>11</v>
      </c>
      <c r="B757" s="297" t="s">
        <v>1771</v>
      </c>
      <c r="C757" s="296" t="s">
        <v>779</v>
      </c>
      <c r="D757" s="297" t="s">
        <v>2673</v>
      </c>
      <c r="E757" s="297" t="s">
        <v>1015</v>
      </c>
      <c r="F757" s="296">
        <v>3</v>
      </c>
      <c r="G757" s="298">
        <v>2.17</v>
      </c>
      <c r="H757" s="298">
        <v>2</v>
      </c>
      <c r="I757" s="298">
        <v>1.07</v>
      </c>
      <c r="J757" s="299">
        <v>14696968.34</v>
      </c>
      <c r="K757" s="299">
        <v>9462141.5600000005</v>
      </c>
      <c r="L757" s="299">
        <v>8537268.3900000006</v>
      </c>
      <c r="M757" s="299">
        <v>1009626.59</v>
      </c>
      <c r="N757" s="299">
        <v>21.14</v>
      </c>
      <c r="O757" s="318">
        <v>21.826829268292677</v>
      </c>
      <c r="P757" s="299">
        <v>23.69</v>
      </c>
      <c r="Q757" s="318">
        <v>10.564878048780489</v>
      </c>
      <c r="R757" s="312">
        <v>175.02</v>
      </c>
      <c r="S757" s="312">
        <v>156.93</v>
      </c>
      <c r="T757" s="312">
        <v>235.77</v>
      </c>
      <c r="U757" s="312">
        <v>1303.8599999999999</v>
      </c>
      <c r="V757" s="312">
        <v>78.2</v>
      </c>
      <c r="W757" s="303"/>
      <c r="Y757" s="305"/>
      <c r="Z757" s="305"/>
      <c r="AA757" s="305"/>
      <c r="AB757" s="306"/>
      <c r="AC757" s="305"/>
      <c r="AD757" s="307"/>
    </row>
    <row r="758" spans="1:30" s="304" customFormat="1">
      <c r="A758" s="296">
        <v>11</v>
      </c>
      <c r="B758" s="297" t="s">
        <v>1771</v>
      </c>
      <c r="C758" s="296" t="s">
        <v>780</v>
      </c>
      <c r="D758" s="297" t="s">
        <v>2674</v>
      </c>
      <c r="E758" s="297" t="s">
        <v>945</v>
      </c>
      <c r="F758" s="296">
        <v>5</v>
      </c>
      <c r="G758" s="298">
        <v>2.0699999999999998</v>
      </c>
      <c r="H758" s="298">
        <v>1.86</v>
      </c>
      <c r="I758" s="298">
        <v>1.42</v>
      </c>
      <c r="J758" s="299">
        <v>14677074.35</v>
      </c>
      <c r="K758" s="299">
        <v>5986405.3099999996</v>
      </c>
      <c r="L758" s="299">
        <v>9096746.8800000008</v>
      </c>
      <c r="M758" s="299">
        <v>5801229.96</v>
      </c>
      <c r="N758" s="299">
        <v>12.93</v>
      </c>
      <c r="O758" s="318">
        <v>11.957740585774056</v>
      </c>
      <c r="P758" s="299">
        <v>8.86</v>
      </c>
      <c r="Q758" s="318">
        <v>10.477489539748952</v>
      </c>
      <c r="R758" s="312">
        <v>137.15</v>
      </c>
      <c r="S758" s="312">
        <v>79.03</v>
      </c>
      <c r="T758" s="312">
        <v>89.12</v>
      </c>
      <c r="U758" s="312">
        <v>488.19</v>
      </c>
      <c r="V758" s="312">
        <v>60.96</v>
      </c>
      <c r="W758" s="303"/>
      <c r="Y758" s="305"/>
      <c r="Z758" s="305"/>
      <c r="AA758" s="305"/>
      <c r="AB758" s="306"/>
      <c r="AC758" s="305"/>
      <c r="AD758" s="307"/>
    </row>
    <row r="759" spans="1:30" s="304" customFormat="1">
      <c r="A759" s="296">
        <v>11</v>
      </c>
      <c r="B759" s="297" t="s">
        <v>1771</v>
      </c>
      <c r="C759" s="296" t="s">
        <v>781</v>
      </c>
      <c r="D759" s="297" t="s">
        <v>2675</v>
      </c>
      <c r="E759" s="297" t="s">
        <v>945</v>
      </c>
      <c r="F759" s="296">
        <v>5</v>
      </c>
      <c r="G759" s="298">
        <v>1.67</v>
      </c>
      <c r="H759" s="298">
        <v>1.44</v>
      </c>
      <c r="I759" s="298">
        <v>1.34</v>
      </c>
      <c r="J759" s="299">
        <v>9590768.4299999997</v>
      </c>
      <c r="K759" s="299">
        <v>3723092.59</v>
      </c>
      <c r="L759" s="299">
        <v>6378836.75</v>
      </c>
      <c r="M759" s="299">
        <v>4834545.3099999996</v>
      </c>
      <c r="N759" s="299">
        <v>11.71</v>
      </c>
      <c r="O759" s="318">
        <v>11.957740585774056</v>
      </c>
      <c r="P759" s="299">
        <v>7.74</v>
      </c>
      <c r="Q759" s="318">
        <v>10.477489539748952</v>
      </c>
      <c r="R759" s="312">
        <v>308.72000000000003</v>
      </c>
      <c r="S759" s="312">
        <v>34.93</v>
      </c>
      <c r="T759" s="312">
        <v>48.43</v>
      </c>
      <c r="U759" s="312">
        <v>394.54</v>
      </c>
      <c r="V759" s="312">
        <v>101.28</v>
      </c>
      <c r="W759" s="303"/>
      <c r="Y759" s="305"/>
      <c r="Z759" s="305"/>
      <c r="AA759" s="305"/>
      <c r="AB759" s="306"/>
      <c r="AC759" s="305"/>
      <c r="AD759" s="307"/>
    </row>
    <row r="760" spans="1:30" s="304" customFormat="1">
      <c r="A760" s="296">
        <v>11</v>
      </c>
      <c r="B760" s="297" t="s">
        <v>1771</v>
      </c>
      <c r="C760" s="296" t="s">
        <v>782</v>
      </c>
      <c r="D760" s="297" t="s">
        <v>2676</v>
      </c>
      <c r="E760" s="297" t="s">
        <v>2865</v>
      </c>
      <c r="F760" s="296">
        <v>6</v>
      </c>
      <c r="G760" s="298">
        <v>1.66</v>
      </c>
      <c r="H760" s="298">
        <v>1.48</v>
      </c>
      <c r="I760" s="298">
        <v>0.95</v>
      </c>
      <c r="J760" s="299">
        <v>17236479.329999998</v>
      </c>
      <c r="K760" s="299">
        <v>11795553.210000001</v>
      </c>
      <c r="L760" s="299">
        <v>11934951.970000001</v>
      </c>
      <c r="M760" s="299">
        <v>-1185146.42</v>
      </c>
      <c r="N760" s="299">
        <v>12.53</v>
      </c>
      <c r="O760" s="318">
        <v>12.960000000000003</v>
      </c>
      <c r="P760" s="299">
        <v>13.29</v>
      </c>
      <c r="Q760" s="318">
        <v>10.950165289256196</v>
      </c>
      <c r="R760" s="312">
        <v>210.14</v>
      </c>
      <c r="S760" s="312">
        <v>72.930000000000007</v>
      </c>
      <c r="T760" s="312">
        <v>111.37</v>
      </c>
      <c r="U760" s="312">
        <v>248.86</v>
      </c>
      <c r="V760" s="312">
        <v>45.29</v>
      </c>
      <c r="W760" s="303"/>
      <c r="Y760" s="305"/>
      <c r="Z760" s="305"/>
      <c r="AA760" s="305"/>
      <c r="AB760" s="306"/>
      <c r="AC760" s="305"/>
      <c r="AD760" s="307"/>
    </row>
    <row r="761" spans="1:30" s="304" customFormat="1">
      <c r="A761" s="296">
        <v>11</v>
      </c>
      <c r="B761" s="297" t="s">
        <v>1771</v>
      </c>
      <c r="C761" s="296" t="s">
        <v>783</v>
      </c>
      <c r="D761" s="297" t="s">
        <v>2677</v>
      </c>
      <c r="E761" s="297" t="s">
        <v>1015</v>
      </c>
      <c r="F761" s="296">
        <v>3</v>
      </c>
      <c r="G761" s="298">
        <v>1.4</v>
      </c>
      <c r="H761" s="298">
        <v>1.3</v>
      </c>
      <c r="I761" s="298">
        <v>1.02</v>
      </c>
      <c r="J761" s="299">
        <v>10050888.25</v>
      </c>
      <c r="K761" s="299">
        <v>748227.42</v>
      </c>
      <c r="L761" s="299">
        <v>3149356.04</v>
      </c>
      <c r="M761" s="299">
        <v>462213.31</v>
      </c>
      <c r="N761" s="299">
        <v>6.89</v>
      </c>
      <c r="O761" s="318">
        <v>21.826829268292677</v>
      </c>
      <c r="P761" s="299">
        <v>1.35</v>
      </c>
      <c r="Q761" s="318">
        <v>10.564878048780489</v>
      </c>
      <c r="R761" s="312">
        <v>277.38</v>
      </c>
      <c r="S761" s="312">
        <v>154.47</v>
      </c>
      <c r="T761" s="312">
        <v>393.61</v>
      </c>
      <c r="U761" s="312">
        <v>467.99</v>
      </c>
      <c r="V761" s="312">
        <v>81.23</v>
      </c>
      <c r="W761" s="303"/>
      <c r="Y761" s="305"/>
      <c r="Z761" s="305"/>
      <c r="AA761" s="305"/>
      <c r="AB761" s="306"/>
      <c r="AC761" s="305"/>
      <c r="AD761" s="307"/>
    </row>
    <row r="762" spans="1:30" s="304" customFormat="1">
      <c r="A762" s="296">
        <v>11</v>
      </c>
      <c r="B762" s="297" t="s">
        <v>1783</v>
      </c>
      <c r="C762" s="296" t="s">
        <v>784</v>
      </c>
      <c r="D762" s="297" t="s">
        <v>2678</v>
      </c>
      <c r="E762" s="297" t="s">
        <v>1956</v>
      </c>
      <c r="F762" s="296">
        <v>19</v>
      </c>
      <c r="G762" s="298">
        <v>3.44</v>
      </c>
      <c r="H762" s="298">
        <v>3</v>
      </c>
      <c r="I762" s="298">
        <v>1.42</v>
      </c>
      <c r="J762" s="299">
        <v>887733906.19000006</v>
      </c>
      <c r="K762" s="299">
        <v>718387864.60000002</v>
      </c>
      <c r="L762" s="299">
        <v>391457725.45999998</v>
      </c>
      <c r="M762" s="299">
        <v>150542776.16999999</v>
      </c>
      <c r="N762" s="299">
        <v>21.25</v>
      </c>
      <c r="O762" s="318">
        <v>9.5271428571428576</v>
      </c>
      <c r="P762" s="299">
        <v>21.2</v>
      </c>
      <c r="Q762" s="318">
        <v>5.5378571428571419</v>
      </c>
      <c r="R762" s="312">
        <v>59.62</v>
      </c>
      <c r="S762" s="312">
        <v>132.11000000000001</v>
      </c>
      <c r="T762" s="312">
        <v>67.66</v>
      </c>
      <c r="U762" s="312">
        <v>0</v>
      </c>
      <c r="V762" s="312">
        <v>64.44</v>
      </c>
      <c r="W762" s="303"/>
      <c r="Y762" s="305"/>
      <c r="Z762" s="305"/>
      <c r="AA762" s="305"/>
      <c r="AB762" s="306"/>
      <c r="AC762" s="305"/>
      <c r="AD762" s="307"/>
    </row>
    <row r="763" spans="1:30" s="304" customFormat="1">
      <c r="A763" s="296">
        <v>11</v>
      </c>
      <c r="B763" s="297" t="s">
        <v>1783</v>
      </c>
      <c r="C763" s="296" t="s">
        <v>785</v>
      </c>
      <c r="D763" s="297" t="s">
        <v>2679</v>
      </c>
      <c r="E763" s="297" t="s">
        <v>2865</v>
      </c>
      <c r="F763" s="296">
        <v>6</v>
      </c>
      <c r="G763" s="298">
        <v>1.45</v>
      </c>
      <c r="H763" s="298">
        <v>1.25</v>
      </c>
      <c r="I763" s="298">
        <v>1.02</v>
      </c>
      <c r="J763" s="299">
        <v>5295906.51</v>
      </c>
      <c r="K763" s="299">
        <v>6171228.7300000004</v>
      </c>
      <c r="L763" s="299">
        <v>6171046.7199999997</v>
      </c>
      <c r="M763" s="299">
        <v>294038.69</v>
      </c>
      <c r="N763" s="299">
        <v>8.59</v>
      </c>
      <c r="O763" s="318">
        <v>12.960000000000003</v>
      </c>
      <c r="P763" s="299">
        <v>15.3</v>
      </c>
      <c r="Q763" s="318">
        <v>10.950165289256196</v>
      </c>
      <c r="R763" s="312">
        <v>236.6</v>
      </c>
      <c r="S763" s="312">
        <v>35.299999999999997</v>
      </c>
      <c r="T763" s="312">
        <v>55.79</v>
      </c>
      <c r="U763" s="312">
        <v>224.61</v>
      </c>
      <c r="V763" s="312">
        <v>53.14</v>
      </c>
      <c r="W763" s="303"/>
      <c r="Y763" s="305"/>
      <c r="Z763" s="305"/>
      <c r="AA763" s="305"/>
      <c r="AB763" s="306"/>
      <c r="AC763" s="305"/>
      <c r="AD763" s="307"/>
    </row>
    <row r="764" spans="1:30" s="304" customFormat="1">
      <c r="A764" s="296">
        <v>11</v>
      </c>
      <c r="B764" s="297" t="s">
        <v>1783</v>
      </c>
      <c r="C764" s="296" t="s">
        <v>786</v>
      </c>
      <c r="D764" s="297" t="s">
        <v>2927</v>
      </c>
      <c r="E764" s="297" t="s">
        <v>2865</v>
      </c>
      <c r="F764" s="296">
        <v>6</v>
      </c>
      <c r="G764" s="298">
        <v>0.93</v>
      </c>
      <c r="H764" s="298">
        <v>0.71</v>
      </c>
      <c r="I764" s="298">
        <v>0.49</v>
      </c>
      <c r="J764" s="299">
        <v>-1927520.94</v>
      </c>
      <c r="K764" s="299">
        <v>379715.29</v>
      </c>
      <c r="L764" s="299">
        <v>4664959.9000000004</v>
      </c>
      <c r="M764" s="299">
        <v>-13676051.85</v>
      </c>
      <c r="N764" s="299">
        <v>5.57</v>
      </c>
      <c r="O764" s="318">
        <v>12.960000000000003</v>
      </c>
      <c r="P764" s="299">
        <v>0.56000000000000005</v>
      </c>
      <c r="Q764" s="318">
        <v>10.950165289256196</v>
      </c>
      <c r="R764" s="312">
        <v>340.22</v>
      </c>
      <c r="S764" s="312">
        <v>34.049999999999997</v>
      </c>
      <c r="T764" s="312">
        <v>60</v>
      </c>
      <c r="U764" s="312">
        <v>451.31</v>
      </c>
      <c r="V764" s="312">
        <v>66.19</v>
      </c>
      <c r="W764" s="303"/>
      <c r="Y764" s="305"/>
      <c r="Z764" s="305"/>
      <c r="AA764" s="305"/>
      <c r="AB764" s="306"/>
      <c r="AC764" s="305"/>
      <c r="AD764" s="307"/>
    </row>
    <row r="765" spans="1:30" s="304" customFormat="1">
      <c r="A765" s="296">
        <v>11</v>
      </c>
      <c r="B765" s="297" t="s">
        <v>1783</v>
      </c>
      <c r="C765" s="296" t="s">
        <v>787</v>
      </c>
      <c r="D765" s="297" t="s">
        <v>2928</v>
      </c>
      <c r="E765" s="297" t="s">
        <v>2866</v>
      </c>
      <c r="F765" s="296">
        <v>12</v>
      </c>
      <c r="G765" s="298">
        <v>1.01</v>
      </c>
      <c r="H765" s="298">
        <v>0.87</v>
      </c>
      <c r="I765" s="298">
        <v>0.75</v>
      </c>
      <c r="J765" s="299">
        <v>624534.29</v>
      </c>
      <c r="K765" s="299">
        <v>334831.56</v>
      </c>
      <c r="L765" s="299">
        <v>4400924.87</v>
      </c>
      <c r="M765" s="299">
        <v>-11942730.51</v>
      </c>
      <c r="N765" s="299">
        <v>3.44</v>
      </c>
      <c r="O765" s="318">
        <v>11.824857142857141</v>
      </c>
      <c r="P765" s="299">
        <v>0.22</v>
      </c>
      <c r="Q765" s="318">
        <v>6.0414285714285709</v>
      </c>
      <c r="R765" s="312">
        <v>481.51</v>
      </c>
      <c r="S765" s="312">
        <v>18.63</v>
      </c>
      <c r="T765" s="312">
        <v>29.37</v>
      </c>
      <c r="U765" s="312">
        <v>627.19000000000005</v>
      </c>
      <c r="V765" s="312">
        <v>72.569999999999993</v>
      </c>
      <c r="W765" s="303"/>
      <c r="Y765" s="305"/>
      <c r="Z765" s="305"/>
      <c r="AA765" s="305"/>
      <c r="AB765" s="306"/>
      <c r="AC765" s="305"/>
      <c r="AD765" s="307"/>
    </row>
    <row r="766" spans="1:30" s="304" customFormat="1">
      <c r="A766" s="296">
        <v>11</v>
      </c>
      <c r="B766" s="297" t="s">
        <v>1783</v>
      </c>
      <c r="C766" s="296" t="s">
        <v>788</v>
      </c>
      <c r="D766" s="297" t="s">
        <v>2680</v>
      </c>
      <c r="E766" s="297" t="s">
        <v>945</v>
      </c>
      <c r="F766" s="296">
        <v>5</v>
      </c>
      <c r="G766" s="298">
        <v>2.66</v>
      </c>
      <c r="H766" s="298">
        <v>2.39</v>
      </c>
      <c r="I766" s="298">
        <v>2.27</v>
      </c>
      <c r="J766" s="299">
        <v>15765057.199999999</v>
      </c>
      <c r="K766" s="299">
        <v>4608115.2300000004</v>
      </c>
      <c r="L766" s="299">
        <v>6256689.6900000004</v>
      </c>
      <c r="M766" s="299">
        <v>12270226.949999999</v>
      </c>
      <c r="N766" s="299">
        <v>10.54</v>
      </c>
      <c r="O766" s="318">
        <v>11.957740585774056</v>
      </c>
      <c r="P766" s="299">
        <v>10.1</v>
      </c>
      <c r="Q766" s="318">
        <v>10.477489539748952</v>
      </c>
      <c r="R766" s="312">
        <v>189.79</v>
      </c>
      <c r="S766" s="312">
        <v>3.6</v>
      </c>
      <c r="T766" s="312">
        <v>66.94</v>
      </c>
      <c r="U766" s="312">
        <v>97.81</v>
      </c>
      <c r="V766" s="312">
        <v>54.68</v>
      </c>
      <c r="W766" s="303"/>
      <c r="Y766" s="305"/>
      <c r="Z766" s="305"/>
      <c r="AA766" s="305"/>
      <c r="AB766" s="306"/>
      <c r="AC766" s="305"/>
      <c r="AD766" s="307"/>
    </row>
    <row r="767" spans="1:30" s="304" customFormat="1">
      <c r="A767" s="296">
        <v>11</v>
      </c>
      <c r="B767" s="297" t="s">
        <v>1783</v>
      </c>
      <c r="C767" s="296" t="s">
        <v>789</v>
      </c>
      <c r="D767" s="297" t="s">
        <v>2681</v>
      </c>
      <c r="E767" s="297" t="s">
        <v>963</v>
      </c>
      <c r="F767" s="296">
        <v>9</v>
      </c>
      <c r="G767" s="298">
        <v>0.88</v>
      </c>
      <c r="H767" s="298">
        <v>0.78</v>
      </c>
      <c r="I767" s="298">
        <v>0.64</v>
      </c>
      <c r="J767" s="299">
        <v>-6040458</v>
      </c>
      <c r="K767" s="299">
        <v>1119499.1399999999</v>
      </c>
      <c r="L767" s="299">
        <v>2587928.7599999998</v>
      </c>
      <c r="M767" s="299">
        <v>-17084892.120000001</v>
      </c>
      <c r="N767" s="299">
        <v>3.38</v>
      </c>
      <c r="O767" s="318">
        <v>10.682500000000001</v>
      </c>
      <c r="P767" s="299">
        <v>1.39</v>
      </c>
      <c r="Q767" s="318">
        <v>7.8810714285714285</v>
      </c>
      <c r="R767" s="312">
        <v>753.11</v>
      </c>
      <c r="S767" s="312">
        <v>44.34</v>
      </c>
      <c r="T767" s="312">
        <v>73.2</v>
      </c>
      <c r="U767" s="312">
        <v>228.26</v>
      </c>
      <c r="V767" s="312">
        <v>81.900000000000006</v>
      </c>
      <c r="W767" s="303"/>
      <c r="Y767" s="305"/>
      <c r="Z767" s="305"/>
      <c r="AA767" s="305"/>
      <c r="AB767" s="306"/>
      <c r="AC767" s="305"/>
      <c r="AD767" s="307"/>
    </row>
    <row r="768" spans="1:30" s="304" customFormat="1">
      <c r="A768" s="296">
        <v>11</v>
      </c>
      <c r="B768" s="297" t="s">
        <v>1783</v>
      </c>
      <c r="C768" s="296" t="s">
        <v>790</v>
      </c>
      <c r="D768" s="297" t="s">
        <v>2682</v>
      </c>
      <c r="E768" s="297" t="s">
        <v>941</v>
      </c>
      <c r="F768" s="296">
        <v>10</v>
      </c>
      <c r="G768" s="298">
        <v>4.01</v>
      </c>
      <c r="H768" s="298">
        <v>3.68</v>
      </c>
      <c r="I768" s="298">
        <v>3.43</v>
      </c>
      <c r="J768" s="299">
        <v>57940970.270000003</v>
      </c>
      <c r="K768" s="299">
        <v>5026784.07</v>
      </c>
      <c r="L768" s="299">
        <v>6251537.3399999999</v>
      </c>
      <c r="M768" s="299">
        <v>46717763.109999999</v>
      </c>
      <c r="N768" s="299">
        <v>5.34</v>
      </c>
      <c r="O768" s="318">
        <v>10.935862068965518</v>
      </c>
      <c r="P768" s="299">
        <v>3.54</v>
      </c>
      <c r="Q768" s="318">
        <v>9.086724137931034</v>
      </c>
      <c r="R768" s="312">
        <v>155.65</v>
      </c>
      <c r="S768" s="312">
        <v>30.54</v>
      </c>
      <c r="T768" s="312">
        <v>23.96</v>
      </c>
      <c r="U768" s="312">
        <v>123.71</v>
      </c>
      <c r="V768" s="312">
        <v>79.41</v>
      </c>
      <c r="W768" s="303"/>
      <c r="Y768" s="305"/>
      <c r="Z768" s="305"/>
      <c r="AA768" s="305"/>
      <c r="AB768" s="306"/>
      <c r="AC768" s="305"/>
      <c r="AD768" s="307"/>
    </row>
    <row r="769" spans="1:30" s="304" customFormat="1">
      <c r="A769" s="296">
        <v>11</v>
      </c>
      <c r="B769" s="297" t="s">
        <v>1783</v>
      </c>
      <c r="C769" s="296" t="s">
        <v>791</v>
      </c>
      <c r="D769" s="297" t="s">
        <v>2683</v>
      </c>
      <c r="E769" s="297" t="s">
        <v>2864</v>
      </c>
      <c r="F769" s="296">
        <v>13</v>
      </c>
      <c r="G769" s="298">
        <v>2.46</v>
      </c>
      <c r="H769" s="298">
        <v>2.2000000000000002</v>
      </c>
      <c r="I769" s="298">
        <v>1.75</v>
      </c>
      <c r="J769" s="299">
        <v>136916746.91</v>
      </c>
      <c r="K769" s="299">
        <v>54739133.119999997</v>
      </c>
      <c r="L769" s="299">
        <v>12576975.77</v>
      </c>
      <c r="M769" s="299">
        <v>71279289.090000004</v>
      </c>
      <c r="N769" s="299">
        <v>3.63</v>
      </c>
      <c r="O769" s="318">
        <v>11.051176470588238</v>
      </c>
      <c r="P769" s="299">
        <v>8.07</v>
      </c>
      <c r="Q769" s="318">
        <v>5.5768627450980395</v>
      </c>
      <c r="R769" s="312">
        <v>117.95</v>
      </c>
      <c r="S769" s="312">
        <v>73.599999999999994</v>
      </c>
      <c r="T769" s="312">
        <v>78.34</v>
      </c>
      <c r="U769" s="312">
        <v>0</v>
      </c>
      <c r="V769" s="312">
        <v>62.08</v>
      </c>
      <c r="W769" s="303"/>
      <c r="Y769" s="305"/>
      <c r="Z769" s="305"/>
      <c r="AA769" s="305"/>
      <c r="AB769" s="306"/>
      <c r="AC769" s="305"/>
      <c r="AD769" s="307"/>
    </row>
    <row r="770" spans="1:30" s="304" customFormat="1">
      <c r="A770" s="296">
        <v>11</v>
      </c>
      <c r="B770" s="297" t="s">
        <v>1783</v>
      </c>
      <c r="C770" s="296" t="s">
        <v>792</v>
      </c>
      <c r="D770" s="297" t="s">
        <v>2684</v>
      </c>
      <c r="E770" s="297" t="s">
        <v>2867</v>
      </c>
      <c r="F770" s="296">
        <v>15</v>
      </c>
      <c r="G770" s="298">
        <v>1.57</v>
      </c>
      <c r="H770" s="298">
        <v>1.44</v>
      </c>
      <c r="I770" s="298">
        <v>1.02</v>
      </c>
      <c r="J770" s="299">
        <v>99428830.319999993</v>
      </c>
      <c r="K770" s="299">
        <v>66370942.119999997</v>
      </c>
      <c r="L770" s="299">
        <v>104235751.86</v>
      </c>
      <c r="M770" s="299">
        <v>4217091.05</v>
      </c>
      <c r="N770" s="299">
        <v>23.06</v>
      </c>
      <c r="O770" s="318">
        <v>9.7924999999999986</v>
      </c>
      <c r="P770" s="299">
        <v>7.96</v>
      </c>
      <c r="Q770" s="318">
        <v>4.3149999999999995</v>
      </c>
      <c r="R770" s="312">
        <v>146.22</v>
      </c>
      <c r="S770" s="312">
        <v>78.959999999999994</v>
      </c>
      <c r="T770" s="312">
        <v>22.24</v>
      </c>
      <c r="U770" s="312">
        <v>42.03</v>
      </c>
      <c r="V770" s="312">
        <v>36.28</v>
      </c>
      <c r="W770" s="303"/>
      <c r="Y770" s="305"/>
      <c r="Z770" s="305"/>
      <c r="AA770" s="305"/>
      <c r="AB770" s="306"/>
      <c r="AC770" s="305"/>
      <c r="AD770" s="307"/>
    </row>
    <row r="771" spans="1:30" s="304" customFormat="1">
      <c r="A771" s="296">
        <v>11</v>
      </c>
      <c r="B771" s="297" t="s">
        <v>1783</v>
      </c>
      <c r="C771" s="296" t="s">
        <v>793</v>
      </c>
      <c r="D771" s="297" t="s">
        <v>2685</v>
      </c>
      <c r="E771" s="297" t="s">
        <v>945</v>
      </c>
      <c r="F771" s="296">
        <v>5</v>
      </c>
      <c r="G771" s="298">
        <v>0.94</v>
      </c>
      <c r="H771" s="298">
        <v>0.79</v>
      </c>
      <c r="I771" s="298">
        <v>0.55000000000000004</v>
      </c>
      <c r="J771" s="299">
        <v>-1697445.42</v>
      </c>
      <c r="K771" s="299">
        <v>1659677.42</v>
      </c>
      <c r="L771" s="299">
        <v>1994655.07</v>
      </c>
      <c r="M771" s="299">
        <v>-11663333.18</v>
      </c>
      <c r="N771" s="299">
        <v>2.67</v>
      </c>
      <c r="O771" s="318">
        <v>11.957740585774056</v>
      </c>
      <c r="P771" s="299">
        <v>2.87</v>
      </c>
      <c r="Q771" s="318">
        <v>10.477489539748952</v>
      </c>
      <c r="R771" s="312">
        <v>540.83000000000004</v>
      </c>
      <c r="S771" s="312">
        <v>117.58</v>
      </c>
      <c r="T771" s="312">
        <v>111.42</v>
      </c>
      <c r="U771" s="312">
        <v>447.51</v>
      </c>
      <c r="V771" s="312">
        <v>91.04</v>
      </c>
      <c r="W771" s="303"/>
      <c r="Y771" s="305"/>
      <c r="Z771" s="305"/>
      <c r="AA771" s="305"/>
      <c r="AB771" s="306"/>
      <c r="AC771" s="305"/>
      <c r="AD771" s="307"/>
    </row>
    <row r="772" spans="1:30" s="304" customFormat="1">
      <c r="A772" s="296">
        <v>11</v>
      </c>
      <c r="B772" s="297" t="s">
        <v>1783</v>
      </c>
      <c r="C772" s="296" t="s">
        <v>794</v>
      </c>
      <c r="D772" s="297" t="s">
        <v>2686</v>
      </c>
      <c r="E772" s="297" t="s">
        <v>941</v>
      </c>
      <c r="F772" s="296">
        <v>10</v>
      </c>
      <c r="G772" s="298">
        <v>1.84</v>
      </c>
      <c r="H772" s="298">
        <v>1.67</v>
      </c>
      <c r="I772" s="298">
        <v>0.95</v>
      </c>
      <c r="J772" s="299">
        <v>38102832.520000003</v>
      </c>
      <c r="K772" s="299">
        <v>21947116.760000002</v>
      </c>
      <c r="L772" s="299">
        <v>22463040.739999998</v>
      </c>
      <c r="M772" s="299">
        <v>-2250331.77</v>
      </c>
      <c r="N772" s="299">
        <v>19.37</v>
      </c>
      <c r="O772" s="318">
        <v>10.935862068965518</v>
      </c>
      <c r="P772" s="299">
        <v>17.059999999999999</v>
      </c>
      <c r="Q772" s="318">
        <v>9.086724137931034</v>
      </c>
      <c r="R772" s="312">
        <v>351.54</v>
      </c>
      <c r="S772" s="312">
        <v>155.02000000000001</v>
      </c>
      <c r="T772" s="312">
        <v>127.48</v>
      </c>
      <c r="U772" s="312">
        <v>948.51</v>
      </c>
      <c r="V772" s="312">
        <v>77.489999999999995</v>
      </c>
      <c r="W772" s="303"/>
      <c r="Y772" s="305"/>
      <c r="Z772" s="305"/>
      <c r="AA772" s="305"/>
      <c r="AB772" s="306"/>
      <c r="AC772" s="305"/>
      <c r="AD772" s="307"/>
    </row>
    <row r="773" spans="1:30" s="304" customFormat="1">
      <c r="A773" s="296">
        <v>11</v>
      </c>
      <c r="B773" s="297" t="s">
        <v>1783</v>
      </c>
      <c r="C773" s="296" t="s">
        <v>795</v>
      </c>
      <c r="D773" s="297" t="s">
        <v>2688</v>
      </c>
      <c r="E773" s="297" t="s">
        <v>2866</v>
      </c>
      <c r="F773" s="296">
        <v>12</v>
      </c>
      <c r="G773" s="298">
        <v>1.37</v>
      </c>
      <c r="H773" s="298">
        <v>1.24</v>
      </c>
      <c r="I773" s="298">
        <v>1.03</v>
      </c>
      <c r="J773" s="299">
        <v>17359762.890000001</v>
      </c>
      <c r="K773" s="299">
        <v>6739463.1399999997</v>
      </c>
      <c r="L773" s="299">
        <v>9852953.7300000004</v>
      </c>
      <c r="M773" s="299">
        <v>1214304</v>
      </c>
      <c r="N773" s="299">
        <v>8.31</v>
      </c>
      <c r="O773" s="318">
        <v>11.824857142857141</v>
      </c>
      <c r="P773" s="299">
        <v>3.35</v>
      </c>
      <c r="Q773" s="318">
        <v>6.0414285714285709</v>
      </c>
      <c r="R773" s="312">
        <v>454.33</v>
      </c>
      <c r="S773" s="312">
        <v>24.59</v>
      </c>
      <c r="T773" s="312">
        <v>52.49</v>
      </c>
      <c r="U773" s="312">
        <v>433.25</v>
      </c>
      <c r="V773" s="312">
        <v>49.22</v>
      </c>
      <c r="W773" s="303"/>
      <c r="Y773" s="305"/>
      <c r="Z773" s="305"/>
      <c r="AA773" s="305"/>
      <c r="AB773" s="306"/>
      <c r="AC773" s="305"/>
      <c r="AD773" s="307"/>
    </row>
    <row r="774" spans="1:30" s="304" customFormat="1">
      <c r="A774" s="296">
        <v>11</v>
      </c>
      <c r="B774" s="297" t="s">
        <v>1783</v>
      </c>
      <c r="C774" s="296" t="s">
        <v>796</v>
      </c>
      <c r="D774" s="297" t="s">
        <v>2687</v>
      </c>
      <c r="E774" s="297" t="s">
        <v>941</v>
      </c>
      <c r="F774" s="296">
        <v>10</v>
      </c>
      <c r="G774" s="298">
        <v>1.32</v>
      </c>
      <c r="H774" s="298">
        <v>1.06</v>
      </c>
      <c r="I774" s="298">
        <v>0.87</v>
      </c>
      <c r="J774" s="299">
        <v>9302755.8100000005</v>
      </c>
      <c r="K774" s="299">
        <v>8653490.6500000004</v>
      </c>
      <c r="L774" s="299">
        <v>12988953.42</v>
      </c>
      <c r="M774" s="299">
        <v>-3419750.53</v>
      </c>
      <c r="N774" s="299">
        <v>11.85</v>
      </c>
      <c r="O774" s="318">
        <v>10.935862068965518</v>
      </c>
      <c r="P774" s="299">
        <v>7.96</v>
      </c>
      <c r="Q774" s="318">
        <v>9.086724137931034</v>
      </c>
      <c r="R774" s="312">
        <v>337.32</v>
      </c>
      <c r="S774" s="312">
        <v>93.6</v>
      </c>
      <c r="T774" s="312">
        <v>22.77</v>
      </c>
      <c r="U774" s="312">
        <v>485.88</v>
      </c>
      <c r="V774" s="312">
        <v>88.96</v>
      </c>
      <c r="W774" s="303"/>
      <c r="Y774" s="305"/>
      <c r="Z774" s="305"/>
      <c r="AA774" s="305"/>
      <c r="AB774" s="306"/>
      <c r="AC774" s="305"/>
      <c r="AD774" s="307"/>
    </row>
    <row r="775" spans="1:30" s="304" customFormat="1">
      <c r="A775" s="296">
        <v>11</v>
      </c>
      <c r="B775" s="297" t="s">
        <v>1783</v>
      </c>
      <c r="C775" s="296" t="s">
        <v>797</v>
      </c>
      <c r="D775" s="297" t="s">
        <v>2689</v>
      </c>
      <c r="E775" s="297" t="s">
        <v>2867</v>
      </c>
      <c r="F775" s="296">
        <v>15</v>
      </c>
      <c r="G775" s="298">
        <v>6.15</v>
      </c>
      <c r="H775" s="298">
        <v>5.77</v>
      </c>
      <c r="I775" s="298">
        <v>4.95</v>
      </c>
      <c r="J775" s="299">
        <v>212320640.00999999</v>
      </c>
      <c r="K775" s="299">
        <v>60908455.450000003</v>
      </c>
      <c r="L775" s="299">
        <v>75972282.599999994</v>
      </c>
      <c r="M775" s="299">
        <v>160179445.83000001</v>
      </c>
      <c r="N775" s="299">
        <v>22.77</v>
      </c>
      <c r="O775" s="318">
        <v>9.7924999999999986</v>
      </c>
      <c r="P775" s="299">
        <v>8.6300000000000008</v>
      </c>
      <c r="Q775" s="318">
        <v>4.3149999999999995</v>
      </c>
      <c r="R775" s="312">
        <v>81.41</v>
      </c>
      <c r="S775" s="312">
        <v>47.43</v>
      </c>
      <c r="T775" s="312">
        <v>43.18</v>
      </c>
      <c r="U775" s="312">
        <v>22.03</v>
      </c>
      <c r="V775" s="312">
        <v>45.97</v>
      </c>
      <c r="W775" s="303"/>
      <c r="Y775" s="305"/>
      <c r="Z775" s="305"/>
      <c r="AA775" s="305"/>
      <c r="AB775" s="306"/>
      <c r="AC775" s="305"/>
      <c r="AD775" s="307"/>
    </row>
    <row r="776" spans="1:30" s="304" customFormat="1">
      <c r="A776" s="296">
        <v>11</v>
      </c>
      <c r="B776" s="297" t="s">
        <v>1783</v>
      </c>
      <c r="C776" s="296" t="s">
        <v>798</v>
      </c>
      <c r="D776" s="297" t="s">
        <v>2690</v>
      </c>
      <c r="E776" s="297" t="s">
        <v>945</v>
      </c>
      <c r="F776" s="296">
        <v>5</v>
      </c>
      <c r="G776" s="298">
        <v>1.32</v>
      </c>
      <c r="H776" s="298">
        <v>1.22</v>
      </c>
      <c r="I776" s="298">
        <v>0.95</v>
      </c>
      <c r="J776" s="299">
        <v>6499659.6100000003</v>
      </c>
      <c r="K776" s="299">
        <v>-1809910.74</v>
      </c>
      <c r="L776" s="299">
        <v>141192.89000000001</v>
      </c>
      <c r="M776" s="299">
        <v>-1110004</v>
      </c>
      <c r="N776" s="299">
        <v>0.19</v>
      </c>
      <c r="O776" s="318">
        <v>11.957740585774056</v>
      </c>
      <c r="P776" s="299">
        <v>-2.5099999999999998</v>
      </c>
      <c r="Q776" s="318">
        <v>10.477489539748952</v>
      </c>
      <c r="R776" s="312">
        <v>205.16</v>
      </c>
      <c r="S776" s="312">
        <v>27.61</v>
      </c>
      <c r="T776" s="312">
        <v>98.73</v>
      </c>
      <c r="U776" s="312">
        <v>344.94</v>
      </c>
      <c r="V776" s="312">
        <v>35.65</v>
      </c>
      <c r="W776" s="303"/>
      <c r="Y776" s="305"/>
      <c r="Z776" s="305"/>
      <c r="AA776" s="305"/>
      <c r="AB776" s="306"/>
      <c r="AC776" s="305"/>
      <c r="AD776" s="307"/>
    </row>
    <row r="777" spans="1:30" s="304" customFormat="1">
      <c r="A777" s="296">
        <v>11</v>
      </c>
      <c r="B777" s="297" t="s">
        <v>1783</v>
      </c>
      <c r="C777" s="296" t="s">
        <v>799</v>
      </c>
      <c r="D777" s="297" t="s">
        <v>2691</v>
      </c>
      <c r="E777" s="297" t="s">
        <v>2865</v>
      </c>
      <c r="F777" s="296">
        <v>6</v>
      </c>
      <c r="G777" s="298">
        <v>2.35</v>
      </c>
      <c r="H777" s="298">
        <v>2.08</v>
      </c>
      <c r="I777" s="298">
        <v>1.9</v>
      </c>
      <c r="J777" s="299">
        <v>27243486.030000001</v>
      </c>
      <c r="K777" s="299">
        <v>8940179.7200000007</v>
      </c>
      <c r="L777" s="299">
        <v>11945707.77</v>
      </c>
      <c r="M777" s="299">
        <v>17943637.989999998</v>
      </c>
      <c r="N777" s="299">
        <v>12.71</v>
      </c>
      <c r="O777" s="318">
        <v>12.960000000000003</v>
      </c>
      <c r="P777" s="299">
        <v>6.32</v>
      </c>
      <c r="Q777" s="318">
        <v>10.950165289256196</v>
      </c>
      <c r="R777" s="312">
        <v>180.35</v>
      </c>
      <c r="S777" s="312">
        <v>8</v>
      </c>
      <c r="T777" s="312">
        <v>54.31</v>
      </c>
      <c r="U777" s="312">
        <v>251.99</v>
      </c>
      <c r="V777" s="312">
        <v>92.99</v>
      </c>
      <c r="W777" s="303"/>
      <c r="Y777" s="305"/>
      <c r="Z777" s="305"/>
      <c r="AA777" s="305"/>
      <c r="AB777" s="306"/>
      <c r="AC777" s="305"/>
      <c r="AD777" s="307"/>
    </row>
    <row r="778" spans="1:30" s="304" customFormat="1">
      <c r="A778" s="296">
        <v>11</v>
      </c>
      <c r="B778" s="297" t="s">
        <v>1783</v>
      </c>
      <c r="C778" s="296" t="s">
        <v>800</v>
      </c>
      <c r="D778" s="297" t="s">
        <v>2692</v>
      </c>
      <c r="E778" s="297" t="s">
        <v>2865</v>
      </c>
      <c r="F778" s="296">
        <v>6</v>
      </c>
      <c r="G778" s="298">
        <v>2.1800000000000002</v>
      </c>
      <c r="H778" s="298">
        <v>2.04</v>
      </c>
      <c r="I778" s="298">
        <v>1.93</v>
      </c>
      <c r="J778" s="299">
        <v>34964509.75</v>
      </c>
      <c r="K778" s="299">
        <v>15253198.07</v>
      </c>
      <c r="L778" s="299">
        <v>14952876.189999999</v>
      </c>
      <c r="M778" s="299">
        <v>27771169.050000001</v>
      </c>
      <c r="N778" s="299">
        <v>19.260000000000002</v>
      </c>
      <c r="O778" s="318">
        <v>12.960000000000003</v>
      </c>
      <c r="P778" s="299">
        <v>17.71</v>
      </c>
      <c r="Q778" s="318">
        <v>10.950165289256196</v>
      </c>
      <c r="R778" s="312">
        <v>513.14</v>
      </c>
      <c r="S778" s="312">
        <v>33.130000000000003</v>
      </c>
      <c r="T778" s="312">
        <v>29.81</v>
      </c>
      <c r="U778" s="312">
        <v>464.43</v>
      </c>
      <c r="V778" s="312">
        <v>81.2</v>
      </c>
      <c r="W778" s="303"/>
      <c r="Y778" s="305"/>
      <c r="Z778" s="305"/>
      <c r="AA778" s="305"/>
      <c r="AB778" s="306"/>
      <c r="AC778" s="305"/>
      <c r="AD778" s="307"/>
    </row>
    <row r="779" spans="1:30" s="304" customFormat="1">
      <c r="A779" s="296">
        <v>11</v>
      </c>
      <c r="B779" s="297" t="s">
        <v>1783</v>
      </c>
      <c r="C779" s="296" t="s">
        <v>801</v>
      </c>
      <c r="D779" s="297" t="s">
        <v>2693</v>
      </c>
      <c r="E779" s="297" t="s">
        <v>1015</v>
      </c>
      <c r="F779" s="296">
        <v>3</v>
      </c>
      <c r="G779" s="298">
        <v>0.81</v>
      </c>
      <c r="H779" s="298">
        <v>0.7</v>
      </c>
      <c r="I779" s="298">
        <v>0.46</v>
      </c>
      <c r="J779" s="299">
        <v>-3040111.17</v>
      </c>
      <c r="K779" s="299">
        <v>209698.85</v>
      </c>
      <c r="L779" s="299">
        <v>3153822.12</v>
      </c>
      <c r="M779" s="299">
        <v>-8840098.7699999996</v>
      </c>
      <c r="N779" s="299">
        <v>6.81</v>
      </c>
      <c r="O779" s="318">
        <v>21.826829268292677</v>
      </c>
      <c r="P779" s="299">
        <v>0.45</v>
      </c>
      <c r="Q779" s="318">
        <v>10.564878048780489</v>
      </c>
      <c r="R779" s="312">
        <v>512.35</v>
      </c>
      <c r="S779" s="312">
        <v>15.26</v>
      </c>
      <c r="T779" s="312">
        <v>124.02</v>
      </c>
      <c r="U779" s="312">
        <v>811.63</v>
      </c>
      <c r="V779" s="312">
        <v>77.180000000000007</v>
      </c>
      <c r="W779" s="303"/>
      <c r="Y779" s="305"/>
      <c r="Z779" s="305"/>
      <c r="AA779" s="305"/>
      <c r="AB779" s="306"/>
      <c r="AC779" s="305"/>
      <c r="AD779" s="307"/>
    </row>
    <row r="780" spans="1:30" s="304" customFormat="1">
      <c r="A780" s="296">
        <v>11</v>
      </c>
      <c r="B780" s="297" t="s">
        <v>1783</v>
      </c>
      <c r="C780" s="296" t="s">
        <v>802</v>
      </c>
      <c r="D780" s="297" t="s">
        <v>2694</v>
      </c>
      <c r="E780" s="297" t="s">
        <v>945</v>
      </c>
      <c r="F780" s="296">
        <v>5</v>
      </c>
      <c r="G780" s="298">
        <v>1.19</v>
      </c>
      <c r="H780" s="298">
        <v>1.04</v>
      </c>
      <c r="I780" s="298">
        <v>0.92</v>
      </c>
      <c r="J780" s="299">
        <v>3692357.47</v>
      </c>
      <c r="K780" s="299">
        <v>2937828.34</v>
      </c>
      <c r="L780" s="299">
        <v>4496516.1399999997</v>
      </c>
      <c r="M780" s="299">
        <v>-1664060.9</v>
      </c>
      <c r="N780" s="299">
        <v>8.56</v>
      </c>
      <c r="O780" s="318">
        <v>11.957740585774056</v>
      </c>
      <c r="P780" s="299">
        <v>4.42</v>
      </c>
      <c r="Q780" s="318">
        <v>10.477489539748952</v>
      </c>
      <c r="R780" s="312">
        <v>406.93</v>
      </c>
      <c r="S780" s="312">
        <v>42.55</v>
      </c>
      <c r="T780" s="312">
        <v>83.16</v>
      </c>
      <c r="U780" s="312">
        <v>438.1</v>
      </c>
      <c r="V780" s="312">
        <v>75.260000000000005</v>
      </c>
      <c r="W780" s="303"/>
      <c r="Y780" s="305"/>
      <c r="Z780" s="305"/>
      <c r="AA780" s="305"/>
      <c r="AB780" s="306"/>
      <c r="AC780" s="305"/>
      <c r="AD780" s="307"/>
    </row>
    <row r="781" spans="1:30" s="304" customFormat="1">
      <c r="A781" s="296">
        <v>11</v>
      </c>
      <c r="B781" s="297" t="s">
        <v>1783</v>
      </c>
      <c r="C781" s="296" t="s">
        <v>803</v>
      </c>
      <c r="D781" s="297" t="s">
        <v>2011</v>
      </c>
      <c r="E781" s="297" t="s">
        <v>1015</v>
      </c>
      <c r="F781" s="296">
        <v>3</v>
      </c>
      <c r="G781" s="298">
        <v>2.65</v>
      </c>
      <c r="H781" s="298">
        <v>2.27</v>
      </c>
      <c r="I781" s="298">
        <v>1.59</v>
      </c>
      <c r="J781" s="299">
        <v>12945133.25</v>
      </c>
      <c r="K781" s="299">
        <v>9496780.1899999995</v>
      </c>
      <c r="L781" s="299">
        <v>13575999.5</v>
      </c>
      <c r="M781" s="299">
        <v>4723473.0599999996</v>
      </c>
      <c r="N781" s="299">
        <v>29.89</v>
      </c>
      <c r="O781" s="318">
        <v>21.826829268292677</v>
      </c>
      <c r="P781" s="299">
        <v>9.94</v>
      </c>
      <c r="Q781" s="318">
        <v>10.564878048780489</v>
      </c>
      <c r="R781" s="312">
        <v>249.26</v>
      </c>
      <c r="S781" s="312">
        <v>8.18</v>
      </c>
      <c r="T781" s="312">
        <v>326.77999999999997</v>
      </c>
      <c r="U781" s="312">
        <v>419.14</v>
      </c>
      <c r="V781" s="312">
        <v>120.04</v>
      </c>
      <c r="W781" s="303"/>
      <c r="Y781" s="305"/>
      <c r="Z781" s="305"/>
      <c r="AA781" s="305"/>
      <c r="AB781" s="306"/>
      <c r="AC781" s="305"/>
      <c r="AD781" s="307"/>
    </row>
    <row r="782" spans="1:30" s="304" customFormat="1">
      <c r="A782" s="296">
        <v>11</v>
      </c>
      <c r="B782" s="297" t="s">
        <v>1783</v>
      </c>
      <c r="C782" s="296" t="s">
        <v>804</v>
      </c>
      <c r="D782" s="297" t="s">
        <v>2695</v>
      </c>
      <c r="E782" s="297" t="s">
        <v>1015</v>
      </c>
      <c r="F782" s="296">
        <v>3</v>
      </c>
      <c r="G782" s="298">
        <v>1.34</v>
      </c>
      <c r="H782" s="298">
        <v>1.1599999999999999</v>
      </c>
      <c r="I782" s="298">
        <v>0.81</v>
      </c>
      <c r="J782" s="299">
        <v>5697551.2000000002</v>
      </c>
      <c r="K782" s="299">
        <v>9106983.9399999995</v>
      </c>
      <c r="L782" s="299">
        <v>10454437.34</v>
      </c>
      <c r="M782" s="299">
        <v>-3173207.38</v>
      </c>
      <c r="N782" s="299">
        <v>30.07</v>
      </c>
      <c r="O782" s="318">
        <v>21.826829268292677</v>
      </c>
      <c r="P782" s="299">
        <v>13.22</v>
      </c>
      <c r="Q782" s="318">
        <v>10.564878048780489</v>
      </c>
      <c r="R782" s="312">
        <v>522.53</v>
      </c>
      <c r="S782" s="312">
        <v>65.209999999999994</v>
      </c>
      <c r="T782" s="312">
        <v>432.24</v>
      </c>
      <c r="U782" s="312">
        <v>607.03</v>
      </c>
      <c r="V782" s="312">
        <v>162.01</v>
      </c>
      <c r="W782" s="303"/>
      <c r="Y782" s="305"/>
      <c r="Z782" s="305"/>
      <c r="AA782" s="305"/>
      <c r="AB782" s="306"/>
      <c r="AC782" s="305"/>
      <c r="AD782" s="307"/>
    </row>
    <row r="783" spans="1:30" s="304" customFormat="1">
      <c r="A783" s="296">
        <v>11</v>
      </c>
      <c r="B783" s="297" t="s">
        <v>1783</v>
      </c>
      <c r="C783" s="296" t="s">
        <v>805</v>
      </c>
      <c r="D783" s="297" t="s">
        <v>2696</v>
      </c>
      <c r="E783" s="297" t="s">
        <v>1015</v>
      </c>
      <c r="F783" s="296">
        <v>3</v>
      </c>
      <c r="G783" s="298">
        <v>1.7</v>
      </c>
      <c r="H783" s="298">
        <v>1.5</v>
      </c>
      <c r="I783" s="298">
        <v>1.47</v>
      </c>
      <c r="J783" s="299">
        <v>13572225.35</v>
      </c>
      <c r="K783" s="299">
        <v>1940767.07</v>
      </c>
      <c r="L783" s="299">
        <v>2313738.2000000002</v>
      </c>
      <c r="M783" s="299">
        <v>9090026.8800000008</v>
      </c>
      <c r="N783" s="299">
        <v>7.45</v>
      </c>
      <c r="O783" s="318">
        <v>21.826829268292677</v>
      </c>
      <c r="P783" s="299">
        <v>3.36</v>
      </c>
      <c r="Q783" s="318">
        <v>10.564878048780489</v>
      </c>
      <c r="R783" s="312">
        <v>177.31</v>
      </c>
      <c r="S783" s="312">
        <v>39.840000000000003</v>
      </c>
      <c r="T783" s="312">
        <v>42.16</v>
      </c>
      <c r="U783" s="312">
        <v>0</v>
      </c>
      <c r="V783" s="312">
        <v>108.14</v>
      </c>
      <c r="W783" s="303"/>
      <c r="Y783" s="305"/>
      <c r="Z783" s="305"/>
      <c r="AA783" s="305"/>
      <c r="AB783" s="306"/>
      <c r="AC783" s="305"/>
      <c r="AD783" s="307"/>
    </row>
    <row r="784" spans="1:30" s="304" customFormat="1">
      <c r="A784" s="296">
        <v>11</v>
      </c>
      <c r="B784" s="297" t="s">
        <v>1783</v>
      </c>
      <c r="C784" s="296" t="s">
        <v>806</v>
      </c>
      <c r="D784" s="297" t="s">
        <v>2697</v>
      </c>
      <c r="E784" s="297" t="s">
        <v>1078</v>
      </c>
      <c r="F784" s="296">
        <v>4</v>
      </c>
      <c r="G784" s="298">
        <v>5.29</v>
      </c>
      <c r="H784" s="298">
        <v>4.96</v>
      </c>
      <c r="I784" s="298">
        <v>4.8</v>
      </c>
      <c r="J784" s="299">
        <v>47621107.079999998</v>
      </c>
      <c r="K784" s="299">
        <v>14230335.93</v>
      </c>
      <c r="L784" s="299">
        <v>13337358.74</v>
      </c>
      <c r="M784" s="299">
        <v>42154117.719999999</v>
      </c>
      <c r="N784" s="299">
        <v>26.15</v>
      </c>
      <c r="O784" s="318">
        <v>21.396153846153847</v>
      </c>
      <c r="P784" s="299">
        <v>13.81</v>
      </c>
      <c r="Q784" s="318">
        <v>9.1407692307692301</v>
      </c>
      <c r="R784" s="312">
        <v>224.08</v>
      </c>
      <c r="S784" s="312">
        <v>39.22</v>
      </c>
      <c r="T784" s="312">
        <v>57.71</v>
      </c>
      <c r="U784" s="312">
        <v>634.07000000000005</v>
      </c>
      <c r="V784" s="312">
        <v>84.04</v>
      </c>
      <c r="W784" s="303"/>
      <c r="Y784" s="305"/>
      <c r="Z784" s="305"/>
      <c r="AA784" s="305"/>
      <c r="AB784" s="306"/>
      <c r="AC784" s="305"/>
      <c r="AD784" s="307"/>
    </row>
    <row r="785" spans="1:30" s="304" customFormat="1">
      <c r="A785" s="296">
        <v>11</v>
      </c>
      <c r="B785" s="297" t="s">
        <v>1806</v>
      </c>
      <c r="C785" s="296" t="s">
        <v>807</v>
      </c>
      <c r="D785" s="297" t="s">
        <v>2698</v>
      </c>
      <c r="E785" s="297" t="s">
        <v>1038</v>
      </c>
      <c r="F785" s="296">
        <v>16</v>
      </c>
      <c r="G785" s="298">
        <v>1.45</v>
      </c>
      <c r="H785" s="298">
        <v>1.23</v>
      </c>
      <c r="I785" s="298">
        <v>0.32</v>
      </c>
      <c r="J785" s="299">
        <v>35998114.649999999</v>
      </c>
      <c r="K785" s="299">
        <v>19035416.690000001</v>
      </c>
      <c r="L785" s="299">
        <v>28495603.16</v>
      </c>
      <c r="M785" s="299">
        <v>-53719627.840000004</v>
      </c>
      <c r="N785" s="299">
        <v>8.51</v>
      </c>
      <c r="O785" s="318">
        <v>7.936451612903225</v>
      </c>
      <c r="P785" s="299">
        <v>7.6</v>
      </c>
      <c r="Q785" s="318">
        <v>4.3241935483870959</v>
      </c>
      <c r="R785" s="312">
        <v>161.93</v>
      </c>
      <c r="S785" s="312">
        <v>104.81</v>
      </c>
      <c r="T785" s="312">
        <v>30.98</v>
      </c>
      <c r="U785" s="312">
        <v>68.55</v>
      </c>
      <c r="V785" s="312">
        <v>51.88</v>
      </c>
      <c r="W785" s="303"/>
      <c r="Y785" s="305"/>
      <c r="Z785" s="305"/>
      <c r="AA785" s="305"/>
      <c r="AB785" s="306"/>
      <c r="AC785" s="305"/>
      <c r="AD785" s="307"/>
    </row>
    <row r="786" spans="1:30" s="304" customFormat="1">
      <c r="A786" s="296">
        <v>11</v>
      </c>
      <c r="B786" s="297" t="s">
        <v>1806</v>
      </c>
      <c r="C786" s="296" t="s">
        <v>808</v>
      </c>
      <c r="D786" s="297" t="s">
        <v>2699</v>
      </c>
      <c r="E786" s="297" t="s">
        <v>2867</v>
      </c>
      <c r="F786" s="296">
        <v>15</v>
      </c>
      <c r="G786" s="298">
        <v>2.02</v>
      </c>
      <c r="H786" s="298">
        <v>1.85</v>
      </c>
      <c r="I786" s="298">
        <v>1.1599999999999999</v>
      </c>
      <c r="J786" s="299">
        <v>47664939.619999997</v>
      </c>
      <c r="K786" s="299">
        <v>-3891474.53</v>
      </c>
      <c r="L786" s="299">
        <v>15431299.58</v>
      </c>
      <c r="M786" s="299">
        <v>7339875.25</v>
      </c>
      <c r="N786" s="299">
        <v>5.44</v>
      </c>
      <c r="O786" s="318">
        <v>9.7924999999999986</v>
      </c>
      <c r="P786" s="299">
        <v>-1.54</v>
      </c>
      <c r="Q786" s="318">
        <v>4.3149999999999995</v>
      </c>
      <c r="R786" s="312">
        <v>85.62</v>
      </c>
      <c r="S786" s="312">
        <v>39.43</v>
      </c>
      <c r="T786" s="312">
        <v>41.35</v>
      </c>
      <c r="U786" s="312">
        <v>65.47</v>
      </c>
      <c r="V786" s="312">
        <v>28.04</v>
      </c>
      <c r="W786" s="303"/>
      <c r="Y786" s="305"/>
      <c r="Z786" s="305"/>
      <c r="AA786" s="305"/>
      <c r="AB786" s="306"/>
      <c r="AC786" s="305"/>
      <c r="AD786" s="307"/>
    </row>
    <row r="787" spans="1:30" s="304" customFormat="1">
      <c r="A787" s="296">
        <v>11</v>
      </c>
      <c r="B787" s="297" t="s">
        <v>1806</v>
      </c>
      <c r="C787" s="296" t="s">
        <v>809</v>
      </c>
      <c r="D787" s="297" t="s">
        <v>2700</v>
      </c>
      <c r="E787" s="297" t="s">
        <v>945</v>
      </c>
      <c r="F787" s="296">
        <v>5</v>
      </c>
      <c r="G787" s="298">
        <v>3.53</v>
      </c>
      <c r="H787" s="298">
        <v>3.25</v>
      </c>
      <c r="I787" s="298">
        <v>2.81</v>
      </c>
      <c r="J787" s="299">
        <v>15775322.23</v>
      </c>
      <c r="K787" s="299">
        <v>24388884.949999999</v>
      </c>
      <c r="L787" s="299">
        <v>12526675.26</v>
      </c>
      <c r="M787" s="299">
        <v>11267350.57</v>
      </c>
      <c r="N787" s="299">
        <v>26.96</v>
      </c>
      <c r="O787" s="318">
        <v>11.957740585774056</v>
      </c>
      <c r="P787" s="299">
        <v>23.09</v>
      </c>
      <c r="Q787" s="318">
        <v>10.477489539748952</v>
      </c>
      <c r="R787" s="312">
        <v>179.08</v>
      </c>
      <c r="S787" s="312">
        <v>104.2</v>
      </c>
      <c r="T787" s="312">
        <v>101.64</v>
      </c>
      <c r="U787" s="312">
        <v>520.48</v>
      </c>
      <c r="V787" s="312">
        <v>172.29</v>
      </c>
      <c r="W787" s="303"/>
      <c r="Y787" s="305"/>
      <c r="Z787" s="305"/>
      <c r="AA787" s="305"/>
      <c r="AB787" s="306"/>
      <c r="AC787" s="305"/>
      <c r="AD787" s="307"/>
    </row>
    <row r="788" spans="1:30" s="304" customFormat="1">
      <c r="A788" s="296">
        <v>11</v>
      </c>
      <c r="B788" s="297" t="s">
        <v>1806</v>
      </c>
      <c r="C788" s="296" t="s">
        <v>810</v>
      </c>
      <c r="D788" s="297" t="s">
        <v>2701</v>
      </c>
      <c r="E788" s="297" t="s">
        <v>945</v>
      </c>
      <c r="F788" s="296">
        <v>5</v>
      </c>
      <c r="G788" s="298">
        <v>1.08</v>
      </c>
      <c r="H788" s="298">
        <v>0.99</v>
      </c>
      <c r="I788" s="298">
        <v>0.7</v>
      </c>
      <c r="J788" s="299">
        <v>1170209.5900000001</v>
      </c>
      <c r="K788" s="299">
        <v>2223811.0499999998</v>
      </c>
      <c r="L788" s="299">
        <v>4568465.3099999996</v>
      </c>
      <c r="M788" s="299">
        <v>-4519737.2</v>
      </c>
      <c r="N788" s="299">
        <v>11.89</v>
      </c>
      <c r="O788" s="318">
        <v>11.957740585774056</v>
      </c>
      <c r="P788" s="299">
        <v>6.59</v>
      </c>
      <c r="Q788" s="318">
        <v>10.477489539748952</v>
      </c>
      <c r="R788" s="312">
        <v>360.67</v>
      </c>
      <c r="S788" s="312">
        <v>223.58</v>
      </c>
      <c r="T788" s="312">
        <v>134.54</v>
      </c>
      <c r="U788" s="312">
        <v>276.89</v>
      </c>
      <c r="V788" s="312">
        <v>84.82</v>
      </c>
      <c r="W788" s="303"/>
      <c r="Y788" s="305"/>
      <c r="Z788" s="305"/>
      <c r="AA788" s="305"/>
      <c r="AB788" s="306"/>
      <c r="AC788" s="305"/>
      <c r="AD788" s="307"/>
    </row>
    <row r="789" spans="1:30" s="304" customFormat="1">
      <c r="A789" s="296">
        <v>11</v>
      </c>
      <c r="B789" s="297" t="s">
        <v>1806</v>
      </c>
      <c r="C789" s="296" t="s">
        <v>811</v>
      </c>
      <c r="D789" s="297" t="s">
        <v>2702</v>
      </c>
      <c r="E789" s="297" t="s">
        <v>2865</v>
      </c>
      <c r="F789" s="296">
        <v>6</v>
      </c>
      <c r="G789" s="298">
        <v>1.1100000000000001</v>
      </c>
      <c r="H789" s="298">
        <v>1.01</v>
      </c>
      <c r="I789" s="298">
        <v>0.49</v>
      </c>
      <c r="J789" s="299">
        <v>3805063.69</v>
      </c>
      <c r="K789" s="299">
        <v>-354829.89</v>
      </c>
      <c r="L789" s="299">
        <v>2808303.09</v>
      </c>
      <c r="M789" s="299">
        <v>-18072064.02</v>
      </c>
      <c r="N789" s="299">
        <v>4.42</v>
      </c>
      <c r="O789" s="318">
        <v>12.960000000000003</v>
      </c>
      <c r="P789" s="299">
        <v>-0.65</v>
      </c>
      <c r="Q789" s="318">
        <v>10.950165289256196</v>
      </c>
      <c r="R789" s="312">
        <v>558.96</v>
      </c>
      <c r="S789" s="312">
        <v>495.59</v>
      </c>
      <c r="T789" s="312">
        <v>41.82</v>
      </c>
      <c r="U789" s="312">
        <v>68.760000000000005</v>
      </c>
      <c r="V789" s="312">
        <v>73.09</v>
      </c>
      <c r="W789" s="303"/>
      <c r="Y789" s="305"/>
      <c r="Z789" s="305"/>
      <c r="AA789" s="305"/>
      <c r="AB789" s="306"/>
      <c r="AC789" s="305"/>
      <c r="AD789" s="307"/>
    </row>
    <row r="790" spans="1:30" s="304" customFormat="1">
      <c r="A790" s="296">
        <v>11</v>
      </c>
      <c r="B790" s="297" t="s">
        <v>1806</v>
      </c>
      <c r="C790" s="296" t="s">
        <v>812</v>
      </c>
      <c r="D790" s="297" t="s">
        <v>2178</v>
      </c>
      <c r="E790" s="297" t="s">
        <v>967</v>
      </c>
      <c r="F790" s="296">
        <v>2</v>
      </c>
      <c r="G790" s="298">
        <v>1.1499999999999999</v>
      </c>
      <c r="H790" s="298">
        <v>1.0900000000000001</v>
      </c>
      <c r="I790" s="298">
        <v>0.89</v>
      </c>
      <c r="J790" s="299">
        <v>3159226.16</v>
      </c>
      <c r="K790" s="299">
        <v>3912280.46</v>
      </c>
      <c r="L790" s="299">
        <v>5075594.0599999996</v>
      </c>
      <c r="M790" s="299">
        <v>-2291442.14</v>
      </c>
      <c r="N790" s="299">
        <v>14.76</v>
      </c>
      <c r="O790" s="318">
        <v>15.133488372093023</v>
      </c>
      <c r="P790" s="299">
        <v>9.5299999999999994</v>
      </c>
      <c r="Q790" s="318">
        <v>8.0209302325581397</v>
      </c>
      <c r="R790" s="312">
        <v>786.87</v>
      </c>
      <c r="S790" s="312">
        <v>518.04999999999995</v>
      </c>
      <c r="T790" s="312">
        <v>56.64</v>
      </c>
      <c r="U790" s="312">
        <v>486.59</v>
      </c>
      <c r="V790" s="312">
        <v>138.15</v>
      </c>
      <c r="W790" s="303"/>
      <c r="Y790" s="305"/>
      <c r="Z790" s="305"/>
      <c r="AA790" s="305"/>
      <c r="AB790" s="306"/>
      <c r="AC790" s="305"/>
      <c r="AD790" s="307"/>
    </row>
    <row r="791" spans="1:30" s="304" customFormat="1">
      <c r="A791" s="296">
        <v>11</v>
      </c>
      <c r="B791" s="297" t="s">
        <v>1806</v>
      </c>
      <c r="C791" s="296" t="s">
        <v>813</v>
      </c>
      <c r="D791" s="297" t="s">
        <v>2703</v>
      </c>
      <c r="E791" s="297" t="s">
        <v>945</v>
      </c>
      <c r="F791" s="296">
        <v>5</v>
      </c>
      <c r="G791" s="298">
        <v>1.51</v>
      </c>
      <c r="H791" s="298">
        <v>1.35</v>
      </c>
      <c r="I791" s="298">
        <v>1.07</v>
      </c>
      <c r="J791" s="299">
        <v>10328593.84</v>
      </c>
      <c r="K791" s="299">
        <v>-3641453.86</v>
      </c>
      <c r="L791" s="299">
        <v>737075.71</v>
      </c>
      <c r="M791" s="299">
        <v>1439254.38</v>
      </c>
      <c r="N791" s="299">
        <v>1.17</v>
      </c>
      <c r="O791" s="318">
        <v>11.957740585774056</v>
      </c>
      <c r="P791" s="299">
        <v>-4.96</v>
      </c>
      <c r="Q791" s="318">
        <v>10.477489539748952</v>
      </c>
      <c r="R791" s="312">
        <v>187.99</v>
      </c>
      <c r="S791" s="312">
        <v>85.52</v>
      </c>
      <c r="T791" s="312">
        <v>177.06</v>
      </c>
      <c r="U791" s="312">
        <v>295.19</v>
      </c>
      <c r="V791" s="312">
        <v>97.56</v>
      </c>
      <c r="W791" s="303"/>
      <c r="Y791" s="305"/>
      <c r="Z791" s="305"/>
      <c r="AA791" s="305"/>
      <c r="AB791" s="306"/>
      <c r="AC791" s="305"/>
      <c r="AD791" s="307"/>
    </row>
    <row r="792" spans="1:30" s="304" customFormat="1">
      <c r="A792" s="296">
        <v>11</v>
      </c>
      <c r="B792" s="297" t="s">
        <v>1806</v>
      </c>
      <c r="C792" s="296" t="s">
        <v>814</v>
      </c>
      <c r="D792" s="297" t="s">
        <v>2704</v>
      </c>
      <c r="E792" s="297" t="s">
        <v>945</v>
      </c>
      <c r="F792" s="296">
        <v>5</v>
      </c>
      <c r="G792" s="298">
        <v>1.1499999999999999</v>
      </c>
      <c r="H792" s="298">
        <v>1.06</v>
      </c>
      <c r="I792" s="298">
        <v>0.88</v>
      </c>
      <c r="J792" s="299">
        <v>3519701.87</v>
      </c>
      <c r="K792" s="299">
        <v>-3034050.65</v>
      </c>
      <c r="L792" s="299">
        <v>-2316238.4700000002</v>
      </c>
      <c r="M792" s="299">
        <v>-2943945.7</v>
      </c>
      <c r="N792" s="299">
        <v>-4.72</v>
      </c>
      <c r="O792" s="318">
        <v>11.957740585774056</v>
      </c>
      <c r="P792" s="299">
        <v>-6.33</v>
      </c>
      <c r="Q792" s="318">
        <v>10.477489539748952</v>
      </c>
      <c r="R792" s="312">
        <v>391.95</v>
      </c>
      <c r="S792" s="312">
        <v>113.33</v>
      </c>
      <c r="T792" s="312">
        <v>76.930000000000007</v>
      </c>
      <c r="U792" s="312">
        <v>383.88</v>
      </c>
      <c r="V792" s="312">
        <v>73.39</v>
      </c>
      <c r="W792" s="303"/>
      <c r="Y792" s="305"/>
      <c r="Z792" s="305"/>
      <c r="AA792" s="305"/>
      <c r="AB792" s="306"/>
      <c r="AC792" s="305"/>
      <c r="AD792" s="307"/>
    </row>
    <row r="793" spans="1:30" s="304" customFormat="1">
      <c r="A793" s="296">
        <v>11</v>
      </c>
      <c r="B793" s="297" t="s">
        <v>1806</v>
      </c>
      <c r="C793" s="296" t="s">
        <v>815</v>
      </c>
      <c r="D793" s="297" t="s">
        <v>2705</v>
      </c>
      <c r="E793" s="297" t="s">
        <v>2865</v>
      </c>
      <c r="F793" s="296">
        <v>6</v>
      </c>
      <c r="G793" s="298">
        <v>1.0900000000000001</v>
      </c>
      <c r="H793" s="298">
        <v>1.03</v>
      </c>
      <c r="I793" s="298">
        <v>0.54</v>
      </c>
      <c r="J793" s="299">
        <v>3031206.44</v>
      </c>
      <c r="K793" s="299">
        <v>24309886.449999999</v>
      </c>
      <c r="L793" s="299">
        <v>29858222.399999999</v>
      </c>
      <c r="M793" s="299">
        <v>-16190103.52</v>
      </c>
      <c r="N793" s="299">
        <v>43.11</v>
      </c>
      <c r="O793" s="318">
        <v>12.960000000000003</v>
      </c>
      <c r="P793" s="299">
        <v>23.49</v>
      </c>
      <c r="Q793" s="318">
        <v>10.950165289256196</v>
      </c>
      <c r="R793" s="312">
        <v>347.92</v>
      </c>
      <c r="S793" s="312">
        <v>353.84</v>
      </c>
      <c r="T793" s="312">
        <v>79.599999999999994</v>
      </c>
      <c r="U793" s="312">
        <v>633.04</v>
      </c>
      <c r="V793" s="312">
        <v>43.85</v>
      </c>
      <c r="W793" s="303"/>
      <c r="Y793" s="305"/>
      <c r="Z793" s="305"/>
      <c r="AA793" s="305"/>
      <c r="AB793" s="306"/>
      <c r="AC793" s="305"/>
      <c r="AD793" s="307"/>
    </row>
    <row r="794" spans="1:30" s="304" customFormat="1">
      <c r="A794" s="321">
        <v>11</v>
      </c>
      <c r="B794" s="322" t="s">
        <v>1815</v>
      </c>
      <c r="C794" s="321" t="s">
        <v>816</v>
      </c>
      <c r="D794" s="322" t="s">
        <v>2706</v>
      </c>
      <c r="E794" s="322" t="s">
        <v>1957</v>
      </c>
      <c r="F794" s="321">
        <v>18</v>
      </c>
      <c r="G794" s="323">
        <v>1.1200000000000001</v>
      </c>
      <c r="H794" s="323">
        <v>1.02</v>
      </c>
      <c r="I794" s="323">
        <v>0.55000000000000004</v>
      </c>
      <c r="J794" s="324">
        <v>83518532.969999999</v>
      </c>
      <c r="K794" s="324">
        <v>132416603.56</v>
      </c>
      <c r="L794" s="324">
        <v>115024226.93000001</v>
      </c>
      <c r="M794" s="324">
        <v>-309063287.98000002</v>
      </c>
      <c r="N794" s="324">
        <v>7.32</v>
      </c>
      <c r="O794" s="325">
        <v>7.9006250000000007</v>
      </c>
      <c r="P794" s="324">
        <v>5.7</v>
      </c>
      <c r="Q794" s="325">
        <v>2.48</v>
      </c>
      <c r="R794" s="312">
        <v>153.75</v>
      </c>
      <c r="S794" s="312">
        <v>45.11</v>
      </c>
      <c r="T794" s="326">
        <v>108.36</v>
      </c>
      <c r="U794" s="326">
        <v>85.21</v>
      </c>
      <c r="V794" s="312">
        <v>27.23</v>
      </c>
      <c r="W794" s="303"/>
      <c r="Y794" s="305"/>
      <c r="Z794" s="305"/>
      <c r="AA794" s="305"/>
      <c r="AB794" s="306"/>
      <c r="AC794" s="305"/>
      <c r="AD794" s="307"/>
    </row>
    <row r="795" spans="1:30" s="304" customFormat="1">
      <c r="A795" s="321">
        <v>11</v>
      </c>
      <c r="B795" s="322" t="s">
        <v>1815</v>
      </c>
      <c r="C795" s="321" t="s">
        <v>817</v>
      </c>
      <c r="D795" s="322" t="s">
        <v>2707</v>
      </c>
      <c r="E795" s="322" t="s">
        <v>2866</v>
      </c>
      <c r="F795" s="321">
        <v>12</v>
      </c>
      <c r="G795" s="323">
        <v>2.59</v>
      </c>
      <c r="H795" s="323">
        <v>2.4</v>
      </c>
      <c r="I795" s="323">
        <v>1.91</v>
      </c>
      <c r="J795" s="324">
        <v>117108770.67</v>
      </c>
      <c r="K795" s="324">
        <v>10286416.49</v>
      </c>
      <c r="L795" s="324">
        <v>32977704.59</v>
      </c>
      <c r="M795" s="324">
        <v>67494443.959999993</v>
      </c>
      <c r="N795" s="324">
        <v>17.64</v>
      </c>
      <c r="O795" s="325">
        <v>11.824857142857141</v>
      </c>
      <c r="P795" s="324">
        <v>2.5299999999999998</v>
      </c>
      <c r="Q795" s="325">
        <v>6.0414285714285709</v>
      </c>
      <c r="R795" s="326">
        <v>121.76</v>
      </c>
      <c r="S795" s="326">
        <v>105.3</v>
      </c>
      <c r="T795" s="326">
        <v>252.89</v>
      </c>
      <c r="U795" s="326">
        <v>69.12</v>
      </c>
      <c r="V795" s="326">
        <v>89.49</v>
      </c>
      <c r="W795" s="303"/>
      <c r="Y795" s="305"/>
      <c r="Z795" s="305"/>
      <c r="AA795" s="305"/>
      <c r="AB795" s="306"/>
      <c r="AC795" s="305"/>
      <c r="AD795" s="307"/>
    </row>
    <row r="796" spans="1:30" s="304" customFormat="1">
      <c r="A796" s="321">
        <v>11</v>
      </c>
      <c r="B796" s="322" t="s">
        <v>1815</v>
      </c>
      <c r="C796" s="321" t="s">
        <v>818</v>
      </c>
      <c r="D796" s="322" t="s">
        <v>2708</v>
      </c>
      <c r="E796" s="322" t="s">
        <v>941</v>
      </c>
      <c r="F796" s="321">
        <v>10</v>
      </c>
      <c r="G796" s="323">
        <v>1.18</v>
      </c>
      <c r="H796" s="323">
        <v>1.06</v>
      </c>
      <c r="I796" s="323">
        <v>0.83</v>
      </c>
      <c r="J796" s="324">
        <v>10588041</v>
      </c>
      <c r="K796" s="324">
        <v>13669192.74</v>
      </c>
      <c r="L796" s="324">
        <v>14297725.27</v>
      </c>
      <c r="M796" s="324">
        <v>-9865802.3900000006</v>
      </c>
      <c r="N796" s="324">
        <v>10.039999999999999</v>
      </c>
      <c r="O796" s="325">
        <v>10.935862068965518</v>
      </c>
      <c r="P796" s="324">
        <v>5.77</v>
      </c>
      <c r="Q796" s="325">
        <v>9.086724137931034</v>
      </c>
      <c r="R796" s="326">
        <v>138.75</v>
      </c>
      <c r="S796" s="326">
        <v>113.49</v>
      </c>
      <c r="T796" s="312">
        <v>46.79</v>
      </c>
      <c r="U796" s="326">
        <v>138.80000000000001</v>
      </c>
      <c r="V796" s="312">
        <v>34.08</v>
      </c>
      <c r="W796" s="303"/>
      <c r="Y796" s="305"/>
      <c r="Z796" s="305"/>
      <c r="AA796" s="305"/>
      <c r="AB796" s="306"/>
      <c r="AC796" s="305"/>
      <c r="AD796" s="307"/>
    </row>
    <row r="797" spans="1:30" s="304" customFormat="1">
      <c r="A797" s="296">
        <v>11</v>
      </c>
      <c r="B797" s="297" t="s">
        <v>1819</v>
      </c>
      <c r="C797" s="296" t="s">
        <v>819</v>
      </c>
      <c r="D797" s="297" t="s">
        <v>2709</v>
      </c>
      <c r="E797" s="297" t="s">
        <v>1038</v>
      </c>
      <c r="F797" s="296">
        <v>16</v>
      </c>
      <c r="G797" s="298">
        <v>1</v>
      </c>
      <c r="H797" s="298">
        <v>0.87</v>
      </c>
      <c r="I797" s="298">
        <v>0.64</v>
      </c>
      <c r="J797" s="299">
        <v>93770.08</v>
      </c>
      <c r="K797" s="299">
        <v>14676967.810000001</v>
      </c>
      <c r="L797" s="299">
        <v>15875376.73</v>
      </c>
      <c r="M797" s="299">
        <v>-47109706.170000002</v>
      </c>
      <c r="N797" s="299">
        <v>3.79</v>
      </c>
      <c r="O797" s="318">
        <v>7.936451612903225</v>
      </c>
      <c r="P797" s="299">
        <v>3.39</v>
      </c>
      <c r="Q797" s="318">
        <v>4.3241935483870959</v>
      </c>
      <c r="R797" s="312">
        <v>178.59</v>
      </c>
      <c r="S797" s="312">
        <v>32.78</v>
      </c>
      <c r="T797" s="312">
        <v>26.01</v>
      </c>
      <c r="U797" s="312">
        <v>59.35</v>
      </c>
      <c r="V797" s="312">
        <v>43.25</v>
      </c>
      <c r="W797" s="303"/>
      <c r="Y797" s="305"/>
      <c r="Z797" s="305"/>
      <c r="AA797" s="305"/>
      <c r="AB797" s="306"/>
      <c r="AC797" s="305"/>
      <c r="AD797" s="307"/>
    </row>
    <row r="798" spans="1:30" s="304" customFormat="1">
      <c r="A798" s="296">
        <v>11</v>
      </c>
      <c r="B798" s="297" t="s">
        <v>1819</v>
      </c>
      <c r="C798" s="296" t="s">
        <v>820</v>
      </c>
      <c r="D798" s="297" t="s">
        <v>2710</v>
      </c>
      <c r="E798" s="297" t="s">
        <v>967</v>
      </c>
      <c r="F798" s="296">
        <v>2</v>
      </c>
      <c r="G798" s="298">
        <v>1.63</v>
      </c>
      <c r="H798" s="298">
        <v>1.39</v>
      </c>
      <c r="I798" s="298">
        <v>1.21</v>
      </c>
      <c r="J798" s="299">
        <v>3154154.34</v>
      </c>
      <c r="K798" s="299">
        <v>4522186.32</v>
      </c>
      <c r="L798" s="299">
        <v>3481537.1</v>
      </c>
      <c r="M798" s="299">
        <v>1046320.73</v>
      </c>
      <c r="N798" s="299">
        <v>9.9</v>
      </c>
      <c r="O798" s="318">
        <v>15.133488372093023</v>
      </c>
      <c r="P798" s="299">
        <v>10.79</v>
      </c>
      <c r="Q798" s="318">
        <v>8.0209302325581397</v>
      </c>
      <c r="R798" s="312">
        <v>113.31</v>
      </c>
      <c r="S798" s="312">
        <v>24</v>
      </c>
      <c r="T798" s="312">
        <v>24.16</v>
      </c>
      <c r="U798" s="312">
        <v>65.88</v>
      </c>
      <c r="V798" s="312">
        <v>60.41</v>
      </c>
      <c r="W798" s="303"/>
      <c r="Y798" s="305"/>
      <c r="Z798" s="305"/>
      <c r="AA798" s="305"/>
      <c r="AB798" s="306"/>
      <c r="AC798" s="305"/>
      <c r="AD798" s="307"/>
    </row>
    <row r="799" spans="1:30" s="304" customFormat="1">
      <c r="A799" s="296">
        <v>11</v>
      </c>
      <c r="B799" s="297" t="s">
        <v>1819</v>
      </c>
      <c r="C799" s="296" t="s">
        <v>821</v>
      </c>
      <c r="D799" s="297" t="s">
        <v>2711</v>
      </c>
      <c r="E799" s="297" t="s">
        <v>945</v>
      </c>
      <c r="F799" s="296">
        <v>5</v>
      </c>
      <c r="G799" s="298">
        <v>1.48</v>
      </c>
      <c r="H799" s="298">
        <v>1.35</v>
      </c>
      <c r="I799" s="298">
        <v>0.99</v>
      </c>
      <c r="J799" s="299">
        <v>7173467.21</v>
      </c>
      <c r="K799" s="299">
        <v>5412512.1500000004</v>
      </c>
      <c r="L799" s="299">
        <v>6032622.9400000004</v>
      </c>
      <c r="M799" s="299">
        <v>-216791.95</v>
      </c>
      <c r="N799" s="299">
        <v>11.89</v>
      </c>
      <c r="O799" s="318">
        <v>11.957740585774056</v>
      </c>
      <c r="P799" s="299">
        <v>14.48</v>
      </c>
      <c r="Q799" s="318">
        <v>10.477489539748952</v>
      </c>
      <c r="R799" s="312">
        <v>225.1</v>
      </c>
      <c r="S799" s="312">
        <v>174.81</v>
      </c>
      <c r="T799" s="312">
        <v>69.86</v>
      </c>
      <c r="U799" s="312">
        <v>164.23</v>
      </c>
      <c r="V799" s="312">
        <v>58.65</v>
      </c>
      <c r="W799" s="303"/>
      <c r="Y799" s="305"/>
      <c r="Z799" s="305"/>
      <c r="AA799" s="305"/>
      <c r="AB799" s="306"/>
      <c r="AC799" s="305"/>
      <c r="AD799" s="307"/>
    </row>
    <row r="800" spans="1:30" s="304" customFormat="1">
      <c r="A800" s="296">
        <v>11</v>
      </c>
      <c r="B800" s="297" t="s">
        <v>1819</v>
      </c>
      <c r="C800" s="296" t="s">
        <v>822</v>
      </c>
      <c r="D800" s="297" t="s">
        <v>2712</v>
      </c>
      <c r="E800" s="297" t="s">
        <v>2865</v>
      </c>
      <c r="F800" s="296">
        <v>6</v>
      </c>
      <c r="G800" s="298">
        <v>3.06</v>
      </c>
      <c r="H800" s="298">
        <v>2.91</v>
      </c>
      <c r="I800" s="298">
        <v>2.67</v>
      </c>
      <c r="J800" s="299">
        <v>45200111.380000003</v>
      </c>
      <c r="K800" s="299">
        <v>-6032576.1799999997</v>
      </c>
      <c r="L800" s="299">
        <v>5584887.3499999996</v>
      </c>
      <c r="M800" s="299">
        <v>36595279.439999998</v>
      </c>
      <c r="N800" s="299">
        <v>7.01</v>
      </c>
      <c r="O800" s="318">
        <v>12.960000000000003</v>
      </c>
      <c r="P800" s="299">
        <v>-7.1</v>
      </c>
      <c r="Q800" s="318">
        <v>10.950165289256196</v>
      </c>
      <c r="R800" s="312">
        <v>76.17</v>
      </c>
      <c r="S800" s="312">
        <v>22.24</v>
      </c>
      <c r="T800" s="312">
        <v>21.01</v>
      </c>
      <c r="U800" s="312">
        <v>142.77000000000001</v>
      </c>
      <c r="V800" s="312">
        <v>68.94</v>
      </c>
      <c r="W800" s="303"/>
      <c r="Y800" s="305"/>
      <c r="Z800" s="305"/>
      <c r="AA800" s="305"/>
      <c r="AB800" s="306"/>
      <c r="AC800" s="305"/>
      <c r="AD800" s="307"/>
    </row>
    <row r="801" spans="1:30" s="304" customFormat="1">
      <c r="A801" s="296">
        <v>11</v>
      </c>
      <c r="B801" s="297" t="s">
        <v>1819</v>
      </c>
      <c r="C801" s="296" t="s">
        <v>823</v>
      </c>
      <c r="D801" s="297" t="s">
        <v>2713</v>
      </c>
      <c r="E801" s="297" t="s">
        <v>967</v>
      </c>
      <c r="F801" s="296">
        <v>2</v>
      </c>
      <c r="G801" s="298">
        <v>1.1599999999999999</v>
      </c>
      <c r="H801" s="298">
        <v>1.06</v>
      </c>
      <c r="I801" s="298">
        <v>0.83</v>
      </c>
      <c r="J801" s="299">
        <v>1967853.07</v>
      </c>
      <c r="K801" s="299">
        <v>34769.65</v>
      </c>
      <c r="L801" s="299">
        <v>1392795.2</v>
      </c>
      <c r="M801" s="299">
        <v>-2105390.4900000002</v>
      </c>
      <c r="N801" s="299">
        <v>3.67</v>
      </c>
      <c r="O801" s="318">
        <v>15.133488372093023</v>
      </c>
      <c r="P801" s="299">
        <v>0.16</v>
      </c>
      <c r="Q801" s="318">
        <v>8.0209302325581397</v>
      </c>
      <c r="R801" s="312">
        <v>186.27</v>
      </c>
      <c r="S801" s="312">
        <v>21.79</v>
      </c>
      <c r="T801" s="312">
        <v>118.9</v>
      </c>
      <c r="U801" s="312">
        <v>106.49</v>
      </c>
      <c r="V801" s="312">
        <v>70.790000000000006</v>
      </c>
      <c r="W801" s="303"/>
      <c r="Y801" s="305"/>
      <c r="Z801" s="305"/>
      <c r="AA801" s="305"/>
      <c r="AB801" s="306"/>
      <c r="AC801" s="305"/>
      <c r="AD801" s="307"/>
    </row>
    <row r="802" spans="1:30" s="304" customFormat="1">
      <c r="A802" s="296">
        <v>11</v>
      </c>
      <c r="B802" s="297" t="s">
        <v>1825</v>
      </c>
      <c r="C802" s="296" t="s">
        <v>824</v>
      </c>
      <c r="D802" s="297" t="s">
        <v>2714</v>
      </c>
      <c r="E802" s="297" t="s">
        <v>1956</v>
      </c>
      <c r="F802" s="296">
        <v>19</v>
      </c>
      <c r="G802" s="298">
        <v>1.7</v>
      </c>
      <c r="H802" s="298">
        <v>1.45</v>
      </c>
      <c r="I802" s="298">
        <v>1.0900000000000001</v>
      </c>
      <c r="J802" s="299">
        <v>437470018.81</v>
      </c>
      <c r="K802" s="299">
        <v>270846995.56</v>
      </c>
      <c r="L802" s="299">
        <v>252020601.06999999</v>
      </c>
      <c r="M802" s="299">
        <v>53872275.780000001</v>
      </c>
      <c r="N802" s="299">
        <v>14.26</v>
      </c>
      <c r="O802" s="318">
        <v>9.5271428571428576</v>
      </c>
      <c r="P802" s="299">
        <v>9.44</v>
      </c>
      <c r="Q802" s="318">
        <v>5.5378571428571419</v>
      </c>
      <c r="R802" s="312">
        <v>164.81</v>
      </c>
      <c r="S802" s="312">
        <v>24.27</v>
      </c>
      <c r="T802" s="312">
        <v>33.68</v>
      </c>
      <c r="U802" s="312">
        <v>119.3</v>
      </c>
      <c r="V802" s="312">
        <v>45.03</v>
      </c>
      <c r="W802" s="303"/>
      <c r="Y802" s="305"/>
      <c r="Z802" s="305"/>
      <c r="AA802" s="305"/>
      <c r="AB802" s="306"/>
      <c r="AC802" s="305"/>
      <c r="AD802" s="307"/>
    </row>
    <row r="803" spans="1:30" s="304" customFormat="1">
      <c r="A803" s="296">
        <v>11</v>
      </c>
      <c r="B803" s="297" t="s">
        <v>1825</v>
      </c>
      <c r="C803" s="296" t="s">
        <v>825</v>
      </c>
      <c r="D803" s="297" t="s">
        <v>2715</v>
      </c>
      <c r="E803" s="297" t="s">
        <v>2868</v>
      </c>
      <c r="F803" s="296">
        <v>14</v>
      </c>
      <c r="G803" s="298">
        <v>1.1299999999999999</v>
      </c>
      <c r="H803" s="298">
        <v>1.03</v>
      </c>
      <c r="I803" s="298">
        <v>0.74</v>
      </c>
      <c r="J803" s="299">
        <v>23028598.41</v>
      </c>
      <c r="K803" s="299">
        <v>-9795732.8200000003</v>
      </c>
      <c r="L803" s="299">
        <v>2905769.37</v>
      </c>
      <c r="M803" s="299">
        <v>-44090300.229999997</v>
      </c>
      <c r="N803" s="299">
        <v>1.01</v>
      </c>
      <c r="O803" s="318">
        <v>11.61142857142857</v>
      </c>
      <c r="P803" s="299">
        <v>-2.56</v>
      </c>
      <c r="Q803" s="318">
        <v>4.7292857142857141</v>
      </c>
      <c r="R803" s="312">
        <v>157.47</v>
      </c>
      <c r="S803" s="312">
        <v>125.73</v>
      </c>
      <c r="T803" s="312">
        <v>56.16</v>
      </c>
      <c r="U803" s="312">
        <v>78.5</v>
      </c>
      <c r="V803" s="312">
        <v>72.069999999999993</v>
      </c>
      <c r="W803" s="303"/>
      <c r="Y803" s="305"/>
      <c r="Z803" s="305"/>
      <c r="AA803" s="305"/>
      <c r="AB803" s="306"/>
      <c r="AC803" s="305"/>
      <c r="AD803" s="307"/>
    </row>
    <row r="804" spans="1:30" s="304" customFormat="1">
      <c r="A804" s="296">
        <v>11</v>
      </c>
      <c r="B804" s="297" t="s">
        <v>1825</v>
      </c>
      <c r="C804" s="296" t="s">
        <v>826</v>
      </c>
      <c r="D804" s="297" t="s">
        <v>2716</v>
      </c>
      <c r="E804" s="297" t="s">
        <v>2864</v>
      </c>
      <c r="F804" s="296">
        <v>13</v>
      </c>
      <c r="G804" s="298">
        <v>0.78</v>
      </c>
      <c r="H804" s="298">
        <v>0.65</v>
      </c>
      <c r="I804" s="298">
        <v>0.31</v>
      </c>
      <c r="J804" s="299">
        <v>-19366875.93</v>
      </c>
      <c r="K804" s="299">
        <v>15375279.85</v>
      </c>
      <c r="L804" s="299">
        <v>-7351290.3200000003</v>
      </c>
      <c r="M804" s="299">
        <v>-61703623.079999998</v>
      </c>
      <c r="N804" s="299">
        <v>-3.43</v>
      </c>
      <c r="O804" s="318">
        <v>11.051176470588238</v>
      </c>
      <c r="P804" s="299">
        <v>6.41</v>
      </c>
      <c r="Q804" s="318">
        <v>5.5768627450980395</v>
      </c>
      <c r="R804" s="312">
        <v>308.14</v>
      </c>
      <c r="S804" s="312">
        <v>65.37</v>
      </c>
      <c r="T804" s="312">
        <v>45.45</v>
      </c>
      <c r="U804" s="312">
        <v>255.35</v>
      </c>
      <c r="V804" s="312">
        <v>49.93</v>
      </c>
      <c r="W804" s="303"/>
      <c r="Y804" s="305"/>
      <c r="Z804" s="305"/>
      <c r="AA804" s="305"/>
      <c r="AB804" s="306"/>
      <c r="AC804" s="305"/>
      <c r="AD804" s="307"/>
    </row>
    <row r="805" spans="1:30" s="304" customFormat="1">
      <c r="A805" s="296">
        <v>11</v>
      </c>
      <c r="B805" s="297" t="s">
        <v>1825</v>
      </c>
      <c r="C805" s="296" t="s">
        <v>827</v>
      </c>
      <c r="D805" s="297" t="s">
        <v>2717</v>
      </c>
      <c r="E805" s="297" t="s">
        <v>945</v>
      </c>
      <c r="F805" s="296">
        <v>5</v>
      </c>
      <c r="G805" s="298">
        <v>1.29</v>
      </c>
      <c r="H805" s="298">
        <v>1.22</v>
      </c>
      <c r="I805" s="298">
        <v>1.1000000000000001</v>
      </c>
      <c r="J805" s="299">
        <v>10611905.9</v>
      </c>
      <c r="K805" s="299">
        <v>2965739.52</v>
      </c>
      <c r="L805" s="299">
        <v>3801981.57</v>
      </c>
      <c r="M805" s="299">
        <v>3659564.05</v>
      </c>
      <c r="N805" s="299">
        <v>5.55</v>
      </c>
      <c r="O805" s="318">
        <v>11.957740585774056</v>
      </c>
      <c r="P805" s="299">
        <v>2.98</v>
      </c>
      <c r="Q805" s="318">
        <v>10.477489539748952</v>
      </c>
      <c r="R805" s="312">
        <v>573.99</v>
      </c>
      <c r="S805" s="312">
        <v>21.21</v>
      </c>
      <c r="T805" s="312">
        <v>66.099999999999994</v>
      </c>
      <c r="U805" s="312">
        <v>138.55000000000001</v>
      </c>
      <c r="V805" s="312">
        <v>55.88</v>
      </c>
      <c r="W805" s="303"/>
      <c r="Y805" s="305"/>
      <c r="Z805" s="305"/>
      <c r="AA805" s="305"/>
      <c r="AB805" s="306"/>
      <c r="AC805" s="305"/>
      <c r="AD805" s="307"/>
    </row>
    <row r="806" spans="1:30" s="304" customFormat="1">
      <c r="A806" s="296">
        <v>11</v>
      </c>
      <c r="B806" s="297" t="s">
        <v>1825</v>
      </c>
      <c r="C806" s="296" t="s">
        <v>828</v>
      </c>
      <c r="D806" s="297" t="s">
        <v>2718</v>
      </c>
      <c r="E806" s="297" t="s">
        <v>945</v>
      </c>
      <c r="F806" s="296">
        <v>5</v>
      </c>
      <c r="G806" s="298">
        <v>1.64</v>
      </c>
      <c r="H806" s="298">
        <v>1.53</v>
      </c>
      <c r="I806" s="298">
        <v>1.21</v>
      </c>
      <c r="J806" s="299">
        <v>25334830</v>
      </c>
      <c r="K806" s="299">
        <v>17236139.010000002</v>
      </c>
      <c r="L806" s="299">
        <v>17248286.57</v>
      </c>
      <c r="M806" s="299">
        <v>8078522.7400000002</v>
      </c>
      <c r="N806" s="299">
        <v>18.100000000000001</v>
      </c>
      <c r="O806" s="318">
        <v>11.957740585774056</v>
      </c>
      <c r="P806" s="299">
        <v>17.61</v>
      </c>
      <c r="Q806" s="318">
        <v>10.477489539748952</v>
      </c>
      <c r="R806" s="312">
        <v>138.61000000000001</v>
      </c>
      <c r="S806" s="312">
        <v>47.22</v>
      </c>
      <c r="T806" s="312">
        <v>64.56</v>
      </c>
      <c r="U806" s="312">
        <v>290.02999999999997</v>
      </c>
      <c r="V806" s="312">
        <v>66.36</v>
      </c>
      <c r="W806" s="303"/>
      <c r="Y806" s="305"/>
      <c r="Z806" s="305"/>
      <c r="AA806" s="305"/>
      <c r="AB806" s="306"/>
      <c r="AC806" s="305"/>
      <c r="AD806" s="307"/>
    </row>
    <row r="807" spans="1:30" s="304" customFormat="1">
      <c r="A807" s="296">
        <v>11</v>
      </c>
      <c r="B807" s="297" t="s">
        <v>1825</v>
      </c>
      <c r="C807" s="296" t="s">
        <v>829</v>
      </c>
      <c r="D807" s="297" t="s">
        <v>2719</v>
      </c>
      <c r="E807" s="297" t="s">
        <v>2866</v>
      </c>
      <c r="F807" s="296">
        <v>12</v>
      </c>
      <c r="G807" s="298">
        <v>1.53</v>
      </c>
      <c r="H807" s="298">
        <v>1.37</v>
      </c>
      <c r="I807" s="298">
        <v>1.1299999999999999</v>
      </c>
      <c r="J807" s="299">
        <v>25768677.280000001</v>
      </c>
      <c r="K807" s="299">
        <v>10512799.699999999</v>
      </c>
      <c r="L807" s="299">
        <v>13819615.09</v>
      </c>
      <c r="M807" s="299">
        <v>5958112.8799999999</v>
      </c>
      <c r="N807" s="299">
        <v>11.33</v>
      </c>
      <c r="O807" s="318">
        <v>11.824857142857141</v>
      </c>
      <c r="P807" s="299">
        <v>4.38</v>
      </c>
      <c r="Q807" s="318">
        <v>6.0414285714285709</v>
      </c>
      <c r="R807" s="312">
        <v>236.51</v>
      </c>
      <c r="S807" s="312">
        <v>92.37</v>
      </c>
      <c r="T807" s="312">
        <v>61.05</v>
      </c>
      <c r="U807" s="312">
        <v>204.42</v>
      </c>
      <c r="V807" s="312">
        <v>65.38</v>
      </c>
      <c r="W807" s="303"/>
      <c r="Y807" s="305"/>
      <c r="Z807" s="305"/>
      <c r="AA807" s="305"/>
      <c r="AB807" s="306"/>
      <c r="AC807" s="305"/>
      <c r="AD807" s="307"/>
    </row>
    <row r="808" spans="1:30" s="304" customFormat="1">
      <c r="A808" s="296">
        <v>11</v>
      </c>
      <c r="B808" s="297" t="s">
        <v>1825</v>
      </c>
      <c r="C808" s="296" t="s">
        <v>830</v>
      </c>
      <c r="D808" s="297" t="s">
        <v>2720</v>
      </c>
      <c r="E808" s="297" t="s">
        <v>2865</v>
      </c>
      <c r="F808" s="296">
        <v>6</v>
      </c>
      <c r="G808" s="298">
        <v>1.19</v>
      </c>
      <c r="H808" s="298">
        <v>1.05</v>
      </c>
      <c r="I808" s="298">
        <v>0.82</v>
      </c>
      <c r="J808" s="299">
        <v>6806824.7599999998</v>
      </c>
      <c r="K808" s="299">
        <v>2898214.99</v>
      </c>
      <c r="L808" s="299">
        <v>7713980.9800000004</v>
      </c>
      <c r="M808" s="299">
        <v>-6622211.7400000002</v>
      </c>
      <c r="N808" s="299">
        <v>9.3699999999999992</v>
      </c>
      <c r="O808" s="318">
        <v>12.960000000000003</v>
      </c>
      <c r="P808" s="299">
        <v>3.37</v>
      </c>
      <c r="Q808" s="318">
        <v>10.950165289256196</v>
      </c>
      <c r="R808" s="312">
        <v>348.79</v>
      </c>
      <c r="S808" s="312">
        <v>33.75</v>
      </c>
      <c r="T808" s="312">
        <v>103.49</v>
      </c>
      <c r="U808" s="312">
        <v>168.75</v>
      </c>
      <c r="V808" s="312">
        <v>80.25</v>
      </c>
      <c r="W808" s="303"/>
      <c r="Y808" s="305"/>
      <c r="Z808" s="305"/>
      <c r="AA808" s="305"/>
      <c r="AB808" s="306"/>
      <c r="AC808" s="305"/>
      <c r="AD808" s="307"/>
    </row>
    <row r="809" spans="1:30" s="304" customFormat="1">
      <c r="A809" s="296">
        <v>11</v>
      </c>
      <c r="B809" s="297" t="s">
        <v>1825</v>
      </c>
      <c r="C809" s="296" t="s">
        <v>831</v>
      </c>
      <c r="D809" s="297" t="s">
        <v>2721</v>
      </c>
      <c r="E809" s="297" t="s">
        <v>2865</v>
      </c>
      <c r="F809" s="296">
        <v>6</v>
      </c>
      <c r="G809" s="298">
        <v>1.42</v>
      </c>
      <c r="H809" s="298">
        <v>1.28</v>
      </c>
      <c r="I809" s="298">
        <v>0.99</v>
      </c>
      <c r="J809" s="299">
        <v>8295753.5599999996</v>
      </c>
      <c r="K809" s="299">
        <v>7264759.2999999998</v>
      </c>
      <c r="L809" s="299">
        <v>10014286.220000001</v>
      </c>
      <c r="M809" s="299">
        <v>-854411.92</v>
      </c>
      <c r="N809" s="299">
        <v>13.05</v>
      </c>
      <c r="O809" s="318">
        <v>12.960000000000003</v>
      </c>
      <c r="P809" s="299">
        <v>7.8</v>
      </c>
      <c r="Q809" s="318">
        <v>10.950165289256196</v>
      </c>
      <c r="R809" s="312">
        <v>249.2</v>
      </c>
      <c r="S809" s="312">
        <v>51.86</v>
      </c>
      <c r="T809" s="312">
        <v>47.12</v>
      </c>
      <c r="U809" s="312">
        <v>195.37</v>
      </c>
      <c r="V809" s="312">
        <v>51.32</v>
      </c>
      <c r="W809" s="303"/>
      <c r="Y809" s="305"/>
      <c r="Z809" s="305"/>
      <c r="AA809" s="305"/>
      <c r="AB809" s="306"/>
      <c r="AC809" s="305"/>
      <c r="AD809" s="307"/>
    </row>
    <row r="810" spans="1:30" s="304" customFormat="1">
      <c r="A810" s="296">
        <v>11</v>
      </c>
      <c r="B810" s="297" t="s">
        <v>1825</v>
      </c>
      <c r="C810" s="296" t="s">
        <v>832</v>
      </c>
      <c r="D810" s="297" t="s">
        <v>2722</v>
      </c>
      <c r="E810" s="297" t="s">
        <v>967</v>
      </c>
      <c r="F810" s="296">
        <v>2</v>
      </c>
      <c r="G810" s="298">
        <v>2.0299999999999998</v>
      </c>
      <c r="H810" s="298">
        <v>1.75</v>
      </c>
      <c r="I810" s="298">
        <v>1.48</v>
      </c>
      <c r="J810" s="299">
        <v>13596923.369999999</v>
      </c>
      <c r="K810" s="299">
        <v>1241787.02</v>
      </c>
      <c r="L810" s="299">
        <v>5750278.5</v>
      </c>
      <c r="M810" s="299">
        <v>6043646.5599999996</v>
      </c>
      <c r="N810" s="299">
        <v>9.41</v>
      </c>
      <c r="O810" s="318">
        <v>15.133488372093023</v>
      </c>
      <c r="P810" s="299">
        <v>1.25</v>
      </c>
      <c r="Q810" s="318">
        <v>8.0209302325581397</v>
      </c>
      <c r="R810" s="312">
        <v>378.46</v>
      </c>
      <c r="S810" s="312">
        <v>121.25</v>
      </c>
      <c r="T810" s="312">
        <v>75.42</v>
      </c>
      <c r="U810" s="312">
        <v>153.94</v>
      </c>
      <c r="V810" s="312">
        <v>86.98</v>
      </c>
      <c r="W810" s="303"/>
      <c r="Y810" s="305"/>
      <c r="Z810" s="305"/>
      <c r="AA810" s="305"/>
      <c r="AB810" s="306"/>
      <c r="AC810" s="305"/>
      <c r="AD810" s="307"/>
    </row>
    <row r="811" spans="1:30" s="304" customFormat="1">
      <c r="A811" s="296">
        <v>11</v>
      </c>
      <c r="B811" s="297" t="s">
        <v>1825</v>
      </c>
      <c r="C811" s="296" t="s">
        <v>833</v>
      </c>
      <c r="D811" s="297" t="s">
        <v>2723</v>
      </c>
      <c r="E811" s="297" t="s">
        <v>2865</v>
      </c>
      <c r="F811" s="296">
        <v>6</v>
      </c>
      <c r="G811" s="298">
        <v>2.48</v>
      </c>
      <c r="H811" s="298">
        <v>2.36</v>
      </c>
      <c r="I811" s="298">
        <v>2.11</v>
      </c>
      <c r="J811" s="299">
        <v>28322915.050000001</v>
      </c>
      <c r="K811" s="299">
        <v>4878435.71</v>
      </c>
      <c r="L811" s="299">
        <v>6491134.0599999996</v>
      </c>
      <c r="M811" s="299">
        <v>21207342.059999999</v>
      </c>
      <c r="N811" s="299">
        <v>10.58</v>
      </c>
      <c r="O811" s="318">
        <v>12.960000000000003</v>
      </c>
      <c r="P811" s="299">
        <v>6.6</v>
      </c>
      <c r="Q811" s="318">
        <v>10.950165289256196</v>
      </c>
      <c r="R811" s="312">
        <v>92.55</v>
      </c>
      <c r="S811" s="312">
        <v>35.270000000000003</v>
      </c>
      <c r="T811" s="312">
        <v>49.88</v>
      </c>
      <c r="U811" s="312">
        <v>319.13</v>
      </c>
      <c r="V811" s="312">
        <v>59.29</v>
      </c>
      <c r="W811" s="303"/>
      <c r="Y811" s="305"/>
      <c r="Z811" s="305"/>
      <c r="AA811" s="305"/>
      <c r="AB811" s="306"/>
      <c r="AC811" s="305"/>
      <c r="AD811" s="307"/>
    </row>
    <row r="812" spans="1:30" s="304" customFormat="1">
      <c r="A812" s="296">
        <v>11</v>
      </c>
      <c r="B812" s="297" t="s">
        <v>1825</v>
      </c>
      <c r="C812" s="296" t="s">
        <v>834</v>
      </c>
      <c r="D812" s="297" t="s">
        <v>2724</v>
      </c>
      <c r="E812" s="297" t="s">
        <v>945</v>
      </c>
      <c r="F812" s="296">
        <v>5</v>
      </c>
      <c r="G812" s="298">
        <v>1.1100000000000001</v>
      </c>
      <c r="H812" s="298">
        <v>0.74</v>
      </c>
      <c r="I812" s="298">
        <v>0.45</v>
      </c>
      <c r="J812" s="299">
        <v>4874927.4800000004</v>
      </c>
      <c r="K812" s="299">
        <v>7405655.9500000002</v>
      </c>
      <c r="L812" s="299">
        <v>7635419.9900000002</v>
      </c>
      <c r="M812" s="299">
        <v>-24415400.879999999</v>
      </c>
      <c r="N812" s="299">
        <v>9.5399999999999991</v>
      </c>
      <c r="O812" s="318">
        <v>11.957740585774056</v>
      </c>
      <c r="P812" s="299">
        <v>5.87</v>
      </c>
      <c r="Q812" s="318">
        <v>10.477489539748952</v>
      </c>
      <c r="R812" s="312">
        <v>413.97</v>
      </c>
      <c r="S812" s="312">
        <v>16.260000000000002</v>
      </c>
      <c r="T812" s="312">
        <v>33.880000000000003</v>
      </c>
      <c r="U812" s="312">
        <v>523.33000000000004</v>
      </c>
      <c r="V812" s="312">
        <v>55.6</v>
      </c>
      <c r="W812" s="303"/>
      <c r="Y812" s="305"/>
      <c r="Z812" s="305"/>
      <c r="AA812" s="305"/>
      <c r="AB812" s="306"/>
      <c r="AC812" s="305"/>
      <c r="AD812" s="307"/>
    </row>
    <row r="813" spans="1:30" s="304" customFormat="1">
      <c r="A813" s="296">
        <v>11</v>
      </c>
      <c r="B813" s="297" t="s">
        <v>1825</v>
      </c>
      <c r="C813" s="296" t="s">
        <v>835</v>
      </c>
      <c r="D813" s="297" t="s">
        <v>2725</v>
      </c>
      <c r="E813" s="297" t="s">
        <v>2866</v>
      </c>
      <c r="F813" s="296">
        <v>12</v>
      </c>
      <c r="G813" s="298">
        <v>2.4</v>
      </c>
      <c r="H813" s="298">
        <v>2.11</v>
      </c>
      <c r="I813" s="298">
        <v>1.38</v>
      </c>
      <c r="J813" s="299">
        <v>18425261.670000002</v>
      </c>
      <c r="K813" s="299">
        <v>13427809.369999999</v>
      </c>
      <c r="L813" s="299">
        <v>17408524.140000001</v>
      </c>
      <c r="M813" s="299">
        <v>5039460.7300000004</v>
      </c>
      <c r="N813" s="299">
        <v>12.5</v>
      </c>
      <c r="O813" s="318">
        <v>11.824857142857141</v>
      </c>
      <c r="P813" s="299">
        <v>13.23</v>
      </c>
      <c r="Q813" s="318">
        <v>6.0414285714285709</v>
      </c>
      <c r="R813" s="312">
        <v>140.69</v>
      </c>
      <c r="S813" s="312">
        <v>31.04</v>
      </c>
      <c r="T813" s="312">
        <v>65.069999999999993</v>
      </c>
      <c r="U813" s="312">
        <v>170.19</v>
      </c>
      <c r="V813" s="312">
        <v>36.53</v>
      </c>
      <c r="W813" s="303"/>
      <c r="Y813" s="305"/>
      <c r="Z813" s="305"/>
      <c r="AA813" s="305"/>
      <c r="AB813" s="306"/>
      <c r="AC813" s="305"/>
      <c r="AD813" s="307"/>
    </row>
    <row r="814" spans="1:30" s="304" customFormat="1">
      <c r="A814" s="296">
        <v>11</v>
      </c>
      <c r="B814" s="297" t="s">
        <v>1825</v>
      </c>
      <c r="C814" s="296" t="s">
        <v>836</v>
      </c>
      <c r="D814" s="297" t="s">
        <v>2726</v>
      </c>
      <c r="E814" s="297" t="s">
        <v>945</v>
      </c>
      <c r="F814" s="296">
        <v>5</v>
      </c>
      <c r="G814" s="298">
        <v>2.52</v>
      </c>
      <c r="H814" s="298">
        <v>2.31</v>
      </c>
      <c r="I814" s="298">
        <v>2</v>
      </c>
      <c r="J814" s="299">
        <v>19638319.129999999</v>
      </c>
      <c r="K814" s="299">
        <v>1671490.97</v>
      </c>
      <c r="L814" s="299">
        <v>3195723.15</v>
      </c>
      <c r="M814" s="299">
        <v>12404929.5</v>
      </c>
      <c r="N814" s="299">
        <v>5.19</v>
      </c>
      <c r="O814" s="318">
        <v>11.957740585774056</v>
      </c>
      <c r="P814" s="299">
        <v>2.97</v>
      </c>
      <c r="Q814" s="318">
        <v>10.477489539748952</v>
      </c>
      <c r="R814" s="312">
        <v>119.77</v>
      </c>
      <c r="S814" s="312">
        <v>52.96</v>
      </c>
      <c r="T814" s="312">
        <v>51.88</v>
      </c>
      <c r="U814" s="312">
        <v>87.24</v>
      </c>
      <c r="V814" s="312">
        <v>50.15</v>
      </c>
      <c r="W814" s="303"/>
      <c r="Y814" s="305"/>
      <c r="Z814" s="305"/>
      <c r="AA814" s="305"/>
      <c r="AB814" s="306"/>
      <c r="AC814" s="305"/>
      <c r="AD814" s="307"/>
    </row>
    <row r="815" spans="1:30" s="304" customFormat="1">
      <c r="A815" s="296">
        <v>11</v>
      </c>
      <c r="B815" s="297" t="s">
        <v>1825</v>
      </c>
      <c r="C815" s="296" t="s">
        <v>837</v>
      </c>
      <c r="D815" s="297" t="s">
        <v>2727</v>
      </c>
      <c r="E815" s="297" t="s">
        <v>2865</v>
      </c>
      <c r="F815" s="296">
        <v>6</v>
      </c>
      <c r="G815" s="298">
        <v>1.86</v>
      </c>
      <c r="H815" s="298">
        <v>1.66</v>
      </c>
      <c r="I815" s="298">
        <v>1.31</v>
      </c>
      <c r="J815" s="299">
        <v>20559266.960000001</v>
      </c>
      <c r="K815" s="299">
        <v>18770453.91</v>
      </c>
      <c r="L815" s="299">
        <v>18632093.07</v>
      </c>
      <c r="M815" s="299">
        <v>6742786.71</v>
      </c>
      <c r="N815" s="299">
        <v>19.510000000000002</v>
      </c>
      <c r="O815" s="318">
        <v>12.960000000000003</v>
      </c>
      <c r="P815" s="299">
        <v>28.19</v>
      </c>
      <c r="Q815" s="318">
        <v>10.950165289256196</v>
      </c>
      <c r="R815" s="312">
        <v>216.27</v>
      </c>
      <c r="S815" s="312">
        <v>56.64</v>
      </c>
      <c r="T815" s="312">
        <v>71.91</v>
      </c>
      <c r="U815" s="312">
        <v>132.16999999999999</v>
      </c>
      <c r="V815" s="312">
        <v>68.72</v>
      </c>
      <c r="W815" s="303"/>
      <c r="Y815" s="305"/>
      <c r="Z815" s="305"/>
      <c r="AA815" s="305"/>
      <c r="AB815" s="306"/>
      <c r="AC815" s="305"/>
      <c r="AD815" s="307"/>
    </row>
    <row r="816" spans="1:30" s="304" customFormat="1">
      <c r="A816" s="296">
        <v>11</v>
      </c>
      <c r="B816" s="297" t="s">
        <v>1825</v>
      </c>
      <c r="C816" s="296" t="s">
        <v>838</v>
      </c>
      <c r="D816" s="297" t="s">
        <v>2728</v>
      </c>
      <c r="E816" s="297" t="s">
        <v>2865</v>
      </c>
      <c r="F816" s="296">
        <v>6</v>
      </c>
      <c r="G816" s="298">
        <v>1.06</v>
      </c>
      <c r="H816" s="298">
        <v>0.96</v>
      </c>
      <c r="I816" s="298">
        <v>0.8</v>
      </c>
      <c r="J816" s="299">
        <v>2694660.28</v>
      </c>
      <c r="K816" s="299">
        <v>-3366025.04</v>
      </c>
      <c r="L816" s="299">
        <v>78702.38</v>
      </c>
      <c r="M816" s="299">
        <v>-9516924.8399999999</v>
      </c>
      <c r="N816" s="299">
        <v>0.08</v>
      </c>
      <c r="O816" s="318">
        <v>12.960000000000003</v>
      </c>
      <c r="P816" s="299">
        <v>-3.77</v>
      </c>
      <c r="Q816" s="318">
        <v>10.950165289256196</v>
      </c>
      <c r="R816" s="312">
        <v>331.25</v>
      </c>
      <c r="S816" s="312">
        <v>53.72</v>
      </c>
      <c r="T816" s="312">
        <v>62.18</v>
      </c>
      <c r="U816" s="312">
        <v>180.43</v>
      </c>
      <c r="V816" s="312">
        <v>48.45</v>
      </c>
      <c r="W816" s="303"/>
      <c r="Y816" s="305"/>
      <c r="Z816" s="305"/>
      <c r="AA816" s="305"/>
      <c r="AB816" s="306"/>
      <c r="AC816" s="305"/>
      <c r="AD816" s="307"/>
    </row>
    <row r="817" spans="1:30" s="304" customFormat="1">
      <c r="A817" s="296">
        <v>11</v>
      </c>
      <c r="B817" s="297" t="s">
        <v>1825</v>
      </c>
      <c r="C817" s="296" t="s">
        <v>839</v>
      </c>
      <c r="D817" s="297" t="s">
        <v>2729</v>
      </c>
      <c r="E817" s="297" t="s">
        <v>2865</v>
      </c>
      <c r="F817" s="296">
        <v>6</v>
      </c>
      <c r="G817" s="298">
        <v>1.75</v>
      </c>
      <c r="H817" s="298">
        <v>1.64</v>
      </c>
      <c r="I817" s="298">
        <v>1.44</v>
      </c>
      <c r="J817" s="299">
        <v>23470017.579999998</v>
      </c>
      <c r="K817" s="299">
        <v>14305173.34</v>
      </c>
      <c r="L817" s="299">
        <v>17446235.890000001</v>
      </c>
      <c r="M817" s="299">
        <v>13640227.83</v>
      </c>
      <c r="N817" s="299">
        <v>15.75</v>
      </c>
      <c r="O817" s="318">
        <v>12.960000000000003</v>
      </c>
      <c r="P817" s="299">
        <v>12.79</v>
      </c>
      <c r="Q817" s="318">
        <v>10.950165289256196</v>
      </c>
      <c r="R817" s="312">
        <v>359.87</v>
      </c>
      <c r="S817" s="312">
        <v>16.690000000000001</v>
      </c>
      <c r="T817" s="312">
        <v>25.61</v>
      </c>
      <c r="U817" s="312">
        <v>106.17</v>
      </c>
      <c r="V817" s="312">
        <v>47.82</v>
      </c>
      <c r="W817" s="303"/>
      <c r="Y817" s="305"/>
      <c r="Z817" s="305"/>
      <c r="AA817" s="305"/>
      <c r="AB817" s="306"/>
      <c r="AC817" s="305"/>
      <c r="AD817" s="307"/>
    </row>
    <row r="818" spans="1:30" s="304" customFormat="1">
      <c r="A818" s="296">
        <v>11</v>
      </c>
      <c r="B818" s="297" t="s">
        <v>1825</v>
      </c>
      <c r="C818" s="296" t="s">
        <v>840</v>
      </c>
      <c r="D818" s="297" t="s">
        <v>2730</v>
      </c>
      <c r="E818" s="297" t="s">
        <v>945</v>
      </c>
      <c r="F818" s="296">
        <v>5</v>
      </c>
      <c r="G818" s="298">
        <v>1.96</v>
      </c>
      <c r="H818" s="298">
        <v>1.77</v>
      </c>
      <c r="I818" s="298">
        <v>1.58</v>
      </c>
      <c r="J818" s="299">
        <v>9262516.9199999999</v>
      </c>
      <c r="K818" s="299">
        <v>4702534.88</v>
      </c>
      <c r="L818" s="299">
        <v>6963110.7000000002</v>
      </c>
      <c r="M818" s="299">
        <v>5619441.5999999996</v>
      </c>
      <c r="N818" s="299">
        <v>11.46</v>
      </c>
      <c r="O818" s="318">
        <v>11.957740585774056</v>
      </c>
      <c r="P818" s="299">
        <v>12.02</v>
      </c>
      <c r="Q818" s="318">
        <v>10.477489539748952</v>
      </c>
      <c r="R818" s="312">
        <v>147.88999999999999</v>
      </c>
      <c r="S818" s="312">
        <v>32.29</v>
      </c>
      <c r="T818" s="312">
        <v>48.8</v>
      </c>
      <c r="U818" s="312">
        <v>257.7</v>
      </c>
      <c r="V818" s="312">
        <v>58.28</v>
      </c>
      <c r="W818" s="303"/>
      <c r="Y818" s="305"/>
      <c r="Z818" s="305"/>
      <c r="AA818" s="305"/>
      <c r="AB818" s="306"/>
      <c r="AC818" s="305"/>
      <c r="AD818" s="307"/>
    </row>
    <row r="819" spans="1:30" s="304" customFormat="1">
      <c r="A819" s="296">
        <v>11</v>
      </c>
      <c r="B819" s="297" t="s">
        <v>1825</v>
      </c>
      <c r="C819" s="296" t="s">
        <v>841</v>
      </c>
      <c r="D819" s="297" t="s">
        <v>2929</v>
      </c>
      <c r="E819" s="297" t="s">
        <v>2864</v>
      </c>
      <c r="F819" s="296">
        <v>13</v>
      </c>
      <c r="G819" s="298">
        <v>1.02</v>
      </c>
      <c r="H819" s="298">
        <v>0.88</v>
      </c>
      <c r="I819" s="298">
        <v>0.65</v>
      </c>
      <c r="J819" s="299">
        <v>1261561.27</v>
      </c>
      <c r="K819" s="299">
        <v>18549579.699999999</v>
      </c>
      <c r="L819" s="299">
        <v>23925463.399999999</v>
      </c>
      <c r="M819" s="299">
        <v>-18026213.059999999</v>
      </c>
      <c r="N819" s="299">
        <v>15.33</v>
      </c>
      <c r="O819" s="318">
        <v>11.051176470588238</v>
      </c>
      <c r="P819" s="299">
        <v>7.85</v>
      </c>
      <c r="Q819" s="318">
        <v>5.5768627450980395</v>
      </c>
      <c r="R819" s="312">
        <v>447.35</v>
      </c>
      <c r="S819" s="312">
        <v>55.83</v>
      </c>
      <c r="T819" s="312">
        <v>67.680000000000007</v>
      </c>
      <c r="U819" s="312">
        <v>125.07</v>
      </c>
      <c r="V819" s="312">
        <v>68.319999999999993</v>
      </c>
      <c r="W819" s="303"/>
      <c r="Y819" s="305"/>
      <c r="Z819" s="305"/>
      <c r="AA819" s="305"/>
      <c r="AB819" s="306"/>
      <c r="AC819" s="305"/>
      <c r="AD819" s="307"/>
    </row>
    <row r="820" spans="1:30" s="304" customFormat="1">
      <c r="A820" s="296">
        <v>11</v>
      </c>
      <c r="B820" s="297" t="s">
        <v>1825</v>
      </c>
      <c r="C820" s="296" t="s">
        <v>842</v>
      </c>
      <c r="D820" s="297" t="s">
        <v>2731</v>
      </c>
      <c r="E820" s="297" t="s">
        <v>945</v>
      </c>
      <c r="F820" s="296">
        <v>5</v>
      </c>
      <c r="G820" s="298">
        <v>2.72</v>
      </c>
      <c r="H820" s="298">
        <v>2.5499999999999998</v>
      </c>
      <c r="I820" s="298">
        <v>2.0099999999999998</v>
      </c>
      <c r="J820" s="299">
        <v>20459855.890000001</v>
      </c>
      <c r="K820" s="299">
        <v>6489463.21</v>
      </c>
      <c r="L820" s="299">
        <v>6912771.4800000004</v>
      </c>
      <c r="M820" s="299">
        <v>11605670.16</v>
      </c>
      <c r="N820" s="299">
        <v>13.19</v>
      </c>
      <c r="O820" s="318">
        <v>11.957740585774056</v>
      </c>
      <c r="P820" s="299">
        <v>12.06</v>
      </c>
      <c r="Q820" s="318">
        <v>10.477489539748952</v>
      </c>
      <c r="R820" s="312">
        <v>274.29000000000002</v>
      </c>
      <c r="S820" s="312">
        <v>70.75</v>
      </c>
      <c r="T820" s="312">
        <v>52.15</v>
      </c>
      <c r="U820" s="312">
        <v>293.36</v>
      </c>
      <c r="V820" s="312">
        <v>64.14</v>
      </c>
      <c r="W820" s="303"/>
      <c r="Y820" s="305"/>
      <c r="Z820" s="305"/>
      <c r="AA820" s="305"/>
      <c r="AB820" s="306"/>
      <c r="AC820" s="305"/>
      <c r="AD820" s="307"/>
    </row>
    <row r="821" spans="1:30" s="304" customFormat="1">
      <c r="A821" s="296">
        <v>11</v>
      </c>
      <c r="B821" s="297" t="s">
        <v>1825</v>
      </c>
      <c r="C821" s="296" t="s">
        <v>843</v>
      </c>
      <c r="D821" s="297" t="s">
        <v>2732</v>
      </c>
      <c r="E821" s="297" t="s">
        <v>2866</v>
      </c>
      <c r="F821" s="296">
        <v>12</v>
      </c>
      <c r="G821" s="298">
        <v>1.1200000000000001</v>
      </c>
      <c r="H821" s="298">
        <v>1.02</v>
      </c>
      <c r="I821" s="298">
        <v>0.76</v>
      </c>
      <c r="J821" s="299">
        <v>5299011.74</v>
      </c>
      <c r="K821" s="299">
        <v>1389621.63</v>
      </c>
      <c r="L821" s="299">
        <v>8978372.6500000004</v>
      </c>
      <c r="M821" s="299">
        <v>-11061088.9</v>
      </c>
      <c r="N821" s="299">
        <v>8.2100000000000009</v>
      </c>
      <c r="O821" s="318">
        <v>11.824857142857141</v>
      </c>
      <c r="P821" s="299">
        <v>0.4</v>
      </c>
      <c r="Q821" s="318">
        <v>6.0414285714285709</v>
      </c>
      <c r="R821" s="312">
        <v>268.69</v>
      </c>
      <c r="S821" s="312">
        <v>57.84</v>
      </c>
      <c r="T821" s="312">
        <v>65.67</v>
      </c>
      <c r="U821" s="312">
        <v>198.56</v>
      </c>
      <c r="V821" s="312">
        <v>44.6</v>
      </c>
      <c r="W821" s="303"/>
      <c r="Y821" s="305"/>
      <c r="Z821" s="305"/>
      <c r="AA821" s="305"/>
      <c r="AB821" s="306"/>
      <c r="AC821" s="305"/>
      <c r="AD821" s="307"/>
    </row>
    <row r="822" spans="1:30" s="304" customFormat="1">
      <c r="A822" s="296">
        <v>12</v>
      </c>
      <c r="B822" s="297" t="s">
        <v>1846</v>
      </c>
      <c r="C822" s="296" t="s">
        <v>844</v>
      </c>
      <c r="D822" s="297" t="s">
        <v>2734</v>
      </c>
      <c r="E822" s="297" t="s">
        <v>1957</v>
      </c>
      <c r="F822" s="296">
        <v>18</v>
      </c>
      <c r="G822" s="298">
        <v>3.56</v>
      </c>
      <c r="H822" s="298">
        <v>3.22</v>
      </c>
      <c r="I822" s="298">
        <v>1.88</v>
      </c>
      <c r="J822" s="299">
        <v>455736645.94</v>
      </c>
      <c r="K822" s="299">
        <v>147983006.55000001</v>
      </c>
      <c r="L822" s="299">
        <v>61843947.68</v>
      </c>
      <c r="M822" s="299">
        <v>157179893.55000001</v>
      </c>
      <c r="N822" s="299">
        <v>5.76</v>
      </c>
      <c r="O822" s="318">
        <v>7.9006250000000007</v>
      </c>
      <c r="P822" s="299">
        <v>8.8000000000000007</v>
      </c>
      <c r="Q822" s="318">
        <v>2.48</v>
      </c>
      <c r="R822" s="312">
        <v>62.1</v>
      </c>
      <c r="S822" s="312">
        <v>107.06</v>
      </c>
      <c r="T822" s="312">
        <v>69.45</v>
      </c>
      <c r="U822" s="312">
        <v>36.299999999999997</v>
      </c>
      <c r="V822" s="312">
        <v>34.39</v>
      </c>
      <c r="W822" s="303"/>
      <c r="Y822" s="305"/>
      <c r="Z822" s="305"/>
      <c r="AA822" s="305"/>
      <c r="AB822" s="306"/>
      <c r="AC822" s="305"/>
      <c r="AD822" s="307"/>
    </row>
    <row r="823" spans="1:30" s="304" customFormat="1">
      <c r="A823" s="296">
        <v>12</v>
      </c>
      <c r="B823" s="297" t="s">
        <v>1846</v>
      </c>
      <c r="C823" s="296" t="s">
        <v>845</v>
      </c>
      <c r="D823" s="297" t="s">
        <v>2735</v>
      </c>
      <c r="E823" s="297" t="s">
        <v>941</v>
      </c>
      <c r="F823" s="296">
        <v>10</v>
      </c>
      <c r="G823" s="298">
        <v>1.68</v>
      </c>
      <c r="H823" s="298">
        <v>1.47</v>
      </c>
      <c r="I823" s="298">
        <v>1.25</v>
      </c>
      <c r="J823" s="299">
        <v>27371966.149999999</v>
      </c>
      <c r="K823" s="299">
        <v>572043.68999999994</v>
      </c>
      <c r="L823" s="299">
        <v>3188198.49</v>
      </c>
      <c r="M823" s="299">
        <v>9922910.4100000001</v>
      </c>
      <c r="N823" s="299">
        <v>2.21</v>
      </c>
      <c r="O823" s="318">
        <v>10.935862068965518</v>
      </c>
      <c r="P823" s="299">
        <v>0.43</v>
      </c>
      <c r="Q823" s="318">
        <v>9.086724137931034</v>
      </c>
      <c r="R823" s="312">
        <v>101.01</v>
      </c>
      <c r="S823" s="312">
        <v>43.71</v>
      </c>
      <c r="T823" s="312">
        <v>61.81</v>
      </c>
      <c r="U823" s="312">
        <v>62.35</v>
      </c>
      <c r="V823" s="312">
        <v>45.14</v>
      </c>
      <c r="W823" s="303"/>
      <c r="Y823" s="305"/>
      <c r="Z823" s="305"/>
      <c r="AA823" s="305"/>
      <c r="AB823" s="306"/>
      <c r="AC823" s="305"/>
      <c r="AD823" s="307"/>
    </row>
    <row r="824" spans="1:30" s="304" customFormat="1">
      <c r="A824" s="296">
        <v>12</v>
      </c>
      <c r="B824" s="297" t="s">
        <v>1846</v>
      </c>
      <c r="C824" s="296" t="s">
        <v>846</v>
      </c>
      <c r="D824" s="297" t="s">
        <v>2736</v>
      </c>
      <c r="E824" s="297" t="s">
        <v>963</v>
      </c>
      <c r="F824" s="296">
        <v>9</v>
      </c>
      <c r="G824" s="298">
        <v>1.39</v>
      </c>
      <c r="H824" s="298">
        <v>1.2</v>
      </c>
      <c r="I824" s="298">
        <v>0.93</v>
      </c>
      <c r="J824" s="299">
        <v>14236206.99</v>
      </c>
      <c r="K824" s="299">
        <v>9338644.3100000005</v>
      </c>
      <c r="L824" s="299">
        <v>13734991.77</v>
      </c>
      <c r="M824" s="299">
        <v>-2501959.62</v>
      </c>
      <c r="N824" s="299">
        <v>10.52</v>
      </c>
      <c r="O824" s="318">
        <v>10.682500000000001</v>
      </c>
      <c r="P824" s="299">
        <v>7.59</v>
      </c>
      <c r="Q824" s="318">
        <v>7.8810714285714285</v>
      </c>
      <c r="R824" s="312">
        <v>248.37</v>
      </c>
      <c r="S824" s="312">
        <v>51.87</v>
      </c>
      <c r="T824" s="312">
        <v>64.87</v>
      </c>
      <c r="U824" s="312">
        <v>54.58</v>
      </c>
      <c r="V824" s="312">
        <v>75.150000000000006</v>
      </c>
      <c r="W824" s="303"/>
      <c r="Y824" s="305"/>
      <c r="Z824" s="305"/>
      <c r="AA824" s="305"/>
      <c r="AB824" s="306"/>
      <c r="AC824" s="305"/>
      <c r="AD824" s="307"/>
    </row>
    <row r="825" spans="1:30" s="304" customFormat="1">
      <c r="A825" s="296">
        <v>12</v>
      </c>
      <c r="B825" s="297" t="s">
        <v>1846</v>
      </c>
      <c r="C825" s="296" t="s">
        <v>847</v>
      </c>
      <c r="D825" s="297" t="s">
        <v>2737</v>
      </c>
      <c r="E825" s="297" t="s">
        <v>2865</v>
      </c>
      <c r="F825" s="296">
        <v>6</v>
      </c>
      <c r="G825" s="298">
        <v>1.38</v>
      </c>
      <c r="H825" s="298">
        <v>1.22</v>
      </c>
      <c r="I825" s="298">
        <v>1.1000000000000001</v>
      </c>
      <c r="J825" s="299">
        <v>11624957.24</v>
      </c>
      <c r="K825" s="299">
        <v>6033317.0300000003</v>
      </c>
      <c r="L825" s="299">
        <v>6406572.9400000004</v>
      </c>
      <c r="M825" s="299">
        <v>3012225.15</v>
      </c>
      <c r="N825" s="299">
        <v>6.56</v>
      </c>
      <c r="O825" s="318">
        <v>12.960000000000003</v>
      </c>
      <c r="P825" s="299">
        <v>8.41</v>
      </c>
      <c r="Q825" s="318">
        <v>10.950165289256196</v>
      </c>
      <c r="R825" s="312">
        <v>213.35</v>
      </c>
      <c r="S825" s="312">
        <v>28.15</v>
      </c>
      <c r="T825" s="312">
        <v>44.03</v>
      </c>
      <c r="U825" s="312">
        <v>61.75</v>
      </c>
      <c r="V825" s="312">
        <v>71.38</v>
      </c>
      <c r="W825" s="303"/>
      <c r="Y825" s="305"/>
      <c r="Z825" s="305"/>
      <c r="AA825" s="305"/>
      <c r="AB825" s="306"/>
      <c r="AC825" s="305"/>
      <c r="AD825" s="307"/>
    </row>
    <row r="826" spans="1:30" s="304" customFormat="1">
      <c r="A826" s="296">
        <v>12</v>
      </c>
      <c r="B826" s="297" t="s">
        <v>1846</v>
      </c>
      <c r="C826" s="296" t="s">
        <v>848</v>
      </c>
      <c r="D826" s="297" t="s">
        <v>2738</v>
      </c>
      <c r="E826" s="297" t="s">
        <v>2865</v>
      </c>
      <c r="F826" s="296">
        <v>6</v>
      </c>
      <c r="G826" s="298">
        <v>1.58</v>
      </c>
      <c r="H826" s="298">
        <v>1.37</v>
      </c>
      <c r="I826" s="298">
        <v>1.1200000000000001</v>
      </c>
      <c r="J826" s="299">
        <v>8691141.1799999997</v>
      </c>
      <c r="K826" s="299">
        <v>3222276.05</v>
      </c>
      <c r="L826" s="299">
        <v>5981149.29</v>
      </c>
      <c r="M826" s="299">
        <v>1846455.94</v>
      </c>
      <c r="N826" s="299">
        <v>7.44</v>
      </c>
      <c r="O826" s="318">
        <v>12.960000000000003</v>
      </c>
      <c r="P826" s="299">
        <v>4.71</v>
      </c>
      <c r="Q826" s="318">
        <v>10.950165289256196</v>
      </c>
      <c r="R826" s="312">
        <v>130.32</v>
      </c>
      <c r="S826" s="312">
        <v>39.880000000000003</v>
      </c>
      <c r="T826" s="312">
        <v>105.37</v>
      </c>
      <c r="U826" s="312">
        <v>48.31</v>
      </c>
      <c r="V826" s="312">
        <v>58.67</v>
      </c>
      <c r="W826" s="303"/>
      <c r="Y826" s="305"/>
      <c r="Z826" s="305"/>
      <c r="AA826" s="305"/>
      <c r="AB826" s="306"/>
      <c r="AC826" s="305"/>
      <c r="AD826" s="307"/>
    </row>
    <row r="827" spans="1:30" s="304" customFormat="1">
      <c r="A827" s="296">
        <v>12</v>
      </c>
      <c r="B827" s="297" t="s">
        <v>1846</v>
      </c>
      <c r="C827" s="296" t="s">
        <v>849</v>
      </c>
      <c r="D827" s="297" t="s">
        <v>2739</v>
      </c>
      <c r="E827" s="297" t="s">
        <v>2866</v>
      </c>
      <c r="F827" s="296">
        <v>12</v>
      </c>
      <c r="G827" s="298">
        <v>1.22</v>
      </c>
      <c r="H827" s="298">
        <v>1.07</v>
      </c>
      <c r="I827" s="298">
        <v>0.81</v>
      </c>
      <c r="J827" s="299">
        <v>16725794.300000001</v>
      </c>
      <c r="K827" s="299">
        <v>4440892.4000000004</v>
      </c>
      <c r="L827" s="299">
        <v>15182300.279999999</v>
      </c>
      <c r="M827" s="299">
        <v>-15181471.35</v>
      </c>
      <c r="N827" s="299">
        <v>7.24</v>
      </c>
      <c r="O827" s="318">
        <v>11.824857142857141</v>
      </c>
      <c r="P827" s="299">
        <v>1.9</v>
      </c>
      <c r="Q827" s="318">
        <v>6.0414285714285709</v>
      </c>
      <c r="R827" s="312">
        <v>284.55</v>
      </c>
      <c r="S827" s="312">
        <v>50.69</v>
      </c>
      <c r="T827" s="312">
        <v>48</v>
      </c>
      <c r="U827" s="312">
        <v>64.349999999999994</v>
      </c>
      <c r="V827" s="312">
        <v>45.69</v>
      </c>
      <c r="W827" s="303"/>
      <c r="Y827" s="305"/>
      <c r="Z827" s="305"/>
      <c r="AA827" s="305"/>
      <c r="AB827" s="306"/>
      <c r="AC827" s="305"/>
      <c r="AD827" s="307"/>
    </row>
    <row r="828" spans="1:30" s="304" customFormat="1">
      <c r="A828" s="296">
        <v>12</v>
      </c>
      <c r="B828" s="297" t="s">
        <v>1846</v>
      </c>
      <c r="C828" s="296" t="s">
        <v>850</v>
      </c>
      <c r="D828" s="297" t="s">
        <v>2740</v>
      </c>
      <c r="E828" s="297" t="s">
        <v>2865</v>
      </c>
      <c r="F828" s="296">
        <v>6</v>
      </c>
      <c r="G828" s="298">
        <v>1.84</v>
      </c>
      <c r="H828" s="298">
        <v>1.64</v>
      </c>
      <c r="I828" s="298">
        <v>1.56</v>
      </c>
      <c r="J828" s="299">
        <v>18702998.190000001</v>
      </c>
      <c r="K828" s="299">
        <v>4395393.1500000004</v>
      </c>
      <c r="L828" s="299">
        <v>6177217.3099999996</v>
      </c>
      <c r="M828" s="299">
        <v>12546580.74</v>
      </c>
      <c r="N828" s="299">
        <v>7.45</v>
      </c>
      <c r="O828" s="318">
        <v>12.960000000000003</v>
      </c>
      <c r="P828" s="299">
        <v>7.23</v>
      </c>
      <c r="Q828" s="318">
        <v>10.950165289256196</v>
      </c>
      <c r="R828" s="312">
        <v>261.74</v>
      </c>
      <c r="S828" s="312">
        <v>30.01</v>
      </c>
      <c r="T828" s="312">
        <v>39.49</v>
      </c>
      <c r="U828" s="312">
        <v>44.15</v>
      </c>
      <c r="V828" s="312">
        <v>80.36</v>
      </c>
      <c r="W828" s="303"/>
      <c r="Y828" s="305"/>
      <c r="Z828" s="305"/>
      <c r="AA828" s="305"/>
      <c r="AB828" s="306"/>
      <c r="AC828" s="305"/>
      <c r="AD828" s="307"/>
    </row>
    <row r="829" spans="1:30" s="304" customFormat="1">
      <c r="A829" s="296">
        <v>12</v>
      </c>
      <c r="B829" s="297" t="s">
        <v>1846</v>
      </c>
      <c r="C829" s="296" t="s">
        <v>851</v>
      </c>
      <c r="D829" s="297" t="s">
        <v>2741</v>
      </c>
      <c r="E829" s="297" t="s">
        <v>2865</v>
      </c>
      <c r="F829" s="296">
        <v>6</v>
      </c>
      <c r="G829" s="298">
        <v>1.18</v>
      </c>
      <c r="H829" s="298">
        <v>1.03</v>
      </c>
      <c r="I829" s="298">
        <v>0.93</v>
      </c>
      <c r="J829" s="299">
        <v>7025662.9900000002</v>
      </c>
      <c r="K829" s="299">
        <v>4308260.29</v>
      </c>
      <c r="L829" s="299">
        <v>8733583.1300000008</v>
      </c>
      <c r="M829" s="299">
        <v>-2701751.53</v>
      </c>
      <c r="N829" s="299">
        <v>8.85</v>
      </c>
      <c r="O829" s="318">
        <v>12.960000000000003</v>
      </c>
      <c r="P829" s="299">
        <v>5.36</v>
      </c>
      <c r="Q829" s="318">
        <v>10.950165289256196</v>
      </c>
      <c r="R829" s="312">
        <v>310.44</v>
      </c>
      <c r="S829" s="312">
        <v>36.1</v>
      </c>
      <c r="T829" s="312">
        <v>64.010000000000005</v>
      </c>
      <c r="U829" s="312">
        <v>51.26</v>
      </c>
      <c r="V829" s="312">
        <v>62.76</v>
      </c>
      <c r="W829" s="303"/>
      <c r="Y829" s="305"/>
      <c r="Z829" s="305"/>
      <c r="AA829" s="305"/>
      <c r="AB829" s="306"/>
      <c r="AC829" s="305"/>
      <c r="AD829" s="307"/>
    </row>
    <row r="830" spans="1:30" s="304" customFormat="1">
      <c r="A830" s="296">
        <v>12</v>
      </c>
      <c r="B830" s="297" t="s">
        <v>1846</v>
      </c>
      <c r="C830" s="296" t="s">
        <v>852</v>
      </c>
      <c r="D830" s="297" t="s">
        <v>2742</v>
      </c>
      <c r="E830" s="297" t="s">
        <v>945</v>
      </c>
      <c r="F830" s="296">
        <v>5</v>
      </c>
      <c r="G830" s="298">
        <v>1.79</v>
      </c>
      <c r="H830" s="298">
        <v>1.61</v>
      </c>
      <c r="I830" s="298">
        <v>1.53</v>
      </c>
      <c r="J830" s="299">
        <v>14468806.289999999</v>
      </c>
      <c r="K830" s="299">
        <v>5965795.8300000001</v>
      </c>
      <c r="L830" s="299">
        <v>5808889.5899999999</v>
      </c>
      <c r="M830" s="299">
        <v>9760228.75</v>
      </c>
      <c r="N830" s="299">
        <v>8.01</v>
      </c>
      <c r="O830" s="318">
        <v>11.957740585774056</v>
      </c>
      <c r="P830" s="299">
        <v>10.25</v>
      </c>
      <c r="Q830" s="318">
        <v>10.477489539748952</v>
      </c>
      <c r="R830" s="312">
        <v>206.54</v>
      </c>
      <c r="S830" s="312">
        <v>33.130000000000003</v>
      </c>
      <c r="T830" s="312">
        <v>52.35</v>
      </c>
      <c r="U830" s="312">
        <v>63.56</v>
      </c>
      <c r="V830" s="312">
        <v>60.35</v>
      </c>
      <c r="W830" s="303"/>
      <c r="Y830" s="305"/>
      <c r="Z830" s="305"/>
      <c r="AA830" s="305"/>
      <c r="AB830" s="306"/>
      <c r="AC830" s="305"/>
      <c r="AD830" s="307"/>
    </row>
    <row r="831" spans="1:30" s="304" customFormat="1" ht="48">
      <c r="A831" s="296">
        <v>12</v>
      </c>
      <c r="B831" s="297" t="s">
        <v>1846</v>
      </c>
      <c r="C831" s="296" t="s">
        <v>853</v>
      </c>
      <c r="D831" s="297" t="s">
        <v>2930</v>
      </c>
      <c r="E831" s="297" t="s">
        <v>967</v>
      </c>
      <c r="F831" s="296">
        <v>2</v>
      </c>
      <c r="G831" s="298">
        <v>2.14</v>
      </c>
      <c r="H831" s="298">
        <v>1.99</v>
      </c>
      <c r="I831" s="298">
        <v>1.84</v>
      </c>
      <c r="J831" s="299">
        <v>13163458.18</v>
      </c>
      <c r="K831" s="299">
        <v>-690009.22</v>
      </c>
      <c r="L831" s="299">
        <v>4108737.01</v>
      </c>
      <c r="M831" s="299">
        <v>9649779.2300000004</v>
      </c>
      <c r="N831" s="299">
        <v>10.84</v>
      </c>
      <c r="O831" s="318">
        <v>15.133488372093023</v>
      </c>
      <c r="P831" s="299">
        <v>-0.89</v>
      </c>
      <c r="Q831" s="318">
        <v>8.0209302325581397</v>
      </c>
      <c r="R831" s="312">
        <v>233.29</v>
      </c>
      <c r="S831" s="312">
        <v>50.21</v>
      </c>
      <c r="T831" s="312">
        <v>72.52</v>
      </c>
      <c r="U831" s="312">
        <v>53.8</v>
      </c>
      <c r="V831" s="312">
        <v>76.36</v>
      </c>
      <c r="W831" s="303"/>
      <c r="Y831" s="305"/>
      <c r="Z831" s="305"/>
      <c r="AA831" s="305"/>
      <c r="AB831" s="306"/>
      <c r="AC831" s="305"/>
      <c r="AD831" s="307"/>
    </row>
    <row r="832" spans="1:30" s="304" customFormat="1">
      <c r="A832" s="296">
        <v>12</v>
      </c>
      <c r="B832" s="297" t="s">
        <v>1857</v>
      </c>
      <c r="C832" s="296" t="s">
        <v>854</v>
      </c>
      <c r="D832" s="297" t="s">
        <v>2743</v>
      </c>
      <c r="E832" s="297" t="s">
        <v>1000</v>
      </c>
      <c r="F832" s="296">
        <v>17</v>
      </c>
      <c r="G832" s="298">
        <v>2.44</v>
      </c>
      <c r="H832" s="298">
        <v>2.27</v>
      </c>
      <c r="I832" s="298">
        <v>1.67</v>
      </c>
      <c r="J832" s="299">
        <v>204822743.90000001</v>
      </c>
      <c r="K832" s="299">
        <v>80970792.650000006</v>
      </c>
      <c r="L832" s="299">
        <v>137012433.09999999</v>
      </c>
      <c r="M832" s="299">
        <v>94959746.950000003</v>
      </c>
      <c r="N832" s="299">
        <v>19.13</v>
      </c>
      <c r="O832" s="318">
        <v>7.9657894736842101</v>
      </c>
      <c r="P832" s="299">
        <v>10.53</v>
      </c>
      <c r="Q832" s="318">
        <v>3.4205263157894743</v>
      </c>
      <c r="R832" s="312">
        <v>95.99</v>
      </c>
      <c r="S832" s="312">
        <v>61.17</v>
      </c>
      <c r="T832" s="312">
        <v>42.73</v>
      </c>
      <c r="U832" s="312">
        <v>229.72</v>
      </c>
      <c r="V832" s="312">
        <v>38.979999999999997</v>
      </c>
      <c r="W832" s="303"/>
      <c r="Y832" s="305"/>
      <c r="Z832" s="305"/>
      <c r="AA832" s="305"/>
      <c r="AB832" s="306"/>
      <c r="AC832" s="305"/>
      <c r="AD832" s="307"/>
    </row>
    <row r="833" spans="1:30" s="304" customFormat="1">
      <c r="A833" s="296">
        <v>12</v>
      </c>
      <c r="B833" s="297" t="s">
        <v>1857</v>
      </c>
      <c r="C833" s="296" t="s">
        <v>855</v>
      </c>
      <c r="D833" s="297" t="s">
        <v>2744</v>
      </c>
      <c r="E833" s="297" t="s">
        <v>2867</v>
      </c>
      <c r="F833" s="296">
        <v>15</v>
      </c>
      <c r="G833" s="298">
        <v>2.82</v>
      </c>
      <c r="H833" s="298">
        <v>2.5499999999999998</v>
      </c>
      <c r="I833" s="298">
        <v>2.14</v>
      </c>
      <c r="J833" s="299">
        <v>144657475.56</v>
      </c>
      <c r="K833" s="299">
        <v>47492244.270000003</v>
      </c>
      <c r="L833" s="299">
        <v>71486666.480000004</v>
      </c>
      <c r="M833" s="299">
        <v>108842354.91</v>
      </c>
      <c r="N833" s="299">
        <v>17.829999999999998</v>
      </c>
      <c r="O833" s="318">
        <v>9.7924999999999986</v>
      </c>
      <c r="P833" s="299">
        <v>8.41</v>
      </c>
      <c r="Q833" s="318">
        <v>4.3149999999999995</v>
      </c>
      <c r="R833" s="312">
        <v>93.37</v>
      </c>
      <c r="S833" s="312">
        <v>20.13</v>
      </c>
      <c r="T833" s="312">
        <v>85.2</v>
      </c>
      <c r="U833" s="312">
        <v>201.09</v>
      </c>
      <c r="V833" s="312">
        <v>51.68</v>
      </c>
      <c r="W833" s="303"/>
      <c r="Y833" s="305"/>
      <c r="Z833" s="305"/>
      <c r="AA833" s="305"/>
      <c r="AB833" s="306"/>
      <c r="AC833" s="305"/>
      <c r="AD833" s="307"/>
    </row>
    <row r="834" spans="1:30" s="304" customFormat="1">
      <c r="A834" s="296">
        <v>12</v>
      </c>
      <c r="B834" s="297" t="s">
        <v>1857</v>
      </c>
      <c r="C834" s="296" t="s">
        <v>856</v>
      </c>
      <c r="D834" s="297" t="s">
        <v>2745</v>
      </c>
      <c r="E834" s="297" t="s">
        <v>941</v>
      </c>
      <c r="F834" s="296">
        <v>10</v>
      </c>
      <c r="G834" s="298">
        <v>3.17</v>
      </c>
      <c r="H834" s="298">
        <v>2.76</v>
      </c>
      <c r="I834" s="298">
        <v>2.4</v>
      </c>
      <c r="J834" s="299">
        <v>45273291.079999998</v>
      </c>
      <c r="K834" s="299">
        <v>7129083.8600000003</v>
      </c>
      <c r="L834" s="299">
        <v>13834656.92</v>
      </c>
      <c r="M834" s="299">
        <v>29263090.579999998</v>
      </c>
      <c r="N834" s="299">
        <v>9.2899999999999991</v>
      </c>
      <c r="O834" s="318">
        <v>10.935862068965518</v>
      </c>
      <c r="P834" s="299">
        <v>3.6</v>
      </c>
      <c r="Q834" s="318">
        <v>9.086724137931034</v>
      </c>
      <c r="R834" s="312">
        <v>101.83</v>
      </c>
      <c r="S834" s="312">
        <v>22.23</v>
      </c>
      <c r="T834" s="312">
        <v>70.86</v>
      </c>
      <c r="U834" s="312">
        <v>244.99</v>
      </c>
      <c r="V834" s="312">
        <v>62.73</v>
      </c>
      <c r="W834" s="303"/>
      <c r="Y834" s="305"/>
      <c r="Z834" s="305"/>
      <c r="AA834" s="305"/>
      <c r="AB834" s="306"/>
      <c r="AC834" s="305"/>
      <c r="AD834" s="307"/>
    </row>
    <row r="835" spans="1:30" s="304" customFormat="1">
      <c r="A835" s="296">
        <v>12</v>
      </c>
      <c r="B835" s="297" t="s">
        <v>1857</v>
      </c>
      <c r="C835" s="296" t="s">
        <v>857</v>
      </c>
      <c r="D835" s="297" t="s">
        <v>2746</v>
      </c>
      <c r="E835" s="297" t="s">
        <v>2865</v>
      </c>
      <c r="F835" s="296">
        <v>6</v>
      </c>
      <c r="G835" s="298">
        <v>2.69</v>
      </c>
      <c r="H835" s="298">
        <v>2.42</v>
      </c>
      <c r="I835" s="298">
        <v>2.0699999999999998</v>
      </c>
      <c r="J835" s="299">
        <v>24723896.02</v>
      </c>
      <c r="K835" s="299">
        <v>21974765.52</v>
      </c>
      <c r="L835" s="299">
        <v>25153609.129999999</v>
      </c>
      <c r="M835" s="299">
        <v>15723261.119999999</v>
      </c>
      <c r="N835" s="299">
        <v>19.52</v>
      </c>
      <c r="O835" s="318">
        <v>12.960000000000003</v>
      </c>
      <c r="P835" s="299">
        <v>18.149999999999999</v>
      </c>
      <c r="Q835" s="318">
        <v>10.950165289256196</v>
      </c>
      <c r="R835" s="312">
        <v>123.31</v>
      </c>
      <c r="S835" s="312">
        <v>51.59</v>
      </c>
      <c r="T835" s="312">
        <v>80.78</v>
      </c>
      <c r="U835" s="312">
        <v>176.22</v>
      </c>
      <c r="V835" s="312">
        <v>49.07</v>
      </c>
      <c r="W835" s="303"/>
      <c r="Y835" s="305"/>
      <c r="Z835" s="305"/>
      <c r="AA835" s="305"/>
      <c r="AB835" s="306"/>
      <c r="AC835" s="305"/>
      <c r="AD835" s="307"/>
    </row>
    <row r="836" spans="1:30" s="304" customFormat="1">
      <c r="A836" s="296">
        <v>12</v>
      </c>
      <c r="B836" s="297" t="s">
        <v>1857</v>
      </c>
      <c r="C836" s="296" t="s">
        <v>858</v>
      </c>
      <c r="D836" s="297" t="s">
        <v>2747</v>
      </c>
      <c r="E836" s="297" t="s">
        <v>941</v>
      </c>
      <c r="F836" s="296">
        <v>10</v>
      </c>
      <c r="G836" s="298">
        <v>4</v>
      </c>
      <c r="H836" s="298">
        <v>3.77</v>
      </c>
      <c r="I836" s="298">
        <v>3.55</v>
      </c>
      <c r="J836" s="299">
        <v>67988643.319999993</v>
      </c>
      <c r="K836" s="299">
        <v>20752899.199999999</v>
      </c>
      <c r="L836" s="299">
        <v>25057837.27</v>
      </c>
      <c r="M836" s="299">
        <v>57726681.869999997</v>
      </c>
      <c r="N836" s="299">
        <v>12.76</v>
      </c>
      <c r="O836" s="318">
        <v>10.935862068965518</v>
      </c>
      <c r="P836" s="299">
        <v>10.23</v>
      </c>
      <c r="Q836" s="318">
        <v>9.086724137931034</v>
      </c>
      <c r="R836" s="312">
        <v>75.849999999999994</v>
      </c>
      <c r="S836" s="312">
        <v>18.68</v>
      </c>
      <c r="T836" s="312">
        <v>45.11</v>
      </c>
      <c r="U836" s="312">
        <v>223.56</v>
      </c>
      <c r="V836" s="312">
        <v>36.69</v>
      </c>
      <c r="W836" s="303"/>
      <c r="Y836" s="305"/>
      <c r="Z836" s="305"/>
      <c r="AA836" s="305"/>
      <c r="AB836" s="306"/>
      <c r="AC836" s="305"/>
      <c r="AD836" s="307"/>
    </row>
    <row r="837" spans="1:30" s="304" customFormat="1">
      <c r="A837" s="296">
        <v>12</v>
      </c>
      <c r="B837" s="297" t="s">
        <v>1857</v>
      </c>
      <c r="C837" s="296" t="s">
        <v>859</v>
      </c>
      <c r="D837" s="297" t="s">
        <v>2748</v>
      </c>
      <c r="E837" s="297" t="s">
        <v>954</v>
      </c>
      <c r="F837" s="296">
        <v>7</v>
      </c>
      <c r="G837" s="298">
        <v>2.74</v>
      </c>
      <c r="H837" s="298">
        <v>2.58</v>
      </c>
      <c r="I837" s="298">
        <v>2.4300000000000002</v>
      </c>
      <c r="J837" s="299">
        <v>66550734.329999998</v>
      </c>
      <c r="K837" s="299">
        <v>13211678.779999999</v>
      </c>
      <c r="L837" s="299">
        <v>18773085.960000001</v>
      </c>
      <c r="M837" s="299">
        <v>54776197.850000001</v>
      </c>
      <c r="N837" s="299">
        <v>10.6</v>
      </c>
      <c r="O837" s="318">
        <v>11.74888888888889</v>
      </c>
      <c r="P837" s="299">
        <v>7.57</v>
      </c>
      <c r="Q837" s="318">
        <v>9.7611111111111093</v>
      </c>
      <c r="R837" s="312">
        <v>133.96</v>
      </c>
      <c r="S837" s="312">
        <v>16.04</v>
      </c>
      <c r="T837" s="312">
        <v>57.71</v>
      </c>
      <c r="U837" s="312">
        <v>310.06</v>
      </c>
      <c r="V837" s="312">
        <v>55.83</v>
      </c>
      <c r="W837" s="303"/>
      <c r="Y837" s="305"/>
      <c r="Z837" s="305"/>
      <c r="AA837" s="305"/>
      <c r="AB837" s="306"/>
      <c r="AC837" s="305"/>
      <c r="AD837" s="307"/>
    </row>
    <row r="838" spans="1:30" s="304" customFormat="1">
      <c r="A838" s="296">
        <v>12</v>
      </c>
      <c r="B838" s="297" t="s">
        <v>1857</v>
      </c>
      <c r="C838" s="296" t="s">
        <v>860</v>
      </c>
      <c r="D838" s="297" t="s">
        <v>2749</v>
      </c>
      <c r="E838" s="297" t="s">
        <v>2865</v>
      </c>
      <c r="F838" s="296">
        <v>6</v>
      </c>
      <c r="G838" s="298">
        <v>1.93</v>
      </c>
      <c r="H838" s="298">
        <v>1.74</v>
      </c>
      <c r="I838" s="298">
        <v>1.61</v>
      </c>
      <c r="J838" s="299">
        <v>16010251.02</v>
      </c>
      <c r="K838" s="299">
        <v>9596429.1199999992</v>
      </c>
      <c r="L838" s="299">
        <v>10243925.83</v>
      </c>
      <c r="M838" s="299">
        <v>10507088.869999999</v>
      </c>
      <c r="N838" s="299">
        <v>10.73</v>
      </c>
      <c r="O838" s="318">
        <v>12.960000000000003</v>
      </c>
      <c r="P838" s="299">
        <v>13.26</v>
      </c>
      <c r="Q838" s="318">
        <v>10.950165289256196</v>
      </c>
      <c r="R838" s="312">
        <v>180.11</v>
      </c>
      <c r="S838" s="312">
        <v>32.06</v>
      </c>
      <c r="T838" s="312">
        <v>35.04</v>
      </c>
      <c r="U838" s="312">
        <v>350.42</v>
      </c>
      <c r="V838" s="312">
        <v>68.010000000000005</v>
      </c>
      <c r="W838" s="303"/>
      <c r="Y838" s="305"/>
      <c r="Z838" s="305"/>
      <c r="AA838" s="305"/>
      <c r="AB838" s="306"/>
      <c r="AC838" s="305"/>
      <c r="AD838" s="307"/>
    </row>
    <row r="839" spans="1:30" s="304" customFormat="1">
      <c r="A839" s="296">
        <v>12</v>
      </c>
      <c r="B839" s="297" t="s">
        <v>1857</v>
      </c>
      <c r="C839" s="296" t="s">
        <v>861</v>
      </c>
      <c r="D839" s="297" t="s">
        <v>2750</v>
      </c>
      <c r="E839" s="297" t="s">
        <v>2865</v>
      </c>
      <c r="F839" s="296">
        <v>6</v>
      </c>
      <c r="G839" s="298">
        <v>2.16</v>
      </c>
      <c r="H839" s="298">
        <v>1.84</v>
      </c>
      <c r="I839" s="298">
        <v>1.61</v>
      </c>
      <c r="J839" s="299">
        <v>19852801.449999999</v>
      </c>
      <c r="K839" s="299">
        <v>7368318.2000000002</v>
      </c>
      <c r="L839" s="299">
        <v>9979600.7599999998</v>
      </c>
      <c r="M839" s="299">
        <v>10321915.539999999</v>
      </c>
      <c r="N839" s="299">
        <v>8</v>
      </c>
      <c r="O839" s="318">
        <v>12.960000000000003</v>
      </c>
      <c r="P839" s="299">
        <v>8.08</v>
      </c>
      <c r="Q839" s="318">
        <v>10.950165289256196</v>
      </c>
      <c r="R839" s="312">
        <v>129.08000000000001</v>
      </c>
      <c r="S839" s="312">
        <v>32.81</v>
      </c>
      <c r="T839" s="312">
        <v>43.09</v>
      </c>
      <c r="U839" s="312">
        <v>234.17</v>
      </c>
      <c r="V839" s="312">
        <v>63.19</v>
      </c>
      <c r="W839" s="303"/>
      <c r="Y839" s="305"/>
      <c r="Z839" s="305"/>
      <c r="AA839" s="305"/>
      <c r="AB839" s="306"/>
      <c r="AC839" s="305"/>
      <c r="AD839" s="307"/>
    </row>
    <row r="840" spans="1:30" s="304" customFormat="1">
      <c r="A840" s="296">
        <v>12</v>
      </c>
      <c r="B840" s="297" t="s">
        <v>1857</v>
      </c>
      <c r="C840" s="296" t="s">
        <v>862</v>
      </c>
      <c r="D840" s="297" t="s">
        <v>2751</v>
      </c>
      <c r="E840" s="297" t="s">
        <v>945</v>
      </c>
      <c r="F840" s="296">
        <v>5</v>
      </c>
      <c r="G840" s="298">
        <v>2.76</v>
      </c>
      <c r="H840" s="298">
        <v>2.57</v>
      </c>
      <c r="I840" s="298">
        <v>2.2200000000000002</v>
      </c>
      <c r="J840" s="299">
        <v>29944301.670000002</v>
      </c>
      <c r="K840" s="299">
        <v>18695705.949999999</v>
      </c>
      <c r="L840" s="299">
        <v>16273165.68</v>
      </c>
      <c r="M840" s="299">
        <v>19140071.859999999</v>
      </c>
      <c r="N840" s="299">
        <v>20.77</v>
      </c>
      <c r="O840" s="318">
        <v>11.957740585774056</v>
      </c>
      <c r="P840" s="299">
        <v>21.52</v>
      </c>
      <c r="Q840" s="318">
        <v>10.477489539748952</v>
      </c>
      <c r="R840" s="312">
        <v>97.81</v>
      </c>
      <c r="S840" s="312">
        <v>78.52</v>
      </c>
      <c r="T840" s="312">
        <v>62.02</v>
      </c>
      <c r="U840" s="312">
        <v>479.52</v>
      </c>
      <c r="V840" s="312">
        <v>116.46</v>
      </c>
      <c r="W840" s="303"/>
      <c r="Y840" s="305"/>
      <c r="Z840" s="305"/>
      <c r="AA840" s="305"/>
      <c r="AB840" s="306"/>
      <c r="AC840" s="305"/>
      <c r="AD840" s="307"/>
    </row>
    <row r="841" spans="1:30" s="304" customFormat="1">
      <c r="A841" s="296">
        <v>12</v>
      </c>
      <c r="B841" s="297" t="s">
        <v>1857</v>
      </c>
      <c r="C841" s="296" t="s">
        <v>863</v>
      </c>
      <c r="D841" s="297" t="s">
        <v>2752</v>
      </c>
      <c r="E841" s="297" t="s">
        <v>2865</v>
      </c>
      <c r="F841" s="296">
        <v>6</v>
      </c>
      <c r="G841" s="298">
        <v>2.44</v>
      </c>
      <c r="H841" s="298">
        <v>2.19</v>
      </c>
      <c r="I841" s="298">
        <v>2.0299999999999998</v>
      </c>
      <c r="J841" s="299">
        <v>23734375.120000001</v>
      </c>
      <c r="K841" s="299">
        <v>10429770.67</v>
      </c>
      <c r="L841" s="299">
        <v>10876532.77</v>
      </c>
      <c r="M841" s="299">
        <v>16986390.940000001</v>
      </c>
      <c r="N841" s="299">
        <v>9.56</v>
      </c>
      <c r="O841" s="318">
        <v>12.960000000000003</v>
      </c>
      <c r="P841" s="299">
        <v>12.98</v>
      </c>
      <c r="Q841" s="318">
        <v>10.950165289256196</v>
      </c>
      <c r="R841" s="312">
        <v>150.1</v>
      </c>
      <c r="S841" s="312">
        <v>32.78</v>
      </c>
      <c r="T841" s="312">
        <v>55.19</v>
      </c>
      <c r="U841" s="312">
        <v>514.94000000000005</v>
      </c>
      <c r="V841" s="312">
        <v>46.02</v>
      </c>
      <c r="W841" s="303"/>
      <c r="Y841" s="305"/>
      <c r="Z841" s="305"/>
      <c r="AA841" s="305"/>
      <c r="AB841" s="306"/>
      <c r="AC841" s="305"/>
      <c r="AD841" s="307"/>
    </row>
    <row r="842" spans="1:30" s="304" customFormat="1">
      <c r="A842" s="296">
        <v>12</v>
      </c>
      <c r="B842" s="297" t="s">
        <v>1857</v>
      </c>
      <c r="C842" s="296" t="s">
        <v>864</v>
      </c>
      <c r="D842" s="297" t="s">
        <v>2753</v>
      </c>
      <c r="E842" s="297" t="s">
        <v>2865</v>
      </c>
      <c r="F842" s="296">
        <v>6</v>
      </c>
      <c r="G842" s="298">
        <v>2.21</v>
      </c>
      <c r="H842" s="298">
        <v>1.78</v>
      </c>
      <c r="I842" s="298">
        <v>1.46</v>
      </c>
      <c r="J842" s="299">
        <v>21606075.27</v>
      </c>
      <c r="K842" s="299">
        <v>14408909.470000001</v>
      </c>
      <c r="L842" s="299">
        <v>17905754.27</v>
      </c>
      <c r="M842" s="299">
        <v>8129168.7699999996</v>
      </c>
      <c r="N842" s="299">
        <v>17</v>
      </c>
      <c r="O842" s="318">
        <v>12.960000000000003</v>
      </c>
      <c r="P842" s="299">
        <v>20.03</v>
      </c>
      <c r="Q842" s="318">
        <v>10.950165289256196</v>
      </c>
      <c r="R842" s="312">
        <v>117.36</v>
      </c>
      <c r="S842" s="312">
        <v>52.33</v>
      </c>
      <c r="T842" s="312">
        <v>63.46</v>
      </c>
      <c r="U842" s="312">
        <v>177.28</v>
      </c>
      <c r="V842" s="312">
        <v>98.64</v>
      </c>
      <c r="W842" s="303"/>
      <c r="Y842" s="305"/>
      <c r="Z842" s="305"/>
      <c r="AA842" s="305"/>
      <c r="AB842" s="306"/>
      <c r="AC842" s="305"/>
      <c r="AD842" s="307"/>
    </row>
    <row r="843" spans="1:30" s="304" customFormat="1">
      <c r="A843" s="296">
        <v>12</v>
      </c>
      <c r="B843" s="297" t="s">
        <v>1857</v>
      </c>
      <c r="C843" s="296" t="s">
        <v>865</v>
      </c>
      <c r="D843" s="297" t="s">
        <v>2754</v>
      </c>
      <c r="E843" s="297" t="s">
        <v>2865</v>
      </c>
      <c r="F843" s="296">
        <v>6</v>
      </c>
      <c r="G843" s="298">
        <v>1.95</v>
      </c>
      <c r="H843" s="298">
        <v>1.69</v>
      </c>
      <c r="I843" s="298">
        <v>1.41</v>
      </c>
      <c r="J843" s="299">
        <v>12938716.82</v>
      </c>
      <c r="K843" s="299">
        <v>9232514.3200000003</v>
      </c>
      <c r="L843" s="299">
        <v>14207426.59</v>
      </c>
      <c r="M843" s="299">
        <v>5626443.79</v>
      </c>
      <c r="N843" s="299">
        <v>14.66</v>
      </c>
      <c r="O843" s="318">
        <v>12.960000000000003</v>
      </c>
      <c r="P843" s="299">
        <v>11.41</v>
      </c>
      <c r="Q843" s="318">
        <v>10.950165289256196</v>
      </c>
      <c r="R843" s="312">
        <v>106.66</v>
      </c>
      <c r="S843" s="312">
        <v>48.13</v>
      </c>
      <c r="T843" s="312">
        <v>78.83</v>
      </c>
      <c r="U843" s="312">
        <v>465.56</v>
      </c>
      <c r="V843" s="312">
        <v>63.05</v>
      </c>
      <c r="W843" s="303"/>
      <c r="Y843" s="305"/>
      <c r="Z843" s="305"/>
      <c r="AA843" s="305"/>
      <c r="AB843" s="306"/>
      <c r="AC843" s="305"/>
      <c r="AD843" s="307"/>
    </row>
    <row r="844" spans="1:30" s="304" customFormat="1">
      <c r="A844" s="296">
        <v>12</v>
      </c>
      <c r="B844" s="297" t="s">
        <v>1857</v>
      </c>
      <c r="C844" s="296" t="s">
        <v>866</v>
      </c>
      <c r="D844" s="297" t="s">
        <v>2931</v>
      </c>
      <c r="E844" s="297" t="s">
        <v>2865</v>
      </c>
      <c r="F844" s="296">
        <v>6</v>
      </c>
      <c r="G844" s="298">
        <v>1.39</v>
      </c>
      <c r="H844" s="298">
        <v>1.1399999999999999</v>
      </c>
      <c r="I844" s="298">
        <v>1.03</v>
      </c>
      <c r="J844" s="299">
        <v>8511482.1300000008</v>
      </c>
      <c r="K844" s="299">
        <v>71083531.799999997</v>
      </c>
      <c r="L844" s="299">
        <v>78159704.799999997</v>
      </c>
      <c r="M844" s="299">
        <v>548061.94999999995</v>
      </c>
      <c r="N844" s="299">
        <v>68.95</v>
      </c>
      <c r="O844" s="318">
        <v>12.960000000000003</v>
      </c>
      <c r="P844" s="299">
        <v>37.17</v>
      </c>
      <c r="Q844" s="318">
        <v>10.950165289256196</v>
      </c>
      <c r="R844" s="312">
        <v>150.01</v>
      </c>
      <c r="S844" s="312">
        <v>9.5</v>
      </c>
      <c r="T844" s="312">
        <v>34.92</v>
      </c>
      <c r="U844" s="312">
        <v>159.06</v>
      </c>
      <c r="V844" s="312">
        <v>100.52</v>
      </c>
      <c r="W844" s="303"/>
      <c r="Y844" s="305"/>
      <c r="Z844" s="305"/>
      <c r="AA844" s="305"/>
      <c r="AB844" s="306"/>
      <c r="AC844" s="305"/>
      <c r="AD844" s="307"/>
    </row>
    <row r="845" spans="1:30" s="304" customFormat="1">
      <c r="A845" s="296">
        <v>12</v>
      </c>
      <c r="B845" s="297" t="s">
        <v>1871</v>
      </c>
      <c r="C845" s="296" t="s">
        <v>867</v>
      </c>
      <c r="D845" s="297" t="s">
        <v>2755</v>
      </c>
      <c r="E845" s="297" t="s">
        <v>1000</v>
      </c>
      <c r="F845" s="296">
        <v>17</v>
      </c>
      <c r="G845" s="298">
        <v>1.71</v>
      </c>
      <c r="H845" s="298">
        <v>1.56</v>
      </c>
      <c r="I845" s="298">
        <v>0.84</v>
      </c>
      <c r="J845" s="299">
        <v>168962559.53999999</v>
      </c>
      <c r="K845" s="299">
        <v>45735612.579999998</v>
      </c>
      <c r="L845" s="299">
        <v>53815001.210000001</v>
      </c>
      <c r="M845" s="299">
        <v>-39155384.770000003</v>
      </c>
      <c r="N845" s="299">
        <v>7.08</v>
      </c>
      <c r="O845" s="318">
        <v>7.9657894736842101</v>
      </c>
      <c r="P845" s="299">
        <v>3.3</v>
      </c>
      <c r="Q845" s="318">
        <v>3.4205263157894743</v>
      </c>
      <c r="R845" s="312">
        <v>188.65</v>
      </c>
      <c r="S845" s="312">
        <v>138.91</v>
      </c>
      <c r="T845" s="312">
        <v>72.540000000000006</v>
      </c>
      <c r="U845" s="312">
        <v>102.3</v>
      </c>
      <c r="V845" s="312">
        <v>46.99</v>
      </c>
      <c r="W845" s="303"/>
      <c r="Y845" s="305"/>
      <c r="Z845" s="305"/>
      <c r="AA845" s="305"/>
      <c r="AB845" s="306"/>
      <c r="AC845" s="305"/>
      <c r="AD845" s="307"/>
    </row>
    <row r="846" spans="1:30" s="304" customFormat="1">
      <c r="A846" s="296">
        <v>12</v>
      </c>
      <c r="B846" s="297" t="s">
        <v>1871</v>
      </c>
      <c r="C846" s="296" t="s">
        <v>868</v>
      </c>
      <c r="D846" s="297" t="s">
        <v>2756</v>
      </c>
      <c r="E846" s="297" t="s">
        <v>941</v>
      </c>
      <c r="F846" s="296">
        <v>10</v>
      </c>
      <c r="G846" s="298">
        <v>1.33</v>
      </c>
      <c r="H846" s="298">
        <v>1.27</v>
      </c>
      <c r="I846" s="298">
        <v>1.1200000000000001</v>
      </c>
      <c r="J846" s="299">
        <v>15349306.01</v>
      </c>
      <c r="K846" s="299">
        <v>16537424.390000001</v>
      </c>
      <c r="L846" s="299">
        <v>16949326.34</v>
      </c>
      <c r="M846" s="299">
        <v>5746360.04</v>
      </c>
      <c r="N846" s="299">
        <v>10.62</v>
      </c>
      <c r="O846" s="318">
        <v>10.935862068965518</v>
      </c>
      <c r="P846" s="299">
        <v>12.69</v>
      </c>
      <c r="Q846" s="318">
        <v>9.086724137931034</v>
      </c>
      <c r="R846" s="312">
        <v>203.74</v>
      </c>
      <c r="S846" s="312">
        <v>47.78</v>
      </c>
      <c r="T846" s="312">
        <v>32.64</v>
      </c>
      <c r="U846" s="312">
        <v>132.41</v>
      </c>
      <c r="V846" s="312">
        <v>36.94</v>
      </c>
      <c r="W846" s="303"/>
      <c r="Y846" s="305"/>
      <c r="Z846" s="305"/>
      <c r="AA846" s="305"/>
      <c r="AB846" s="306"/>
      <c r="AC846" s="305"/>
      <c r="AD846" s="307"/>
    </row>
    <row r="847" spans="1:30" s="304" customFormat="1">
      <c r="A847" s="296">
        <v>12</v>
      </c>
      <c r="B847" s="297" t="s">
        <v>1871</v>
      </c>
      <c r="C847" s="296" t="s">
        <v>869</v>
      </c>
      <c r="D847" s="297" t="s">
        <v>2757</v>
      </c>
      <c r="E847" s="297" t="s">
        <v>954</v>
      </c>
      <c r="F847" s="296">
        <v>7</v>
      </c>
      <c r="G847" s="298">
        <v>2.46</v>
      </c>
      <c r="H847" s="298">
        <v>2.27</v>
      </c>
      <c r="I847" s="298">
        <v>2.14</v>
      </c>
      <c r="J847" s="299">
        <v>46585004.109999999</v>
      </c>
      <c r="K847" s="299">
        <v>21509945.559999999</v>
      </c>
      <c r="L847" s="299">
        <v>21496909.77</v>
      </c>
      <c r="M847" s="299">
        <v>36314388.719999999</v>
      </c>
      <c r="N847" s="299">
        <v>17.34</v>
      </c>
      <c r="O847" s="318">
        <v>11.74888888888889</v>
      </c>
      <c r="P847" s="299">
        <v>21.35</v>
      </c>
      <c r="Q847" s="318">
        <v>9.7611111111111093</v>
      </c>
      <c r="R847" s="312">
        <v>202.06</v>
      </c>
      <c r="S847" s="312">
        <v>43.3</v>
      </c>
      <c r="T847" s="312">
        <v>22.22</v>
      </c>
      <c r="U847" s="312">
        <v>132.05000000000001</v>
      </c>
      <c r="V847" s="312">
        <v>81.150000000000006</v>
      </c>
      <c r="W847" s="303"/>
      <c r="Y847" s="305"/>
      <c r="Z847" s="305"/>
      <c r="AA847" s="305"/>
      <c r="AB847" s="306"/>
      <c r="AC847" s="305"/>
      <c r="AD847" s="307"/>
    </row>
    <row r="848" spans="1:30" s="304" customFormat="1">
      <c r="A848" s="296">
        <v>12</v>
      </c>
      <c r="B848" s="297" t="s">
        <v>1871</v>
      </c>
      <c r="C848" s="296" t="s">
        <v>870</v>
      </c>
      <c r="D848" s="297" t="s">
        <v>2758</v>
      </c>
      <c r="E848" s="297" t="s">
        <v>2865</v>
      </c>
      <c r="F848" s="296">
        <v>6</v>
      </c>
      <c r="G848" s="298">
        <v>1.4</v>
      </c>
      <c r="H848" s="298">
        <v>1.28</v>
      </c>
      <c r="I848" s="298">
        <v>1.1000000000000001</v>
      </c>
      <c r="J848" s="299">
        <v>9029405.5500000007</v>
      </c>
      <c r="K848" s="299">
        <v>7929473.04</v>
      </c>
      <c r="L848" s="299">
        <v>9775258.9800000004</v>
      </c>
      <c r="M848" s="299">
        <v>2291820.58</v>
      </c>
      <c r="N848" s="299">
        <v>10.48</v>
      </c>
      <c r="O848" s="318">
        <v>12.960000000000003</v>
      </c>
      <c r="P848" s="299">
        <v>8.9600000000000009</v>
      </c>
      <c r="Q848" s="318">
        <v>10.950165289256196</v>
      </c>
      <c r="R848" s="312">
        <v>241.12</v>
      </c>
      <c r="S848" s="312">
        <v>59.28</v>
      </c>
      <c r="T848" s="312">
        <v>51.02</v>
      </c>
      <c r="U848" s="312">
        <v>87.98</v>
      </c>
      <c r="V848" s="312">
        <v>74.52</v>
      </c>
      <c r="W848" s="303"/>
      <c r="Y848" s="305"/>
      <c r="Z848" s="305"/>
      <c r="AA848" s="305"/>
      <c r="AB848" s="306"/>
      <c r="AC848" s="305"/>
      <c r="AD848" s="307"/>
    </row>
    <row r="849" spans="1:30" s="304" customFormat="1">
      <c r="A849" s="296">
        <v>12</v>
      </c>
      <c r="B849" s="297" t="s">
        <v>1871</v>
      </c>
      <c r="C849" s="296" t="s">
        <v>871</v>
      </c>
      <c r="D849" s="297" t="s">
        <v>2759</v>
      </c>
      <c r="E849" s="297" t="s">
        <v>2865</v>
      </c>
      <c r="F849" s="296">
        <v>6</v>
      </c>
      <c r="G849" s="298">
        <v>1.86</v>
      </c>
      <c r="H849" s="298">
        <v>1.74</v>
      </c>
      <c r="I849" s="298">
        <v>1.66</v>
      </c>
      <c r="J849" s="299">
        <v>27571935.039999999</v>
      </c>
      <c r="K849" s="299">
        <v>5885302.9400000004</v>
      </c>
      <c r="L849" s="299">
        <v>7413892.8899999997</v>
      </c>
      <c r="M849" s="299">
        <v>21155403.850000001</v>
      </c>
      <c r="N849" s="299">
        <v>7</v>
      </c>
      <c r="O849" s="318">
        <v>12.960000000000003</v>
      </c>
      <c r="P849" s="299">
        <v>6.2</v>
      </c>
      <c r="Q849" s="318">
        <v>10.950165289256196</v>
      </c>
      <c r="R849" s="312">
        <v>229.79</v>
      </c>
      <c r="S849" s="312">
        <v>22.34</v>
      </c>
      <c r="T849" s="312">
        <v>43.61</v>
      </c>
      <c r="U849" s="312">
        <v>146.01</v>
      </c>
      <c r="V849" s="312">
        <v>72.64</v>
      </c>
      <c r="W849" s="303"/>
      <c r="Y849" s="305"/>
      <c r="Z849" s="305"/>
      <c r="AA849" s="305"/>
      <c r="AB849" s="306"/>
      <c r="AC849" s="305"/>
      <c r="AD849" s="307"/>
    </row>
    <row r="850" spans="1:30" s="304" customFormat="1">
      <c r="A850" s="296">
        <v>12</v>
      </c>
      <c r="B850" s="297" t="s">
        <v>1871</v>
      </c>
      <c r="C850" s="296" t="s">
        <v>872</v>
      </c>
      <c r="D850" s="297" t="s">
        <v>2760</v>
      </c>
      <c r="E850" s="297" t="s">
        <v>945</v>
      </c>
      <c r="F850" s="296">
        <v>5</v>
      </c>
      <c r="G850" s="298">
        <v>2.8</v>
      </c>
      <c r="H850" s="298">
        <v>2.7</v>
      </c>
      <c r="I850" s="298">
        <v>2.58</v>
      </c>
      <c r="J850" s="299">
        <v>35318889.509999998</v>
      </c>
      <c r="K850" s="299">
        <v>10339796.939999999</v>
      </c>
      <c r="L850" s="299">
        <v>12154218.15</v>
      </c>
      <c r="M850" s="299">
        <v>31099423.870000001</v>
      </c>
      <c r="N850" s="299">
        <v>14.59</v>
      </c>
      <c r="O850" s="318">
        <v>11.957740585774056</v>
      </c>
      <c r="P850" s="299">
        <v>10.88</v>
      </c>
      <c r="Q850" s="318">
        <v>10.477489539748952</v>
      </c>
      <c r="R850" s="312">
        <v>257.3</v>
      </c>
      <c r="S850" s="312">
        <v>46.84</v>
      </c>
      <c r="T850" s="312">
        <v>19.920000000000002</v>
      </c>
      <c r="U850" s="312">
        <v>132.97999999999999</v>
      </c>
      <c r="V850" s="312">
        <v>34.979999999999997</v>
      </c>
      <c r="W850" s="303"/>
      <c r="Y850" s="305"/>
      <c r="Z850" s="305"/>
      <c r="AA850" s="305"/>
      <c r="AB850" s="306"/>
      <c r="AC850" s="305"/>
      <c r="AD850" s="307"/>
    </row>
    <row r="851" spans="1:30" s="304" customFormat="1">
      <c r="A851" s="296">
        <v>12</v>
      </c>
      <c r="B851" s="297" t="s">
        <v>1871</v>
      </c>
      <c r="C851" s="296" t="s">
        <v>873</v>
      </c>
      <c r="D851" s="297" t="s">
        <v>2761</v>
      </c>
      <c r="E851" s="297" t="s">
        <v>945</v>
      </c>
      <c r="F851" s="296">
        <v>5</v>
      </c>
      <c r="G851" s="298">
        <v>2.5299999999999998</v>
      </c>
      <c r="H851" s="298">
        <v>2.36</v>
      </c>
      <c r="I851" s="298">
        <v>2.02</v>
      </c>
      <c r="J851" s="299">
        <v>23472095.379999999</v>
      </c>
      <c r="K851" s="299">
        <v>11562749.34</v>
      </c>
      <c r="L851" s="299">
        <v>13815240.42</v>
      </c>
      <c r="M851" s="299">
        <v>15648372.26</v>
      </c>
      <c r="N851" s="299">
        <v>20.11</v>
      </c>
      <c r="O851" s="318">
        <v>11.957740585774056</v>
      </c>
      <c r="P851" s="299">
        <v>15.53</v>
      </c>
      <c r="Q851" s="318">
        <v>10.477489539748952</v>
      </c>
      <c r="R851" s="312">
        <v>234.2</v>
      </c>
      <c r="S851" s="312">
        <v>125.64</v>
      </c>
      <c r="T851" s="312">
        <v>121.88</v>
      </c>
      <c r="U851" s="312">
        <v>128.41999999999999</v>
      </c>
      <c r="V851" s="312">
        <v>72.81</v>
      </c>
      <c r="W851" s="303"/>
      <c r="Y851" s="305"/>
      <c r="Z851" s="305"/>
      <c r="AA851" s="305"/>
      <c r="AB851" s="306"/>
      <c r="AC851" s="305"/>
      <c r="AD851" s="307"/>
    </row>
    <row r="852" spans="1:30" s="304" customFormat="1">
      <c r="A852" s="296">
        <v>12</v>
      </c>
      <c r="B852" s="297" t="s">
        <v>1871</v>
      </c>
      <c r="C852" s="296" t="s">
        <v>874</v>
      </c>
      <c r="D852" s="297" t="s">
        <v>2762</v>
      </c>
      <c r="E852" s="297" t="s">
        <v>954</v>
      </c>
      <c r="F852" s="296">
        <v>7</v>
      </c>
      <c r="G852" s="298">
        <v>2.08</v>
      </c>
      <c r="H852" s="298">
        <v>1.93</v>
      </c>
      <c r="I852" s="298">
        <v>1.8</v>
      </c>
      <c r="J852" s="299">
        <v>40278217.939999998</v>
      </c>
      <c r="K852" s="299">
        <v>16813192.52</v>
      </c>
      <c r="L852" s="299">
        <v>22060867.390000001</v>
      </c>
      <c r="M852" s="299">
        <v>30064898.960000001</v>
      </c>
      <c r="N852" s="299">
        <v>15.22</v>
      </c>
      <c r="O852" s="318">
        <v>11.74888888888889</v>
      </c>
      <c r="P852" s="299">
        <v>11.33</v>
      </c>
      <c r="Q852" s="318">
        <v>9.7611111111111093</v>
      </c>
      <c r="R852" s="312">
        <v>147.05000000000001</v>
      </c>
      <c r="S852" s="312">
        <v>30.54</v>
      </c>
      <c r="T852" s="312">
        <v>55.89</v>
      </c>
      <c r="U852" s="312">
        <v>124.8</v>
      </c>
      <c r="V852" s="312">
        <v>74.959999999999994</v>
      </c>
      <c r="W852" s="303"/>
      <c r="Y852" s="305"/>
      <c r="Z852" s="305"/>
      <c r="AA852" s="305"/>
      <c r="AB852" s="306"/>
      <c r="AC852" s="305"/>
      <c r="AD852" s="307"/>
    </row>
    <row r="853" spans="1:30" s="304" customFormat="1">
      <c r="A853" s="296">
        <v>12</v>
      </c>
      <c r="B853" s="297" t="s">
        <v>1871</v>
      </c>
      <c r="C853" s="296" t="s">
        <v>875</v>
      </c>
      <c r="D853" s="297" t="s">
        <v>2763</v>
      </c>
      <c r="E853" s="297" t="s">
        <v>954</v>
      </c>
      <c r="F853" s="296">
        <v>7</v>
      </c>
      <c r="G853" s="298">
        <v>1.62</v>
      </c>
      <c r="H853" s="298">
        <v>1.27</v>
      </c>
      <c r="I853" s="298">
        <v>1.1399999999999999</v>
      </c>
      <c r="J853" s="299">
        <v>20315720.41</v>
      </c>
      <c r="K853" s="299">
        <v>14138698.960000001</v>
      </c>
      <c r="L853" s="299">
        <v>21078037.34</v>
      </c>
      <c r="M853" s="299">
        <v>4594746.63</v>
      </c>
      <c r="N853" s="299">
        <v>14.5</v>
      </c>
      <c r="O853" s="318">
        <v>11.74888888888889</v>
      </c>
      <c r="P853" s="299">
        <v>12.38</v>
      </c>
      <c r="Q853" s="318">
        <v>9.7611111111111093</v>
      </c>
      <c r="R853" s="312">
        <v>191.58</v>
      </c>
      <c r="S853" s="312">
        <v>30.64</v>
      </c>
      <c r="T853" s="312">
        <v>59.38</v>
      </c>
      <c r="U853" s="312">
        <v>154.96</v>
      </c>
      <c r="V853" s="312">
        <v>89.72</v>
      </c>
      <c r="W853" s="303"/>
      <c r="Y853" s="305"/>
      <c r="Z853" s="305"/>
      <c r="AA853" s="305"/>
      <c r="AB853" s="306"/>
      <c r="AC853" s="305"/>
      <c r="AD853" s="307"/>
    </row>
    <row r="854" spans="1:30" s="304" customFormat="1">
      <c r="A854" s="296">
        <v>12</v>
      </c>
      <c r="B854" s="297" t="s">
        <v>1871</v>
      </c>
      <c r="C854" s="296" t="s">
        <v>876</v>
      </c>
      <c r="D854" s="297" t="s">
        <v>2764</v>
      </c>
      <c r="E854" s="297" t="s">
        <v>945</v>
      </c>
      <c r="F854" s="296">
        <v>5</v>
      </c>
      <c r="G854" s="298">
        <v>1.96</v>
      </c>
      <c r="H854" s="298">
        <v>1.85</v>
      </c>
      <c r="I854" s="298">
        <v>1.69</v>
      </c>
      <c r="J854" s="299">
        <v>16380503.189999999</v>
      </c>
      <c r="K854" s="299">
        <v>6856925.6299999999</v>
      </c>
      <c r="L854" s="299">
        <v>8559247.3699999992</v>
      </c>
      <c r="M854" s="299">
        <v>11728152.439999999</v>
      </c>
      <c r="N854" s="299">
        <v>12.26</v>
      </c>
      <c r="O854" s="318">
        <v>11.957740585774056</v>
      </c>
      <c r="P854" s="299">
        <v>7.93</v>
      </c>
      <c r="Q854" s="318">
        <v>10.477489539748952</v>
      </c>
      <c r="R854" s="312">
        <v>228.03</v>
      </c>
      <c r="S854" s="312">
        <v>60.62</v>
      </c>
      <c r="T854" s="312">
        <v>41.75</v>
      </c>
      <c r="U854" s="312">
        <v>82.43</v>
      </c>
      <c r="V854" s="312">
        <v>64.62</v>
      </c>
      <c r="W854" s="303"/>
      <c r="Y854" s="305"/>
      <c r="Z854" s="305"/>
      <c r="AA854" s="305"/>
      <c r="AB854" s="306"/>
      <c r="AC854" s="305"/>
      <c r="AD854" s="307"/>
    </row>
    <row r="855" spans="1:30" s="304" customFormat="1">
      <c r="A855" s="296">
        <v>12</v>
      </c>
      <c r="B855" s="297" t="s">
        <v>1871</v>
      </c>
      <c r="C855" s="296" t="s">
        <v>877</v>
      </c>
      <c r="D855" s="297" t="s">
        <v>2932</v>
      </c>
      <c r="E855" s="297" t="s">
        <v>2866</v>
      </c>
      <c r="F855" s="296">
        <v>12</v>
      </c>
      <c r="G855" s="298">
        <v>1.26</v>
      </c>
      <c r="H855" s="298">
        <v>1.17</v>
      </c>
      <c r="I855" s="298">
        <v>0.93</v>
      </c>
      <c r="J855" s="299">
        <v>14047484.68</v>
      </c>
      <c r="K855" s="299">
        <v>8465394.5500000007</v>
      </c>
      <c r="L855" s="299">
        <v>17311918.149999999</v>
      </c>
      <c r="M855" s="299">
        <v>-3801499.26</v>
      </c>
      <c r="N855" s="299">
        <v>11.42</v>
      </c>
      <c r="O855" s="318">
        <v>11.824857142857141</v>
      </c>
      <c r="P855" s="299">
        <v>3.33</v>
      </c>
      <c r="Q855" s="318">
        <v>6.0414285714285709</v>
      </c>
      <c r="R855" s="312">
        <v>258.2</v>
      </c>
      <c r="S855" s="312">
        <v>61.51</v>
      </c>
      <c r="T855" s="312">
        <v>67.52</v>
      </c>
      <c r="U855" s="312">
        <v>136.56</v>
      </c>
      <c r="V855" s="312">
        <v>34.29</v>
      </c>
      <c r="W855" s="303"/>
      <c r="Y855" s="305"/>
      <c r="Z855" s="305"/>
      <c r="AA855" s="305"/>
      <c r="AB855" s="306"/>
      <c r="AC855" s="305"/>
      <c r="AD855" s="307"/>
    </row>
    <row r="856" spans="1:30" s="304" customFormat="1">
      <c r="A856" s="296">
        <v>12</v>
      </c>
      <c r="B856" s="297" t="s">
        <v>1871</v>
      </c>
      <c r="C856" s="296" t="s">
        <v>878</v>
      </c>
      <c r="D856" s="297" t="s">
        <v>2765</v>
      </c>
      <c r="E856" s="297" t="s">
        <v>945</v>
      </c>
      <c r="F856" s="296">
        <v>5</v>
      </c>
      <c r="G856" s="298">
        <v>4.0599999999999996</v>
      </c>
      <c r="H856" s="298">
        <v>3.88</v>
      </c>
      <c r="I856" s="298">
        <v>3.5</v>
      </c>
      <c r="J856" s="299">
        <v>39350238.850000001</v>
      </c>
      <c r="K856" s="299">
        <v>15285478.289999999</v>
      </c>
      <c r="L856" s="299">
        <v>16197083.58</v>
      </c>
      <c r="M856" s="299">
        <v>32195107.309999999</v>
      </c>
      <c r="N856" s="299">
        <v>22.29</v>
      </c>
      <c r="O856" s="318">
        <v>11.957740585774056</v>
      </c>
      <c r="P856" s="299">
        <v>14.49</v>
      </c>
      <c r="Q856" s="318">
        <v>10.477489539748952</v>
      </c>
      <c r="R856" s="312">
        <v>159.24</v>
      </c>
      <c r="S856" s="312">
        <v>97.55</v>
      </c>
      <c r="T856" s="312">
        <v>75.84</v>
      </c>
      <c r="U856" s="312">
        <v>137.19999999999999</v>
      </c>
      <c r="V856" s="312">
        <v>62.64</v>
      </c>
      <c r="W856" s="303"/>
      <c r="Y856" s="305"/>
      <c r="Z856" s="305"/>
      <c r="AA856" s="305"/>
      <c r="AB856" s="306"/>
      <c r="AC856" s="305"/>
      <c r="AD856" s="307"/>
    </row>
    <row r="857" spans="1:30" s="304" customFormat="1">
      <c r="A857" s="296">
        <v>12</v>
      </c>
      <c r="B857" s="297" t="s">
        <v>1884</v>
      </c>
      <c r="C857" s="296" t="s">
        <v>879</v>
      </c>
      <c r="D857" s="297" t="s">
        <v>2766</v>
      </c>
      <c r="E857" s="297" t="s">
        <v>1000</v>
      </c>
      <c r="F857" s="296">
        <v>17</v>
      </c>
      <c r="G857" s="298">
        <v>4.04</v>
      </c>
      <c r="H857" s="298">
        <v>3.72</v>
      </c>
      <c r="I857" s="298">
        <v>1.26</v>
      </c>
      <c r="J857" s="299">
        <v>312260907.60000002</v>
      </c>
      <c r="K857" s="299">
        <v>222829004.88</v>
      </c>
      <c r="L857" s="299">
        <v>172466890.09</v>
      </c>
      <c r="M857" s="299">
        <v>26727521.579999998</v>
      </c>
      <c r="N857" s="299">
        <v>18.600000000000001</v>
      </c>
      <c r="O857" s="318">
        <v>7.9657894736842101</v>
      </c>
      <c r="P857" s="299">
        <v>16.27</v>
      </c>
      <c r="Q857" s="318">
        <v>3.4205263157894743</v>
      </c>
      <c r="R857" s="312">
        <v>83.82</v>
      </c>
      <c r="S857" s="312">
        <v>29.4</v>
      </c>
      <c r="T857" s="312">
        <v>135.15</v>
      </c>
      <c r="U857" s="312">
        <v>30.59</v>
      </c>
      <c r="V857" s="312">
        <v>33.340000000000003</v>
      </c>
      <c r="W857" s="303"/>
      <c r="Y857" s="305"/>
      <c r="Z857" s="305"/>
      <c r="AA857" s="305"/>
      <c r="AB857" s="306"/>
      <c r="AC857" s="305"/>
      <c r="AD857" s="307"/>
    </row>
    <row r="858" spans="1:30" s="304" customFormat="1">
      <c r="A858" s="296">
        <v>12</v>
      </c>
      <c r="B858" s="297" t="s">
        <v>1884</v>
      </c>
      <c r="C858" s="296" t="s">
        <v>880</v>
      </c>
      <c r="D858" s="297" t="s">
        <v>2767</v>
      </c>
      <c r="E858" s="297" t="s">
        <v>945</v>
      </c>
      <c r="F858" s="296">
        <v>5</v>
      </c>
      <c r="G858" s="298">
        <v>2.14</v>
      </c>
      <c r="H858" s="298">
        <v>1.96</v>
      </c>
      <c r="I858" s="298">
        <v>1.81</v>
      </c>
      <c r="J858" s="299">
        <v>22720856.449999999</v>
      </c>
      <c r="K858" s="299">
        <v>15814243.27</v>
      </c>
      <c r="L858" s="299">
        <v>17110946.84</v>
      </c>
      <c r="M858" s="299">
        <v>16590302.609999999</v>
      </c>
      <c r="N858" s="299">
        <v>25.73</v>
      </c>
      <c r="O858" s="318">
        <v>11.957740585774056</v>
      </c>
      <c r="P858" s="299">
        <v>22.58</v>
      </c>
      <c r="Q858" s="318">
        <v>10.477489539748952</v>
      </c>
      <c r="R858" s="312">
        <v>294.66000000000003</v>
      </c>
      <c r="S858" s="312">
        <v>36.78</v>
      </c>
      <c r="T858" s="312">
        <v>70.099999999999994</v>
      </c>
      <c r="U858" s="312">
        <v>187.25</v>
      </c>
      <c r="V858" s="312">
        <v>113.33</v>
      </c>
      <c r="W858" s="303"/>
      <c r="Y858" s="305"/>
      <c r="Z858" s="305"/>
      <c r="AA858" s="305"/>
      <c r="AB858" s="306"/>
      <c r="AC858" s="305"/>
      <c r="AD858" s="307"/>
    </row>
    <row r="859" spans="1:30" s="304" customFormat="1">
      <c r="A859" s="296">
        <v>12</v>
      </c>
      <c r="B859" s="297" t="s">
        <v>1884</v>
      </c>
      <c r="C859" s="296" t="s">
        <v>881</v>
      </c>
      <c r="D859" s="297" t="s">
        <v>2768</v>
      </c>
      <c r="E859" s="297" t="s">
        <v>2865</v>
      </c>
      <c r="F859" s="296">
        <v>6</v>
      </c>
      <c r="G859" s="298">
        <v>1.52</v>
      </c>
      <c r="H859" s="298">
        <v>1.31</v>
      </c>
      <c r="I859" s="298">
        <v>1.06</v>
      </c>
      <c r="J859" s="299">
        <v>8640136.8300000001</v>
      </c>
      <c r="K859" s="299">
        <v>18806765.84</v>
      </c>
      <c r="L859" s="299">
        <v>19720199.109999999</v>
      </c>
      <c r="M859" s="299">
        <v>920272.19</v>
      </c>
      <c r="N859" s="299">
        <v>22.49</v>
      </c>
      <c r="O859" s="318">
        <v>12.960000000000003</v>
      </c>
      <c r="P859" s="299">
        <v>33.42</v>
      </c>
      <c r="Q859" s="318">
        <v>10.950165289256196</v>
      </c>
      <c r="R859" s="312">
        <v>249.72</v>
      </c>
      <c r="S859" s="312">
        <v>24.04</v>
      </c>
      <c r="T859" s="312">
        <v>65.77</v>
      </c>
      <c r="U859" s="312">
        <v>63.72</v>
      </c>
      <c r="V859" s="312">
        <v>71.569999999999993</v>
      </c>
      <c r="W859" s="303"/>
      <c r="Y859" s="305"/>
      <c r="Z859" s="305"/>
      <c r="AA859" s="305"/>
      <c r="AB859" s="306"/>
      <c r="AC859" s="305"/>
      <c r="AD859" s="307"/>
    </row>
    <row r="860" spans="1:30" s="304" customFormat="1">
      <c r="A860" s="296">
        <v>12</v>
      </c>
      <c r="B860" s="297" t="s">
        <v>1884</v>
      </c>
      <c r="C860" s="296" t="s">
        <v>882</v>
      </c>
      <c r="D860" s="297" t="s">
        <v>2769</v>
      </c>
      <c r="E860" s="297" t="s">
        <v>963</v>
      </c>
      <c r="F860" s="296">
        <v>9</v>
      </c>
      <c r="G860" s="298">
        <v>2.1800000000000002</v>
      </c>
      <c r="H860" s="298">
        <v>2.0499999999999998</v>
      </c>
      <c r="I860" s="298">
        <v>1.78</v>
      </c>
      <c r="J860" s="299">
        <v>20794099.280000001</v>
      </c>
      <c r="K860" s="299">
        <v>10899121.18</v>
      </c>
      <c r="L860" s="299">
        <v>12207381.970000001</v>
      </c>
      <c r="M860" s="299">
        <v>14040577.529999999</v>
      </c>
      <c r="N860" s="299">
        <v>15.43</v>
      </c>
      <c r="O860" s="318">
        <v>10.682500000000001</v>
      </c>
      <c r="P860" s="299">
        <v>17.329999999999998</v>
      </c>
      <c r="Q860" s="318">
        <v>7.8810714285714285</v>
      </c>
      <c r="R860" s="312">
        <v>318.70999999999998</v>
      </c>
      <c r="S860" s="312">
        <v>40.76</v>
      </c>
      <c r="T860" s="312">
        <v>68.319999999999993</v>
      </c>
      <c r="U860" s="312">
        <v>116.6</v>
      </c>
      <c r="V860" s="312">
        <v>51.71</v>
      </c>
      <c r="W860" s="303"/>
      <c r="Y860" s="305"/>
      <c r="Z860" s="305"/>
      <c r="AA860" s="305"/>
      <c r="AB860" s="306"/>
      <c r="AC860" s="305"/>
      <c r="AD860" s="307"/>
    </row>
    <row r="861" spans="1:30" s="304" customFormat="1">
      <c r="A861" s="296">
        <v>12</v>
      </c>
      <c r="B861" s="297" t="s">
        <v>1884</v>
      </c>
      <c r="C861" s="296" t="s">
        <v>883</v>
      </c>
      <c r="D861" s="297" t="s">
        <v>2770</v>
      </c>
      <c r="E861" s="297" t="s">
        <v>2866</v>
      </c>
      <c r="F861" s="296">
        <v>12</v>
      </c>
      <c r="G861" s="298">
        <v>1.34</v>
      </c>
      <c r="H861" s="298">
        <v>1.1299999999999999</v>
      </c>
      <c r="I861" s="298">
        <v>0.76</v>
      </c>
      <c r="J861" s="299">
        <v>12895081.300000001</v>
      </c>
      <c r="K861" s="299">
        <v>2228405.2200000002</v>
      </c>
      <c r="L861" s="299">
        <v>11641787.99</v>
      </c>
      <c r="M861" s="299">
        <v>-9149320.5500000007</v>
      </c>
      <c r="N861" s="299">
        <v>6.37</v>
      </c>
      <c r="O861" s="318">
        <v>11.824857142857141</v>
      </c>
      <c r="P861" s="299">
        <v>1.91</v>
      </c>
      <c r="Q861" s="318">
        <v>6.0414285714285709</v>
      </c>
      <c r="R861" s="312">
        <v>194.84</v>
      </c>
      <c r="S861" s="312">
        <v>41.02</v>
      </c>
      <c r="T861" s="312">
        <v>46.06</v>
      </c>
      <c r="U861" s="312">
        <v>145.66999999999999</v>
      </c>
      <c r="V861" s="312">
        <v>62.15</v>
      </c>
      <c r="W861" s="303"/>
      <c r="Y861" s="305"/>
      <c r="Z861" s="305"/>
      <c r="AA861" s="305"/>
      <c r="AB861" s="306"/>
      <c r="AC861" s="305"/>
      <c r="AD861" s="307"/>
    </row>
    <row r="862" spans="1:30" s="304" customFormat="1">
      <c r="A862" s="296">
        <v>12</v>
      </c>
      <c r="B862" s="297" t="s">
        <v>1884</v>
      </c>
      <c r="C862" s="296" t="s">
        <v>884</v>
      </c>
      <c r="D862" s="297" t="s">
        <v>2771</v>
      </c>
      <c r="E862" s="297" t="s">
        <v>2865</v>
      </c>
      <c r="F862" s="296">
        <v>6</v>
      </c>
      <c r="G862" s="298">
        <v>1.51</v>
      </c>
      <c r="H862" s="298">
        <v>1.26</v>
      </c>
      <c r="I862" s="298">
        <v>1.05</v>
      </c>
      <c r="J862" s="299">
        <v>8419565.6899999995</v>
      </c>
      <c r="K862" s="299">
        <v>1931763.7</v>
      </c>
      <c r="L862" s="299">
        <v>4252406.7699999996</v>
      </c>
      <c r="M862" s="299">
        <v>1165984.3</v>
      </c>
      <c r="N862" s="299">
        <v>5.19</v>
      </c>
      <c r="O862" s="318">
        <v>12.960000000000003</v>
      </c>
      <c r="P862" s="299">
        <v>3.61</v>
      </c>
      <c r="Q862" s="318">
        <v>10.950165289256196</v>
      </c>
      <c r="R862" s="312">
        <v>242.91</v>
      </c>
      <c r="S862" s="312">
        <v>33.549999999999997</v>
      </c>
      <c r="T862" s="312">
        <v>69.55</v>
      </c>
      <c r="U862" s="312">
        <v>793.94</v>
      </c>
      <c r="V862" s="312">
        <v>88.15</v>
      </c>
      <c r="W862" s="303"/>
      <c r="Y862" s="305"/>
      <c r="Z862" s="305"/>
      <c r="AA862" s="305"/>
      <c r="AB862" s="306"/>
      <c r="AC862" s="305"/>
      <c r="AD862" s="307"/>
    </row>
    <row r="863" spans="1:30" s="304" customFormat="1">
      <c r="A863" s="296">
        <v>12</v>
      </c>
      <c r="B863" s="297" t="s">
        <v>1884</v>
      </c>
      <c r="C863" s="296" t="s">
        <v>885</v>
      </c>
      <c r="D863" s="297" t="s">
        <v>2772</v>
      </c>
      <c r="E863" s="297" t="s">
        <v>945</v>
      </c>
      <c r="F863" s="296">
        <v>5</v>
      </c>
      <c r="G863" s="298">
        <v>2.4</v>
      </c>
      <c r="H863" s="298">
        <v>2.23</v>
      </c>
      <c r="I863" s="298">
        <v>1.93</v>
      </c>
      <c r="J863" s="299">
        <v>11377900.640000001</v>
      </c>
      <c r="K863" s="299">
        <v>1204179.8799999999</v>
      </c>
      <c r="L863" s="299">
        <v>263150.96999999997</v>
      </c>
      <c r="M863" s="299">
        <v>7566364.71</v>
      </c>
      <c r="N863" s="299">
        <v>0.52</v>
      </c>
      <c r="O863" s="318">
        <v>11.957740585774056</v>
      </c>
      <c r="P863" s="299">
        <v>3</v>
      </c>
      <c r="Q863" s="318">
        <v>10.477489539748952</v>
      </c>
      <c r="R863" s="312">
        <v>104.6</v>
      </c>
      <c r="S863" s="312">
        <v>20.28</v>
      </c>
      <c r="T863" s="312">
        <v>50.85</v>
      </c>
      <c r="U863" s="312">
        <v>129.91</v>
      </c>
      <c r="V863" s="312">
        <v>57.88</v>
      </c>
      <c r="W863" s="303"/>
      <c r="Y863" s="305"/>
      <c r="Z863" s="305"/>
      <c r="AA863" s="305"/>
      <c r="AB863" s="306"/>
      <c r="AC863" s="305"/>
      <c r="AD863" s="307"/>
    </row>
    <row r="864" spans="1:30" s="304" customFormat="1">
      <c r="A864" s="296">
        <v>12</v>
      </c>
      <c r="B864" s="297" t="s">
        <v>1884</v>
      </c>
      <c r="C864" s="296" t="s">
        <v>886</v>
      </c>
      <c r="D864" s="297" t="s">
        <v>2773</v>
      </c>
      <c r="E864" s="297" t="s">
        <v>2865</v>
      </c>
      <c r="F864" s="296">
        <v>6</v>
      </c>
      <c r="G864" s="298">
        <v>2.08</v>
      </c>
      <c r="H864" s="298">
        <v>1.91</v>
      </c>
      <c r="I864" s="298">
        <v>1.71</v>
      </c>
      <c r="J864" s="299">
        <v>15756066.9</v>
      </c>
      <c r="K864" s="299">
        <v>8036970.8899999997</v>
      </c>
      <c r="L864" s="299">
        <v>8885103.4299999997</v>
      </c>
      <c r="M864" s="299">
        <v>10379133.619999999</v>
      </c>
      <c r="N864" s="299">
        <v>11.67</v>
      </c>
      <c r="O864" s="318">
        <v>12.960000000000003</v>
      </c>
      <c r="P864" s="299">
        <v>16.54</v>
      </c>
      <c r="Q864" s="318">
        <v>10.950165289256196</v>
      </c>
      <c r="R864" s="312">
        <v>190.89</v>
      </c>
      <c r="S864" s="312">
        <v>12.8</v>
      </c>
      <c r="T864" s="312">
        <v>27.11</v>
      </c>
      <c r="U864" s="312">
        <v>224.84</v>
      </c>
      <c r="V864" s="312">
        <v>62.75</v>
      </c>
      <c r="W864" s="303"/>
      <c r="Y864" s="305"/>
      <c r="Z864" s="305"/>
      <c r="AA864" s="305"/>
      <c r="AB864" s="306"/>
      <c r="AC864" s="305"/>
      <c r="AD864" s="307"/>
    </row>
    <row r="865" spans="1:30" s="304" customFormat="1">
      <c r="A865" s="296">
        <v>12</v>
      </c>
      <c r="B865" s="297" t="s">
        <v>1884</v>
      </c>
      <c r="C865" s="296" t="s">
        <v>887</v>
      </c>
      <c r="D865" s="297" t="s">
        <v>2774</v>
      </c>
      <c r="E865" s="297" t="s">
        <v>945</v>
      </c>
      <c r="F865" s="296">
        <v>5</v>
      </c>
      <c r="G865" s="298">
        <v>2.62</v>
      </c>
      <c r="H865" s="298">
        <v>2.2799999999999998</v>
      </c>
      <c r="I865" s="298">
        <v>2.02</v>
      </c>
      <c r="J865" s="299">
        <v>11662116.119999999</v>
      </c>
      <c r="K865" s="299">
        <v>4794440.68</v>
      </c>
      <c r="L865" s="299">
        <v>5602122.5899999999</v>
      </c>
      <c r="M865" s="299">
        <v>7330589.4900000002</v>
      </c>
      <c r="N865" s="299">
        <v>9.66</v>
      </c>
      <c r="O865" s="318">
        <v>11.957740585774056</v>
      </c>
      <c r="P865" s="299">
        <v>15.33</v>
      </c>
      <c r="Q865" s="318">
        <v>10.477489539748952</v>
      </c>
      <c r="R865" s="312">
        <v>164.74</v>
      </c>
      <c r="S865" s="312">
        <v>25.01</v>
      </c>
      <c r="T865" s="312">
        <v>44.79</v>
      </c>
      <c r="U865" s="312">
        <v>75.430000000000007</v>
      </c>
      <c r="V865" s="312">
        <v>74.87</v>
      </c>
      <c r="W865" s="303"/>
      <c r="Y865" s="305"/>
      <c r="Z865" s="305"/>
      <c r="AA865" s="305"/>
      <c r="AB865" s="306"/>
      <c r="AC865" s="305"/>
      <c r="AD865" s="307"/>
    </row>
    <row r="866" spans="1:30" s="304" customFormat="1">
      <c r="A866" s="296">
        <v>12</v>
      </c>
      <c r="B866" s="297" t="s">
        <v>1884</v>
      </c>
      <c r="C866" s="296" t="s">
        <v>888</v>
      </c>
      <c r="D866" s="297" t="s">
        <v>2775</v>
      </c>
      <c r="E866" s="297" t="s">
        <v>945</v>
      </c>
      <c r="F866" s="296">
        <v>5</v>
      </c>
      <c r="G866" s="298">
        <v>1.63</v>
      </c>
      <c r="H866" s="298">
        <v>1.44</v>
      </c>
      <c r="I866" s="298">
        <v>1.29</v>
      </c>
      <c r="J866" s="299">
        <v>9146442.7400000002</v>
      </c>
      <c r="K866" s="299">
        <v>8071445.2800000003</v>
      </c>
      <c r="L866" s="299">
        <v>8694025.1500000004</v>
      </c>
      <c r="M866" s="299">
        <v>4205335.5599999996</v>
      </c>
      <c r="N866" s="299">
        <v>10.5</v>
      </c>
      <c r="O866" s="318">
        <v>11.957740585774056</v>
      </c>
      <c r="P866" s="299">
        <v>17.68</v>
      </c>
      <c r="Q866" s="318">
        <v>10.477489539748952</v>
      </c>
      <c r="R866" s="312">
        <v>285.92</v>
      </c>
      <c r="S866" s="312">
        <v>16.61</v>
      </c>
      <c r="T866" s="312">
        <v>38.51</v>
      </c>
      <c r="U866" s="312">
        <v>77.599999999999994</v>
      </c>
      <c r="V866" s="312">
        <v>63.72</v>
      </c>
      <c r="W866" s="303"/>
      <c r="Y866" s="305"/>
      <c r="Z866" s="305"/>
      <c r="AA866" s="305"/>
      <c r="AB866" s="306"/>
      <c r="AC866" s="305"/>
      <c r="AD866" s="307"/>
    </row>
    <row r="867" spans="1:30" s="304" customFormat="1">
      <c r="A867" s="296">
        <v>12</v>
      </c>
      <c r="B867" s="297" t="s">
        <v>1884</v>
      </c>
      <c r="C867" s="296" t="s">
        <v>889</v>
      </c>
      <c r="D867" s="297" t="s">
        <v>2933</v>
      </c>
      <c r="E867" s="297" t="s">
        <v>1015</v>
      </c>
      <c r="F867" s="296">
        <v>3</v>
      </c>
      <c r="G867" s="298">
        <v>2.06</v>
      </c>
      <c r="H867" s="298">
        <v>1.89</v>
      </c>
      <c r="I867" s="298">
        <v>1.72</v>
      </c>
      <c r="J867" s="299">
        <v>12433424.869999999</v>
      </c>
      <c r="K867" s="299">
        <v>3389468.08</v>
      </c>
      <c r="L867" s="299">
        <v>7323973.8300000001</v>
      </c>
      <c r="M867" s="299">
        <v>8472293.6300000008</v>
      </c>
      <c r="N867" s="299">
        <v>13.37</v>
      </c>
      <c r="O867" s="318">
        <v>21.826829268292677</v>
      </c>
      <c r="P867" s="299">
        <v>3.35</v>
      </c>
      <c r="Q867" s="318">
        <v>10.564878048780489</v>
      </c>
      <c r="R867" s="312">
        <v>259.02999999999997</v>
      </c>
      <c r="S867" s="312">
        <v>29.24</v>
      </c>
      <c r="T867" s="312">
        <v>55.89</v>
      </c>
      <c r="U867" s="312">
        <v>136.44</v>
      </c>
      <c r="V867" s="312">
        <v>75.52</v>
      </c>
      <c r="W867" s="303"/>
      <c r="Y867" s="305"/>
      <c r="Z867" s="305"/>
      <c r="AA867" s="305"/>
      <c r="AB867" s="306"/>
      <c r="AC867" s="305"/>
      <c r="AD867" s="307"/>
    </row>
    <row r="868" spans="1:30" s="304" customFormat="1">
      <c r="A868" s="296">
        <v>12</v>
      </c>
      <c r="B868" s="297" t="s">
        <v>1896</v>
      </c>
      <c r="C868" s="296" t="s">
        <v>890</v>
      </c>
      <c r="D868" s="297" t="s">
        <v>2776</v>
      </c>
      <c r="E868" s="297" t="s">
        <v>1957</v>
      </c>
      <c r="F868" s="296">
        <v>18</v>
      </c>
      <c r="G868" s="298">
        <v>3.3</v>
      </c>
      <c r="H868" s="298">
        <v>3.14</v>
      </c>
      <c r="I868" s="298">
        <v>2.44</v>
      </c>
      <c r="J868" s="299">
        <v>611708571.57000005</v>
      </c>
      <c r="K868" s="299">
        <v>162040955.93000001</v>
      </c>
      <c r="L868" s="299">
        <v>220797283.19999999</v>
      </c>
      <c r="M868" s="299">
        <v>495959459.88999999</v>
      </c>
      <c r="N868" s="299">
        <v>20.11</v>
      </c>
      <c r="O868" s="318">
        <v>7.9006250000000007</v>
      </c>
      <c r="P868" s="299">
        <v>6.71</v>
      </c>
      <c r="Q868" s="318">
        <v>2.48</v>
      </c>
      <c r="R868" s="327">
        <v>11.66</v>
      </c>
      <c r="S868" s="312">
        <v>43.67</v>
      </c>
      <c r="T868" s="312">
        <v>147.56</v>
      </c>
      <c r="U868" s="312">
        <v>123.17</v>
      </c>
      <c r="V868" s="312">
        <v>35.29</v>
      </c>
      <c r="W868" s="303"/>
      <c r="Y868" s="305"/>
      <c r="Z868" s="305"/>
      <c r="AA868" s="305"/>
      <c r="AB868" s="306"/>
      <c r="AC868" s="305"/>
      <c r="AD868" s="307"/>
    </row>
    <row r="869" spans="1:30" s="304" customFormat="1">
      <c r="A869" s="296">
        <v>12</v>
      </c>
      <c r="B869" s="297" t="s">
        <v>1896</v>
      </c>
      <c r="C869" s="296" t="s">
        <v>891</v>
      </c>
      <c r="D869" s="297" t="s">
        <v>2777</v>
      </c>
      <c r="E869" s="297" t="s">
        <v>2868</v>
      </c>
      <c r="F869" s="296">
        <v>14</v>
      </c>
      <c r="G869" s="298">
        <v>1.57</v>
      </c>
      <c r="H869" s="298">
        <v>1.42</v>
      </c>
      <c r="I869" s="298">
        <v>1.1499999999999999</v>
      </c>
      <c r="J869" s="299">
        <v>27119050.190000001</v>
      </c>
      <c r="K869" s="299">
        <v>31739224.760000002</v>
      </c>
      <c r="L869" s="299">
        <v>27069496.899999999</v>
      </c>
      <c r="M869" s="299">
        <v>7271457.21</v>
      </c>
      <c r="N869" s="299">
        <v>11.57</v>
      </c>
      <c r="O869" s="318">
        <v>11.61142857142857</v>
      </c>
      <c r="P869" s="299">
        <v>13.69</v>
      </c>
      <c r="Q869" s="318">
        <v>4.7292857142857141</v>
      </c>
      <c r="R869" s="312">
        <v>142.83000000000001</v>
      </c>
      <c r="S869" s="312">
        <v>48.2</v>
      </c>
      <c r="T869" s="312">
        <v>62.71</v>
      </c>
      <c r="U869" s="312">
        <v>55.9</v>
      </c>
      <c r="V869" s="312">
        <v>54.87</v>
      </c>
      <c r="W869" s="303"/>
      <c r="Y869" s="305"/>
      <c r="Z869" s="305"/>
      <c r="AA869" s="305"/>
      <c r="AB869" s="306"/>
      <c r="AC869" s="305"/>
      <c r="AD869" s="307"/>
    </row>
    <row r="870" spans="1:30" s="304" customFormat="1">
      <c r="A870" s="296">
        <v>12</v>
      </c>
      <c r="B870" s="297" t="s">
        <v>1896</v>
      </c>
      <c r="C870" s="296" t="s">
        <v>892</v>
      </c>
      <c r="D870" s="297" t="s">
        <v>2778</v>
      </c>
      <c r="E870" s="297" t="s">
        <v>2865</v>
      </c>
      <c r="F870" s="296">
        <v>6</v>
      </c>
      <c r="G870" s="298">
        <v>1.88</v>
      </c>
      <c r="H870" s="298">
        <v>1.78</v>
      </c>
      <c r="I870" s="298">
        <v>1.53</v>
      </c>
      <c r="J870" s="299">
        <v>29108579.050000001</v>
      </c>
      <c r="K870" s="299">
        <v>13436612.550000001</v>
      </c>
      <c r="L870" s="299">
        <v>17101301.859999999</v>
      </c>
      <c r="M870" s="299">
        <v>17196570.449999999</v>
      </c>
      <c r="N870" s="299">
        <v>14.5</v>
      </c>
      <c r="O870" s="318">
        <v>12.960000000000003</v>
      </c>
      <c r="P870" s="299">
        <v>10.73</v>
      </c>
      <c r="Q870" s="318">
        <v>10.950165289256196</v>
      </c>
      <c r="R870" s="312">
        <v>75.25</v>
      </c>
      <c r="S870" s="312">
        <v>54.78</v>
      </c>
      <c r="T870" s="312">
        <v>59.47</v>
      </c>
      <c r="U870" s="312">
        <v>148.16999999999999</v>
      </c>
      <c r="V870" s="312">
        <v>43.34</v>
      </c>
      <c r="W870" s="303"/>
      <c r="Y870" s="305"/>
      <c r="Z870" s="305"/>
      <c r="AA870" s="305"/>
      <c r="AB870" s="306"/>
      <c r="AC870" s="305"/>
      <c r="AD870" s="307"/>
    </row>
    <row r="871" spans="1:30" s="304" customFormat="1">
      <c r="A871" s="296">
        <v>12</v>
      </c>
      <c r="B871" s="297" t="s">
        <v>1896</v>
      </c>
      <c r="C871" s="296" t="s">
        <v>893</v>
      </c>
      <c r="D871" s="297" t="s">
        <v>2779</v>
      </c>
      <c r="E871" s="297" t="s">
        <v>945</v>
      </c>
      <c r="F871" s="296">
        <v>5</v>
      </c>
      <c r="G871" s="298">
        <v>2.33</v>
      </c>
      <c r="H871" s="298">
        <v>2.1</v>
      </c>
      <c r="I871" s="298">
        <v>1.75</v>
      </c>
      <c r="J871" s="299">
        <v>18426708.670000002</v>
      </c>
      <c r="K871" s="299">
        <v>7931078.0499999998</v>
      </c>
      <c r="L871" s="299">
        <v>10552982.939999999</v>
      </c>
      <c r="M871" s="299">
        <v>9640420.8000000007</v>
      </c>
      <c r="N871" s="299">
        <v>13.74</v>
      </c>
      <c r="O871" s="318">
        <v>11.957740585774056</v>
      </c>
      <c r="P871" s="299">
        <v>13.5</v>
      </c>
      <c r="Q871" s="318">
        <v>10.477489539748952</v>
      </c>
      <c r="R871" s="312">
        <v>103.21</v>
      </c>
      <c r="S871" s="312">
        <v>107.5</v>
      </c>
      <c r="T871" s="312">
        <v>61.66</v>
      </c>
      <c r="U871" s="312">
        <v>245.68</v>
      </c>
      <c r="V871" s="312">
        <v>102.46</v>
      </c>
      <c r="W871" s="303"/>
      <c r="Y871" s="305"/>
      <c r="Z871" s="305"/>
      <c r="AA871" s="305"/>
      <c r="AB871" s="306"/>
      <c r="AC871" s="305"/>
      <c r="AD871" s="307"/>
    </row>
    <row r="872" spans="1:30" s="304" customFormat="1">
      <c r="A872" s="296">
        <v>12</v>
      </c>
      <c r="B872" s="297" t="s">
        <v>1896</v>
      </c>
      <c r="C872" s="296" t="s">
        <v>894</v>
      </c>
      <c r="D872" s="297" t="s">
        <v>2780</v>
      </c>
      <c r="E872" s="297" t="s">
        <v>941</v>
      </c>
      <c r="F872" s="296">
        <v>10</v>
      </c>
      <c r="G872" s="298">
        <v>3.33</v>
      </c>
      <c r="H872" s="298">
        <v>3.07</v>
      </c>
      <c r="I872" s="298">
        <v>2.5299999999999998</v>
      </c>
      <c r="J872" s="299">
        <v>61367465.200000003</v>
      </c>
      <c r="K872" s="299">
        <v>9456129.8699999992</v>
      </c>
      <c r="L872" s="299">
        <v>13834399.289999999</v>
      </c>
      <c r="M872" s="299">
        <v>40110629.32</v>
      </c>
      <c r="N872" s="299">
        <v>8.43</v>
      </c>
      <c r="O872" s="318">
        <v>10.935862068965518</v>
      </c>
      <c r="P872" s="299">
        <v>5.44</v>
      </c>
      <c r="Q872" s="318">
        <v>9.086724137931034</v>
      </c>
      <c r="R872" s="312">
        <v>67.08</v>
      </c>
      <c r="S872" s="312">
        <v>63.05</v>
      </c>
      <c r="T872" s="312">
        <v>55.1</v>
      </c>
      <c r="U872" s="312">
        <v>313.45</v>
      </c>
      <c r="V872" s="312">
        <v>53.85</v>
      </c>
      <c r="W872" s="303"/>
      <c r="Y872" s="305"/>
      <c r="Z872" s="305"/>
      <c r="AA872" s="305"/>
      <c r="AB872" s="306"/>
      <c r="AC872" s="305"/>
      <c r="AD872" s="307"/>
    </row>
    <row r="873" spans="1:30" s="304" customFormat="1">
      <c r="A873" s="296">
        <v>12</v>
      </c>
      <c r="B873" s="297" t="s">
        <v>1896</v>
      </c>
      <c r="C873" s="296" t="s">
        <v>895</v>
      </c>
      <c r="D873" s="297" t="s">
        <v>2934</v>
      </c>
      <c r="E873" s="297" t="s">
        <v>941</v>
      </c>
      <c r="F873" s="296">
        <v>10</v>
      </c>
      <c r="G873" s="298">
        <v>2.19</v>
      </c>
      <c r="H873" s="298">
        <v>1.94</v>
      </c>
      <c r="I873" s="298">
        <v>1.81</v>
      </c>
      <c r="J873" s="299">
        <v>31374831</v>
      </c>
      <c r="K873" s="299">
        <v>4761164.1100000003</v>
      </c>
      <c r="L873" s="299">
        <v>15978904.199999999</v>
      </c>
      <c r="M873" s="299">
        <v>21426661.559999999</v>
      </c>
      <c r="N873" s="299">
        <v>12.35</v>
      </c>
      <c r="O873" s="318">
        <v>10.935862068965518</v>
      </c>
      <c r="P873" s="299">
        <v>3.51</v>
      </c>
      <c r="Q873" s="318">
        <v>9.086724137931034</v>
      </c>
      <c r="R873" s="312">
        <v>251.48</v>
      </c>
      <c r="S873" s="312">
        <v>30.13</v>
      </c>
      <c r="T873" s="312">
        <v>29.05</v>
      </c>
      <c r="U873" s="312">
        <v>166.61</v>
      </c>
      <c r="V873" s="312">
        <v>80.05</v>
      </c>
      <c r="W873" s="303"/>
      <c r="Y873" s="305"/>
      <c r="Z873" s="305"/>
      <c r="AA873" s="305"/>
      <c r="AB873" s="306"/>
      <c r="AC873" s="305"/>
      <c r="AD873" s="307"/>
    </row>
    <row r="874" spans="1:30" s="304" customFormat="1">
      <c r="A874" s="296">
        <v>12</v>
      </c>
      <c r="B874" s="297" t="s">
        <v>1896</v>
      </c>
      <c r="C874" s="296" t="s">
        <v>896</v>
      </c>
      <c r="D874" s="297" t="s">
        <v>2781</v>
      </c>
      <c r="E874" s="297" t="s">
        <v>945</v>
      </c>
      <c r="F874" s="296">
        <v>5</v>
      </c>
      <c r="G874" s="298">
        <v>1.91</v>
      </c>
      <c r="H874" s="298">
        <v>1.77</v>
      </c>
      <c r="I874" s="298">
        <v>1.65</v>
      </c>
      <c r="J874" s="299">
        <v>12442535.15</v>
      </c>
      <c r="K874" s="299">
        <v>2182327.02</v>
      </c>
      <c r="L874" s="299">
        <v>5432820.2199999997</v>
      </c>
      <c r="M874" s="299">
        <v>8735063.3000000007</v>
      </c>
      <c r="N874" s="299">
        <v>9.0399999999999991</v>
      </c>
      <c r="O874" s="318">
        <v>11.957740585774056</v>
      </c>
      <c r="P874" s="299">
        <v>3.68</v>
      </c>
      <c r="Q874" s="318">
        <v>10.477489539748952</v>
      </c>
      <c r="R874" s="312">
        <v>162.36000000000001</v>
      </c>
      <c r="S874" s="312">
        <v>31.38</v>
      </c>
      <c r="T874" s="312">
        <v>59.46</v>
      </c>
      <c r="U874" s="312">
        <v>119.34</v>
      </c>
      <c r="V874" s="312">
        <v>75.64</v>
      </c>
      <c r="W874" s="303"/>
      <c r="Y874" s="305"/>
      <c r="Z874" s="305"/>
      <c r="AA874" s="305"/>
      <c r="AB874" s="306"/>
      <c r="AC874" s="305"/>
      <c r="AD874" s="307"/>
    </row>
    <row r="875" spans="1:30" s="304" customFormat="1">
      <c r="A875" s="296">
        <v>12</v>
      </c>
      <c r="B875" s="297" t="s">
        <v>1896</v>
      </c>
      <c r="C875" s="296" t="s">
        <v>897</v>
      </c>
      <c r="D875" s="297" t="s">
        <v>2782</v>
      </c>
      <c r="E875" s="297" t="s">
        <v>945</v>
      </c>
      <c r="F875" s="296">
        <v>5</v>
      </c>
      <c r="G875" s="298">
        <v>4.6500000000000004</v>
      </c>
      <c r="H875" s="298">
        <v>4.4000000000000004</v>
      </c>
      <c r="I875" s="298">
        <v>4.21</v>
      </c>
      <c r="J875" s="299">
        <v>39379029.810000002</v>
      </c>
      <c r="K875" s="299">
        <v>352984.65</v>
      </c>
      <c r="L875" s="299">
        <v>3675435.74</v>
      </c>
      <c r="M875" s="299">
        <v>34468048.380000003</v>
      </c>
      <c r="N875" s="299">
        <v>5.72</v>
      </c>
      <c r="O875" s="318">
        <v>11.957740585774056</v>
      </c>
      <c r="P875" s="299">
        <v>0.25</v>
      </c>
      <c r="Q875" s="318">
        <v>10.477489539748952</v>
      </c>
      <c r="R875" s="312">
        <v>51.97</v>
      </c>
      <c r="S875" s="312">
        <v>37.93</v>
      </c>
      <c r="T875" s="312">
        <v>55.59</v>
      </c>
      <c r="U875" s="312">
        <v>149.63999999999999</v>
      </c>
      <c r="V875" s="312">
        <v>67.37</v>
      </c>
      <c r="W875" s="303"/>
      <c r="Y875" s="305"/>
      <c r="Z875" s="305"/>
      <c r="AA875" s="305"/>
      <c r="AB875" s="306"/>
      <c r="AC875" s="305"/>
      <c r="AD875" s="307"/>
    </row>
    <row r="876" spans="1:30" s="304" customFormat="1">
      <c r="A876" s="296">
        <v>12</v>
      </c>
      <c r="B876" s="297" t="s">
        <v>1905</v>
      </c>
      <c r="C876" s="296" t="s">
        <v>898</v>
      </c>
      <c r="D876" s="297" t="s">
        <v>2783</v>
      </c>
      <c r="E876" s="297" t="s">
        <v>1956</v>
      </c>
      <c r="F876" s="296">
        <v>19</v>
      </c>
      <c r="G876" s="298">
        <v>1.65</v>
      </c>
      <c r="H876" s="298">
        <v>1.46</v>
      </c>
      <c r="I876" s="298">
        <v>0.81</v>
      </c>
      <c r="J876" s="299">
        <v>339949645.42000002</v>
      </c>
      <c r="K876" s="299">
        <v>59303519.640000001</v>
      </c>
      <c r="L876" s="299">
        <v>117704087.67</v>
      </c>
      <c r="M876" s="299">
        <v>-99128223.459999993</v>
      </c>
      <c r="N876" s="299">
        <v>6.54</v>
      </c>
      <c r="O876" s="318">
        <v>9.5271428571428576</v>
      </c>
      <c r="P876" s="299">
        <v>2.54</v>
      </c>
      <c r="Q876" s="318">
        <v>5.5378571428571419</v>
      </c>
      <c r="R876" s="312">
        <v>144.59</v>
      </c>
      <c r="S876" s="312">
        <v>88.57</v>
      </c>
      <c r="T876" s="312">
        <v>50.39</v>
      </c>
      <c r="U876" s="312">
        <v>88.36</v>
      </c>
      <c r="V876" s="312">
        <v>42.31</v>
      </c>
      <c r="W876" s="303"/>
      <c r="Y876" s="305"/>
      <c r="Z876" s="305"/>
      <c r="AA876" s="305"/>
      <c r="AB876" s="306"/>
      <c r="AC876" s="305"/>
      <c r="AD876" s="307"/>
    </row>
    <row r="877" spans="1:30" s="304" customFormat="1">
      <c r="A877" s="296">
        <v>12</v>
      </c>
      <c r="B877" s="297" t="s">
        <v>1905</v>
      </c>
      <c r="C877" s="296" t="s">
        <v>899</v>
      </c>
      <c r="D877" s="297" t="s">
        <v>2784</v>
      </c>
      <c r="E877" s="297" t="s">
        <v>1000</v>
      </c>
      <c r="F877" s="296">
        <v>17</v>
      </c>
      <c r="G877" s="298">
        <v>1.08</v>
      </c>
      <c r="H877" s="298">
        <v>0.97</v>
      </c>
      <c r="I877" s="298">
        <v>0.73</v>
      </c>
      <c r="J877" s="299">
        <v>40020175.789999999</v>
      </c>
      <c r="K877" s="299">
        <v>30835598.77</v>
      </c>
      <c r="L877" s="299">
        <v>73033390.879999995</v>
      </c>
      <c r="M877" s="299">
        <v>-132527711.61</v>
      </c>
      <c r="N877" s="299">
        <v>7.06</v>
      </c>
      <c r="O877" s="318">
        <v>7.9657894736842101</v>
      </c>
      <c r="P877" s="299">
        <v>2.79</v>
      </c>
      <c r="Q877" s="318">
        <v>3.4205263157894743</v>
      </c>
      <c r="R877" s="312">
        <v>247.85</v>
      </c>
      <c r="S877" s="312">
        <v>51.11</v>
      </c>
      <c r="T877" s="312">
        <v>31.74</v>
      </c>
      <c r="U877" s="312">
        <v>122.99</v>
      </c>
      <c r="V877" s="312">
        <v>37.75</v>
      </c>
      <c r="W877" s="303"/>
      <c r="Y877" s="305"/>
      <c r="Z877" s="305"/>
      <c r="AA877" s="305"/>
      <c r="AB877" s="306"/>
      <c r="AC877" s="305"/>
      <c r="AD877" s="307"/>
    </row>
    <row r="878" spans="1:30" s="304" customFormat="1">
      <c r="A878" s="296">
        <v>12</v>
      </c>
      <c r="B878" s="297" t="s">
        <v>1905</v>
      </c>
      <c r="C878" s="296" t="s">
        <v>900</v>
      </c>
      <c r="D878" s="297" t="s">
        <v>2785</v>
      </c>
      <c r="E878" s="297" t="s">
        <v>2865</v>
      </c>
      <c r="F878" s="296">
        <v>6</v>
      </c>
      <c r="G878" s="298">
        <v>1.36</v>
      </c>
      <c r="H878" s="298">
        <v>1.18</v>
      </c>
      <c r="I878" s="298">
        <v>0.93</v>
      </c>
      <c r="J878" s="299">
        <v>8500103.1999999993</v>
      </c>
      <c r="K878" s="299">
        <v>9754928.2899999991</v>
      </c>
      <c r="L878" s="299">
        <v>14893773.029999999</v>
      </c>
      <c r="M878" s="299">
        <v>-1603201.31</v>
      </c>
      <c r="N878" s="299">
        <v>16.05</v>
      </c>
      <c r="O878" s="318">
        <v>12.960000000000003</v>
      </c>
      <c r="P878" s="299">
        <v>14.77</v>
      </c>
      <c r="Q878" s="318">
        <v>10.950165289256196</v>
      </c>
      <c r="R878" s="312">
        <v>380.26</v>
      </c>
      <c r="S878" s="312">
        <v>42.47</v>
      </c>
      <c r="T878" s="312">
        <v>51.83</v>
      </c>
      <c r="U878" s="312">
        <v>329.23</v>
      </c>
      <c r="V878" s="312">
        <v>85.8</v>
      </c>
      <c r="W878" s="303"/>
      <c r="Y878" s="305"/>
      <c r="Z878" s="305"/>
      <c r="AA878" s="305"/>
      <c r="AB878" s="306"/>
      <c r="AC878" s="305"/>
      <c r="AD878" s="307"/>
    </row>
    <row r="879" spans="1:30" s="304" customFormat="1">
      <c r="A879" s="296">
        <v>12</v>
      </c>
      <c r="B879" s="297" t="s">
        <v>1905</v>
      </c>
      <c r="C879" s="296" t="s">
        <v>901</v>
      </c>
      <c r="D879" s="297" t="s">
        <v>2786</v>
      </c>
      <c r="E879" s="297" t="s">
        <v>954</v>
      </c>
      <c r="F879" s="296">
        <v>7</v>
      </c>
      <c r="G879" s="298">
        <v>2.5</v>
      </c>
      <c r="H879" s="298">
        <v>2.2400000000000002</v>
      </c>
      <c r="I879" s="298">
        <v>1.98</v>
      </c>
      <c r="J879" s="299">
        <v>42241768.799999997</v>
      </c>
      <c r="K879" s="299">
        <v>9124987.6400000006</v>
      </c>
      <c r="L879" s="299">
        <v>8567700.9199999999</v>
      </c>
      <c r="M879" s="299">
        <v>27645202.780000001</v>
      </c>
      <c r="N879" s="299">
        <v>5.04</v>
      </c>
      <c r="O879" s="318">
        <v>11.74888888888889</v>
      </c>
      <c r="P879" s="299">
        <v>4.41</v>
      </c>
      <c r="Q879" s="318">
        <v>9.7611111111111093</v>
      </c>
      <c r="R879" s="312">
        <v>146.05000000000001</v>
      </c>
      <c r="S879" s="312">
        <v>29.55</v>
      </c>
      <c r="T879" s="312">
        <v>42.8</v>
      </c>
      <c r="U879" s="312">
        <v>301.52</v>
      </c>
      <c r="V879" s="312">
        <v>58.01</v>
      </c>
      <c r="W879" s="303"/>
      <c r="Y879" s="305"/>
      <c r="Z879" s="305"/>
      <c r="AA879" s="305"/>
      <c r="AB879" s="306"/>
      <c r="AC879" s="305"/>
      <c r="AD879" s="307"/>
    </row>
    <row r="880" spans="1:30" s="304" customFormat="1" ht="48">
      <c r="A880" s="296">
        <v>12</v>
      </c>
      <c r="B880" s="297" t="s">
        <v>1905</v>
      </c>
      <c r="C880" s="296" t="s">
        <v>902</v>
      </c>
      <c r="D880" s="297" t="s">
        <v>2935</v>
      </c>
      <c r="E880" s="297" t="s">
        <v>2864</v>
      </c>
      <c r="F880" s="296">
        <v>13</v>
      </c>
      <c r="G880" s="298">
        <v>1.81</v>
      </c>
      <c r="H880" s="298">
        <v>1.67</v>
      </c>
      <c r="I880" s="298">
        <v>1.25</v>
      </c>
      <c r="J880" s="299">
        <v>41301030.07</v>
      </c>
      <c r="K880" s="299">
        <v>13811375.720000001</v>
      </c>
      <c r="L880" s="299">
        <v>32918395.289999999</v>
      </c>
      <c r="M880" s="299">
        <v>12686496.619999999</v>
      </c>
      <c r="N880" s="299">
        <v>13.95</v>
      </c>
      <c r="O880" s="318">
        <v>11.051176470588238</v>
      </c>
      <c r="P880" s="299">
        <v>4.03</v>
      </c>
      <c r="Q880" s="318">
        <v>5.5768627450980395</v>
      </c>
      <c r="R880" s="312">
        <v>167.75</v>
      </c>
      <c r="S880" s="312">
        <v>54.42</v>
      </c>
      <c r="T880" s="312">
        <v>46.37</v>
      </c>
      <c r="U880" s="312">
        <v>202.01</v>
      </c>
      <c r="V880" s="312">
        <v>42.9</v>
      </c>
      <c r="W880" s="303"/>
      <c r="Y880" s="305"/>
      <c r="Z880" s="305"/>
      <c r="AA880" s="305"/>
      <c r="AB880" s="306"/>
      <c r="AC880" s="305"/>
      <c r="AD880" s="307"/>
    </row>
    <row r="881" spans="1:30" s="304" customFormat="1">
      <c r="A881" s="296">
        <v>12</v>
      </c>
      <c r="B881" s="297" t="s">
        <v>1905</v>
      </c>
      <c r="C881" s="296" t="s">
        <v>903</v>
      </c>
      <c r="D881" s="297" t="s">
        <v>2787</v>
      </c>
      <c r="E881" s="297" t="s">
        <v>954</v>
      </c>
      <c r="F881" s="296">
        <v>7</v>
      </c>
      <c r="G881" s="298">
        <v>1.6</v>
      </c>
      <c r="H881" s="298">
        <v>1.35</v>
      </c>
      <c r="I881" s="298">
        <v>1.19</v>
      </c>
      <c r="J881" s="299">
        <v>15391371.6</v>
      </c>
      <c r="K881" s="299">
        <v>11880222.390000001</v>
      </c>
      <c r="L881" s="299">
        <v>15987455.119999999</v>
      </c>
      <c r="M881" s="299">
        <v>4955519.04</v>
      </c>
      <c r="N881" s="299">
        <v>10.35</v>
      </c>
      <c r="O881" s="318">
        <v>11.74888888888889</v>
      </c>
      <c r="P881" s="299">
        <v>12.63</v>
      </c>
      <c r="Q881" s="318">
        <v>9.7611111111111093</v>
      </c>
      <c r="R881" s="312">
        <v>129.38999999999999</v>
      </c>
      <c r="S881" s="312">
        <v>17.45</v>
      </c>
      <c r="T881" s="312">
        <v>49.41</v>
      </c>
      <c r="U881" s="312">
        <v>231.98</v>
      </c>
      <c r="V881" s="312">
        <v>60.24</v>
      </c>
      <c r="W881" s="303"/>
      <c r="Y881" s="305"/>
      <c r="Z881" s="305"/>
      <c r="AA881" s="305"/>
      <c r="AB881" s="306"/>
      <c r="AC881" s="305"/>
      <c r="AD881" s="307"/>
    </row>
    <row r="882" spans="1:30" s="304" customFormat="1">
      <c r="A882" s="296">
        <v>12</v>
      </c>
      <c r="B882" s="297" t="s">
        <v>1905</v>
      </c>
      <c r="C882" s="296" t="s">
        <v>904</v>
      </c>
      <c r="D882" s="297" t="s">
        <v>2788</v>
      </c>
      <c r="E882" s="297" t="s">
        <v>954</v>
      </c>
      <c r="F882" s="296">
        <v>7</v>
      </c>
      <c r="G882" s="298">
        <v>1.64</v>
      </c>
      <c r="H882" s="298">
        <v>1.38</v>
      </c>
      <c r="I882" s="298">
        <v>1.1399999999999999</v>
      </c>
      <c r="J882" s="299">
        <v>11623822.41</v>
      </c>
      <c r="K882" s="299">
        <v>13382675.199999999</v>
      </c>
      <c r="L882" s="299">
        <v>19310713.59</v>
      </c>
      <c r="M882" s="299">
        <v>2536397.9700000002</v>
      </c>
      <c r="N882" s="299">
        <v>13.76</v>
      </c>
      <c r="O882" s="318">
        <v>11.74888888888889</v>
      </c>
      <c r="P882" s="299">
        <v>11.53</v>
      </c>
      <c r="Q882" s="318">
        <v>9.7611111111111093</v>
      </c>
      <c r="R882" s="312">
        <v>90.67</v>
      </c>
      <c r="S882" s="312">
        <v>29.58</v>
      </c>
      <c r="T882" s="312">
        <v>54.43</v>
      </c>
      <c r="U882" s="312">
        <v>182.48</v>
      </c>
      <c r="V882" s="312">
        <v>65.790000000000006</v>
      </c>
      <c r="W882" s="303"/>
      <c r="Y882" s="305"/>
      <c r="Z882" s="305"/>
      <c r="AA882" s="305"/>
      <c r="AB882" s="306"/>
      <c r="AC882" s="305"/>
      <c r="AD882" s="307"/>
    </row>
    <row r="883" spans="1:30" s="304" customFormat="1">
      <c r="A883" s="296">
        <v>12</v>
      </c>
      <c r="B883" s="297" t="s">
        <v>1905</v>
      </c>
      <c r="C883" s="296" t="s">
        <v>905</v>
      </c>
      <c r="D883" s="297" t="s">
        <v>2789</v>
      </c>
      <c r="E883" s="297" t="s">
        <v>963</v>
      </c>
      <c r="F883" s="296">
        <v>9</v>
      </c>
      <c r="G883" s="298">
        <v>2.57</v>
      </c>
      <c r="H883" s="298">
        <v>2.2999999999999998</v>
      </c>
      <c r="I883" s="298">
        <v>1.87</v>
      </c>
      <c r="J883" s="299">
        <v>24700162.370000001</v>
      </c>
      <c r="K883" s="299">
        <v>16069391.83</v>
      </c>
      <c r="L883" s="299">
        <v>18171149.25</v>
      </c>
      <c r="M883" s="299">
        <v>11982785.74</v>
      </c>
      <c r="N883" s="299">
        <v>14.8</v>
      </c>
      <c r="O883" s="318">
        <v>10.682500000000001</v>
      </c>
      <c r="P883" s="299">
        <v>11.66</v>
      </c>
      <c r="Q883" s="318">
        <v>7.8810714285714285</v>
      </c>
      <c r="R883" s="312">
        <v>93.59</v>
      </c>
      <c r="S883" s="312">
        <v>34.29</v>
      </c>
      <c r="T883" s="312">
        <v>31.25</v>
      </c>
      <c r="U883" s="312">
        <v>419.32</v>
      </c>
      <c r="V883" s="312">
        <v>53.43</v>
      </c>
      <c r="W883" s="303"/>
      <c r="Y883" s="305"/>
      <c r="Z883" s="305"/>
      <c r="AA883" s="305"/>
      <c r="AB883" s="306"/>
      <c r="AC883" s="305"/>
      <c r="AD883" s="307"/>
    </row>
    <row r="884" spans="1:30" s="304" customFormat="1">
      <c r="A884" s="296">
        <v>12</v>
      </c>
      <c r="B884" s="297" t="s">
        <v>1905</v>
      </c>
      <c r="C884" s="296" t="s">
        <v>906</v>
      </c>
      <c r="D884" s="297" t="s">
        <v>2790</v>
      </c>
      <c r="E884" s="297" t="s">
        <v>945</v>
      </c>
      <c r="F884" s="296">
        <v>5</v>
      </c>
      <c r="G884" s="298">
        <v>2.44</v>
      </c>
      <c r="H884" s="298">
        <v>2.33</v>
      </c>
      <c r="I884" s="298">
        <v>2.11</v>
      </c>
      <c r="J884" s="299">
        <v>8868765.2599999998</v>
      </c>
      <c r="K884" s="299">
        <v>5014190.53</v>
      </c>
      <c r="L884" s="299">
        <v>5793231.8799999999</v>
      </c>
      <c r="M884" s="299">
        <v>6750312.5199999996</v>
      </c>
      <c r="N884" s="299">
        <v>12.03</v>
      </c>
      <c r="O884" s="318">
        <v>11.957740585774056</v>
      </c>
      <c r="P884" s="299">
        <v>15.99</v>
      </c>
      <c r="Q884" s="318">
        <v>10.477489539748952</v>
      </c>
      <c r="R884" s="312">
        <v>155.36000000000001</v>
      </c>
      <c r="S884" s="312">
        <v>20.53</v>
      </c>
      <c r="T884" s="312">
        <v>50.92</v>
      </c>
      <c r="U884" s="312">
        <v>459.43</v>
      </c>
      <c r="V884" s="312">
        <v>24.94</v>
      </c>
      <c r="W884" s="303"/>
      <c r="Y884" s="305"/>
      <c r="Z884" s="305"/>
      <c r="AA884" s="305"/>
      <c r="AB884" s="306"/>
      <c r="AC884" s="305"/>
      <c r="AD884" s="307"/>
    </row>
    <row r="885" spans="1:30" s="304" customFormat="1">
      <c r="A885" s="296">
        <v>12</v>
      </c>
      <c r="B885" s="297" t="s">
        <v>1905</v>
      </c>
      <c r="C885" s="296" t="s">
        <v>907</v>
      </c>
      <c r="D885" s="297" t="s">
        <v>2791</v>
      </c>
      <c r="E885" s="297" t="s">
        <v>2865</v>
      </c>
      <c r="F885" s="296">
        <v>6</v>
      </c>
      <c r="G885" s="298">
        <v>1.05</v>
      </c>
      <c r="H885" s="298">
        <v>0.99</v>
      </c>
      <c r="I885" s="298">
        <v>0.77</v>
      </c>
      <c r="J885" s="299">
        <v>2929103.2</v>
      </c>
      <c r="K885" s="299">
        <v>10907994.02</v>
      </c>
      <c r="L885" s="299">
        <v>14414652.630000001</v>
      </c>
      <c r="M885" s="299">
        <v>-12133021.49</v>
      </c>
      <c r="N885" s="299">
        <v>12.9</v>
      </c>
      <c r="O885" s="318">
        <v>12.960000000000003</v>
      </c>
      <c r="P885" s="299">
        <v>6.18</v>
      </c>
      <c r="Q885" s="318">
        <v>10.950165289256196</v>
      </c>
      <c r="R885" s="312">
        <v>421.27</v>
      </c>
      <c r="S885" s="312">
        <v>76.540000000000006</v>
      </c>
      <c r="T885" s="312">
        <v>61.79</v>
      </c>
      <c r="U885" s="312">
        <v>370.54</v>
      </c>
      <c r="V885" s="312">
        <v>47.53</v>
      </c>
      <c r="W885" s="303"/>
      <c r="Y885" s="305"/>
      <c r="Z885" s="305"/>
      <c r="AA885" s="305"/>
      <c r="AB885" s="306"/>
      <c r="AC885" s="305"/>
      <c r="AD885" s="307"/>
    </row>
    <row r="886" spans="1:30" s="304" customFormat="1">
      <c r="A886" s="296">
        <v>12</v>
      </c>
      <c r="B886" s="297" t="s">
        <v>1905</v>
      </c>
      <c r="C886" s="296" t="s">
        <v>908</v>
      </c>
      <c r="D886" s="297" t="s">
        <v>2792</v>
      </c>
      <c r="E886" s="297" t="s">
        <v>2865</v>
      </c>
      <c r="F886" s="296">
        <v>6</v>
      </c>
      <c r="G886" s="298">
        <v>2.4</v>
      </c>
      <c r="H886" s="298">
        <v>2.23</v>
      </c>
      <c r="I886" s="298">
        <v>1.86</v>
      </c>
      <c r="J886" s="299">
        <v>42044494.149999999</v>
      </c>
      <c r="K886" s="299">
        <v>8787970.8200000003</v>
      </c>
      <c r="L886" s="299">
        <v>16010322.48</v>
      </c>
      <c r="M886" s="299">
        <v>24321153.940000001</v>
      </c>
      <c r="N886" s="299">
        <v>13.3</v>
      </c>
      <c r="O886" s="318">
        <v>12.960000000000003</v>
      </c>
      <c r="P886" s="299">
        <v>5.46</v>
      </c>
      <c r="Q886" s="318">
        <v>10.950165289256196</v>
      </c>
      <c r="R886" s="312">
        <v>156.97</v>
      </c>
      <c r="S886" s="312">
        <v>55.87</v>
      </c>
      <c r="T886" s="312">
        <v>86.49</v>
      </c>
      <c r="U886" s="312">
        <v>99.07</v>
      </c>
      <c r="V886" s="312">
        <v>44.97</v>
      </c>
      <c r="W886" s="303"/>
      <c r="Y886" s="305"/>
      <c r="Z886" s="305"/>
      <c r="AA886" s="305"/>
      <c r="AB886" s="306"/>
      <c r="AC886" s="305"/>
      <c r="AD886" s="307"/>
    </row>
    <row r="887" spans="1:30" s="304" customFormat="1">
      <c r="A887" s="296">
        <v>12</v>
      </c>
      <c r="B887" s="297" t="s">
        <v>1905</v>
      </c>
      <c r="C887" s="296" t="s">
        <v>909</v>
      </c>
      <c r="D887" s="297" t="s">
        <v>2793</v>
      </c>
      <c r="E887" s="297" t="s">
        <v>945</v>
      </c>
      <c r="F887" s="296">
        <v>5</v>
      </c>
      <c r="G887" s="298">
        <v>1.57</v>
      </c>
      <c r="H887" s="298">
        <v>1.47</v>
      </c>
      <c r="I887" s="298">
        <v>1.34</v>
      </c>
      <c r="J887" s="299">
        <v>12291362.83</v>
      </c>
      <c r="K887" s="299">
        <v>13333994.529999999</v>
      </c>
      <c r="L887" s="299">
        <v>11744974.32</v>
      </c>
      <c r="M887" s="299">
        <v>7312604.2000000002</v>
      </c>
      <c r="N887" s="299">
        <v>18.5</v>
      </c>
      <c r="O887" s="318">
        <v>11.957740585774056</v>
      </c>
      <c r="P887" s="299">
        <v>17.399999999999999</v>
      </c>
      <c r="Q887" s="318">
        <v>10.477489539748952</v>
      </c>
      <c r="R887" s="312">
        <v>273.57</v>
      </c>
      <c r="S887" s="312">
        <v>55.46</v>
      </c>
      <c r="T887" s="312">
        <v>46.41</v>
      </c>
      <c r="U887" s="312">
        <v>223.4</v>
      </c>
      <c r="V887" s="312">
        <v>43.56</v>
      </c>
      <c r="W887" s="303"/>
      <c r="Y887" s="305"/>
      <c r="Z887" s="305"/>
      <c r="AA887" s="305"/>
      <c r="AB887" s="306"/>
      <c r="AC887" s="305"/>
      <c r="AD887" s="307"/>
    </row>
    <row r="888" spans="1:30" s="304" customFormat="1">
      <c r="A888" s="296">
        <v>12</v>
      </c>
      <c r="B888" s="297" t="s">
        <v>1905</v>
      </c>
      <c r="C888" s="296" t="s">
        <v>910</v>
      </c>
      <c r="D888" s="297" t="s">
        <v>2794</v>
      </c>
      <c r="E888" s="297" t="s">
        <v>945</v>
      </c>
      <c r="F888" s="296">
        <v>5</v>
      </c>
      <c r="G888" s="298">
        <v>1.41</v>
      </c>
      <c r="H888" s="298">
        <v>1.3</v>
      </c>
      <c r="I888" s="298">
        <v>1.1200000000000001</v>
      </c>
      <c r="J888" s="299">
        <v>7343551.5700000003</v>
      </c>
      <c r="K888" s="299">
        <v>8576521.9600000009</v>
      </c>
      <c r="L888" s="299">
        <v>8552883.9000000004</v>
      </c>
      <c r="M888" s="299">
        <v>2221035.4500000002</v>
      </c>
      <c r="N888" s="299">
        <v>12.94</v>
      </c>
      <c r="O888" s="318">
        <v>11.957740585774056</v>
      </c>
      <c r="P888" s="299">
        <v>15.66</v>
      </c>
      <c r="Q888" s="318">
        <v>10.477489539748952</v>
      </c>
      <c r="R888" s="312">
        <v>271.33</v>
      </c>
      <c r="S888" s="312">
        <v>57.4</v>
      </c>
      <c r="T888" s="312">
        <v>37.85</v>
      </c>
      <c r="U888" s="312">
        <v>198.12</v>
      </c>
      <c r="V888" s="312">
        <v>58.65</v>
      </c>
      <c r="W888" s="303"/>
      <c r="Y888" s="305"/>
      <c r="Z888" s="305"/>
      <c r="AA888" s="305"/>
      <c r="AB888" s="306"/>
      <c r="AC888" s="305"/>
      <c r="AD888" s="307"/>
    </row>
    <row r="889" spans="1:30" s="304" customFormat="1">
      <c r="A889" s="296">
        <v>12</v>
      </c>
      <c r="B889" s="297" t="s">
        <v>1905</v>
      </c>
      <c r="C889" s="296" t="s">
        <v>911</v>
      </c>
      <c r="D889" s="297" t="s">
        <v>2795</v>
      </c>
      <c r="E889" s="297" t="s">
        <v>2865</v>
      </c>
      <c r="F889" s="296">
        <v>6</v>
      </c>
      <c r="G889" s="298">
        <v>1.6</v>
      </c>
      <c r="H889" s="298">
        <v>1.49</v>
      </c>
      <c r="I889" s="298">
        <v>1.33</v>
      </c>
      <c r="J889" s="299">
        <v>11083094.92</v>
      </c>
      <c r="K889" s="299">
        <v>8848004.9000000004</v>
      </c>
      <c r="L889" s="299">
        <v>11266582.029999999</v>
      </c>
      <c r="M889" s="299">
        <v>6214374.8399999999</v>
      </c>
      <c r="N889" s="299">
        <v>15.64</v>
      </c>
      <c r="O889" s="318">
        <v>12.960000000000003</v>
      </c>
      <c r="P889" s="299">
        <v>8.91</v>
      </c>
      <c r="Q889" s="318">
        <v>10.950165289256196</v>
      </c>
      <c r="R889" s="312">
        <v>195.41</v>
      </c>
      <c r="S889" s="312">
        <v>32.08</v>
      </c>
      <c r="T889" s="312">
        <v>124.01</v>
      </c>
      <c r="U889" s="312">
        <v>158.93</v>
      </c>
      <c r="V889" s="312">
        <v>42.7</v>
      </c>
      <c r="W889" s="303"/>
      <c r="Y889" s="305"/>
      <c r="Z889" s="305"/>
      <c r="AA889" s="305"/>
      <c r="AB889" s="306"/>
      <c r="AC889" s="305"/>
      <c r="AD889" s="307"/>
    </row>
    <row r="890" spans="1:30" s="304" customFormat="1">
      <c r="A890" s="296">
        <v>12</v>
      </c>
      <c r="B890" s="297" t="s">
        <v>1905</v>
      </c>
      <c r="C890" s="296" t="s">
        <v>912</v>
      </c>
      <c r="D890" s="297" t="s">
        <v>2796</v>
      </c>
      <c r="E890" s="297" t="s">
        <v>945</v>
      </c>
      <c r="F890" s="296">
        <v>5</v>
      </c>
      <c r="G890" s="298">
        <v>1.78</v>
      </c>
      <c r="H890" s="298">
        <v>1.6</v>
      </c>
      <c r="I890" s="298">
        <v>1.41</v>
      </c>
      <c r="J890" s="299">
        <v>9460254.0600000005</v>
      </c>
      <c r="K890" s="299">
        <v>8962775.1699999999</v>
      </c>
      <c r="L890" s="299">
        <v>7828108.7599999998</v>
      </c>
      <c r="M890" s="299">
        <v>4008957.48</v>
      </c>
      <c r="N890" s="299">
        <v>11.54</v>
      </c>
      <c r="O890" s="318">
        <v>11.957740585774056</v>
      </c>
      <c r="P890" s="299">
        <v>15.49</v>
      </c>
      <c r="Q890" s="318">
        <v>10.477489539748952</v>
      </c>
      <c r="R890" s="312">
        <v>184.22</v>
      </c>
      <c r="S890" s="312">
        <v>32.65</v>
      </c>
      <c r="T890" s="312">
        <v>40.659999999999997</v>
      </c>
      <c r="U890" s="312">
        <v>132.22</v>
      </c>
      <c r="V890" s="312">
        <v>48.14</v>
      </c>
      <c r="W890" s="303"/>
      <c r="Y890" s="305"/>
      <c r="Z890" s="305"/>
      <c r="AA890" s="305"/>
      <c r="AB890" s="306"/>
      <c r="AC890" s="305"/>
      <c r="AD890" s="307"/>
    </row>
    <row r="891" spans="1:30" s="304" customFormat="1">
      <c r="A891" s="296">
        <v>12</v>
      </c>
      <c r="B891" s="297" t="s">
        <v>1905</v>
      </c>
      <c r="C891" s="296" t="s">
        <v>913</v>
      </c>
      <c r="D891" s="297" t="s">
        <v>2797</v>
      </c>
      <c r="E891" s="297" t="s">
        <v>2865</v>
      </c>
      <c r="F891" s="296">
        <v>6</v>
      </c>
      <c r="G891" s="298">
        <v>1.47</v>
      </c>
      <c r="H891" s="298">
        <v>1.26</v>
      </c>
      <c r="I891" s="298">
        <v>0.89</v>
      </c>
      <c r="J891" s="299">
        <v>8249679.54</v>
      </c>
      <c r="K891" s="299">
        <v>11323369.74</v>
      </c>
      <c r="L891" s="299">
        <v>10770436.119999999</v>
      </c>
      <c r="M891" s="299">
        <v>-2373246.85</v>
      </c>
      <c r="N891" s="299">
        <v>13.47</v>
      </c>
      <c r="O891" s="318">
        <v>12.960000000000003</v>
      </c>
      <c r="P891" s="299">
        <v>27.13</v>
      </c>
      <c r="Q891" s="318">
        <v>10.950165289256196</v>
      </c>
      <c r="R891" s="312">
        <v>226.37</v>
      </c>
      <c r="S891" s="312">
        <v>50.19</v>
      </c>
      <c r="T891" s="312">
        <v>49.18</v>
      </c>
      <c r="U891" s="312">
        <v>346.59</v>
      </c>
      <c r="V891" s="312">
        <v>70.52</v>
      </c>
      <c r="W891" s="303"/>
      <c r="Y891" s="305"/>
      <c r="Z891" s="305"/>
      <c r="AA891" s="305"/>
      <c r="AB891" s="306"/>
      <c r="AC891" s="305"/>
      <c r="AD891" s="307"/>
    </row>
    <row r="892" spans="1:30" s="304" customFormat="1">
      <c r="A892" s="296">
        <v>12</v>
      </c>
      <c r="B892" s="297" t="s">
        <v>1905</v>
      </c>
      <c r="C892" s="296" t="s">
        <v>914</v>
      </c>
      <c r="D892" s="297" t="s">
        <v>2798</v>
      </c>
      <c r="E892" s="297" t="s">
        <v>945</v>
      </c>
      <c r="F892" s="296">
        <v>5</v>
      </c>
      <c r="G892" s="298">
        <v>1</v>
      </c>
      <c r="H892" s="298">
        <v>0.91</v>
      </c>
      <c r="I892" s="298">
        <v>0.81</v>
      </c>
      <c r="J892" s="299">
        <v>73514.52</v>
      </c>
      <c r="K892" s="299">
        <v>20485567.66</v>
      </c>
      <c r="L892" s="299">
        <v>9930592.4499999993</v>
      </c>
      <c r="M892" s="299">
        <v>-3639272.91</v>
      </c>
      <c r="N892" s="299">
        <v>14.58</v>
      </c>
      <c r="O892" s="318">
        <v>11.957740585774056</v>
      </c>
      <c r="P892" s="299">
        <v>30.21</v>
      </c>
      <c r="Q892" s="318">
        <v>10.477489539748952</v>
      </c>
      <c r="R892" s="312">
        <v>292.12</v>
      </c>
      <c r="S892" s="312">
        <v>20.98</v>
      </c>
      <c r="T892" s="312">
        <v>52.55</v>
      </c>
      <c r="U892" s="312">
        <v>108.13</v>
      </c>
      <c r="V892" s="312">
        <v>47.19</v>
      </c>
      <c r="W892" s="303"/>
      <c r="Y892" s="305"/>
      <c r="Z892" s="305"/>
      <c r="AA892" s="305"/>
      <c r="AB892" s="306"/>
      <c r="AC892" s="305"/>
      <c r="AD892" s="307"/>
    </row>
    <row r="893" spans="1:30" s="304" customFormat="1">
      <c r="A893" s="296">
        <v>12</v>
      </c>
      <c r="B893" s="297" t="s">
        <v>1923</v>
      </c>
      <c r="C893" s="296" t="s">
        <v>915</v>
      </c>
      <c r="D893" s="297" t="s">
        <v>2799</v>
      </c>
      <c r="E893" s="297" t="s">
        <v>1038</v>
      </c>
      <c r="F893" s="296">
        <v>16</v>
      </c>
      <c r="G893" s="298">
        <v>1.1499999999999999</v>
      </c>
      <c r="H893" s="298">
        <v>0.96</v>
      </c>
      <c r="I893" s="298">
        <v>0.56000000000000005</v>
      </c>
      <c r="J893" s="299">
        <v>19134102.210000001</v>
      </c>
      <c r="K893" s="299">
        <v>-9827241.4600000009</v>
      </c>
      <c r="L893" s="299">
        <v>3169825.66</v>
      </c>
      <c r="M893" s="299">
        <v>-55224617.93</v>
      </c>
      <c r="N893" s="299">
        <v>0.75</v>
      </c>
      <c r="O893" s="318">
        <v>7.936451612903225</v>
      </c>
      <c r="P893" s="299">
        <v>-1.79</v>
      </c>
      <c r="Q893" s="318">
        <v>4.3241935483870959</v>
      </c>
      <c r="R893" s="312">
        <v>117.3</v>
      </c>
      <c r="S893" s="312">
        <v>69.819999999999993</v>
      </c>
      <c r="T893" s="312">
        <v>42.24</v>
      </c>
      <c r="U893" s="312">
        <v>101.84</v>
      </c>
      <c r="V893" s="312">
        <v>50.91</v>
      </c>
      <c r="W893" s="303"/>
      <c r="Y893" s="305"/>
      <c r="Z893" s="305"/>
      <c r="AA893" s="305"/>
      <c r="AB893" s="306"/>
      <c r="AC893" s="305"/>
      <c r="AD893" s="307"/>
    </row>
    <row r="894" spans="1:30" s="304" customFormat="1">
      <c r="A894" s="296">
        <v>12</v>
      </c>
      <c r="B894" s="297" t="s">
        <v>1923</v>
      </c>
      <c r="C894" s="296" t="s">
        <v>916</v>
      </c>
      <c r="D894" s="297" t="s">
        <v>2800</v>
      </c>
      <c r="E894" s="297" t="s">
        <v>945</v>
      </c>
      <c r="F894" s="296">
        <v>5</v>
      </c>
      <c r="G894" s="298">
        <v>3.43</v>
      </c>
      <c r="H894" s="298">
        <v>3.25</v>
      </c>
      <c r="I894" s="298">
        <v>3.02</v>
      </c>
      <c r="J894" s="299">
        <v>27404233.640000001</v>
      </c>
      <c r="K894" s="299">
        <v>15728266.869999999</v>
      </c>
      <c r="L894" s="299">
        <v>8953260.9199999999</v>
      </c>
      <c r="M894" s="299">
        <v>22725541.920000002</v>
      </c>
      <c r="N894" s="299">
        <v>11.32</v>
      </c>
      <c r="O894" s="318">
        <v>11.957740585774056</v>
      </c>
      <c r="P894" s="299">
        <v>22.28</v>
      </c>
      <c r="Q894" s="318">
        <v>10.477489539748952</v>
      </c>
      <c r="R894" s="312">
        <v>156.63</v>
      </c>
      <c r="S894" s="312">
        <v>23.73</v>
      </c>
      <c r="T894" s="312">
        <v>57.44</v>
      </c>
      <c r="U894" s="312">
        <v>140.94999999999999</v>
      </c>
      <c r="V894" s="312">
        <v>56.01</v>
      </c>
      <c r="W894" s="303"/>
      <c r="Y894" s="305"/>
      <c r="Z894" s="305"/>
      <c r="AA894" s="305"/>
      <c r="AB894" s="306"/>
      <c r="AC894" s="305"/>
      <c r="AD894" s="307"/>
    </row>
    <row r="895" spans="1:30" s="304" customFormat="1">
      <c r="A895" s="296">
        <v>12</v>
      </c>
      <c r="B895" s="297" t="s">
        <v>1923</v>
      </c>
      <c r="C895" s="296" t="s">
        <v>917</v>
      </c>
      <c r="D895" s="297" t="s">
        <v>2801</v>
      </c>
      <c r="E895" s="297" t="s">
        <v>945</v>
      </c>
      <c r="F895" s="296">
        <v>5</v>
      </c>
      <c r="G895" s="298">
        <v>1.9</v>
      </c>
      <c r="H895" s="298">
        <v>1.78</v>
      </c>
      <c r="I895" s="298">
        <v>1.63</v>
      </c>
      <c r="J895" s="299">
        <v>16205974.560000001</v>
      </c>
      <c r="K895" s="299">
        <v>9768733.8300000001</v>
      </c>
      <c r="L895" s="299">
        <v>11277261.439999999</v>
      </c>
      <c r="M895" s="299">
        <v>11304808.310000001</v>
      </c>
      <c r="N895" s="299">
        <v>13.47</v>
      </c>
      <c r="O895" s="318">
        <v>11.957740585774056</v>
      </c>
      <c r="P895" s="299">
        <v>13.9</v>
      </c>
      <c r="Q895" s="318">
        <v>10.477489539748952</v>
      </c>
      <c r="R895" s="312">
        <v>201.4</v>
      </c>
      <c r="S895" s="312">
        <v>44.46</v>
      </c>
      <c r="T895" s="312">
        <v>48.13</v>
      </c>
      <c r="U895" s="312">
        <v>122.21</v>
      </c>
      <c r="V895" s="312">
        <v>45.8</v>
      </c>
      <c r="W895" s="303"/>
      <c r="Y895" s="305"/>
      <c r="Z895" s="305"/>
      <c r="AA895" s="305"/>
      <c r="AB895" s="306"/>
      <c r="AC895" s="305"/>
      <c r="AD895" s="307"/>
    </row>
    <row r="896" spans="1:30" s="304" customFormat="1">
      <c r="A896" s="296">
        <v>12</v>
      </c>
      <c r="B896" s="297" t="s">
        <v>1923</v>
      </c>
      <c r="C896" s="296" t="s">
        <v>918</v>
      </c>
      <c r="D896" s="297" t="s">
        <v>2802</v>
      </c>
      <c r="E896" s="297" t="s">
        <v>945</v>
      </c>
      <c r="F896" s="296">
        <v>5</v>
      </c>
      <c r="G896" s="298">
        <v>1.61</v>
      </c>
      <c r="H896" s="298">
        <v>1.5</v>
      </c>
      <c r="I896" s="298">
        <v>1.29</v>
      </c>
      <c r="J896" s="299">
        <v>8131848.3399999999</v>
      </c>
      <c r="K896" s="299">
        <v>14558629.359999999</v>
      </c>
      <c r="L896" s="299">
        <v>6486659.3899999997</v>
      </c>
      <c r="M896" s="299">
        <v>3631047.08</v>
      </c>
      <c r="N896" s="299">
        <v>8.74</v>
      </c>
      <c r="O896" s="318">
        <v>11.957740585774056</v>
      </c>
      <c r="P896" s="299">
        <v>23.43</v>
      </c>
      <c r="Q896" s="318">
        <v>10.477489539748952</v>
      </c>
      <c r="R896" s="312">
        <v>189.01</v>
      </c>
      <c r="S896" s="312">
        <v>45.67</v>
      </c>
      <c r="T896" s="312">
        <v>64.849999999999994</v>
      </c>
      <c r="U896" s="312">
        <v>139.78</v>
      </c>
      <c r="V896" s="312">
        <v>30.23</v>
      </c>
      <c r="W896" s="303"/>
      <c r="Y896" s="305"/>
      <c r="Z896" s="305"/>
      <c r="AA896" s="305"/>
      <c r="AB896" s="306"/>
      <c r="AC896" s="305"/>
      <c r="AD896" s="307"/>
    </row>
    <row r="897" spans="1:30" s="304" customFormat="1">
      <c r="A897" s="296">
        <v>12</v>
      </c>
      <c r="B897" s="297" t="s">
        <v>1923</v>
      </c>
      <c r="C897" s="296" t="s">
        <v>919</v>
      </c>
      <c r="D897" s="297" t="s">
        <v>2803</v>
      </c>
      <c r="E897" s="297" t="s">
        <v>941</v>
      </c>
      <c r="F897" s="296">
        <v>10</v>
      </c>
      <c r="G897" s="298">
        <v>2.4500000000000002</v>
      </c>
      <c r="H897" s="298">
        <v>2.14</v>
      </c>
      <c r="I897" s="298">
        <v>1.72</v>
      </c>
      <c r="J897" s="299">
        <v>28775372.199999999</v>
      </c>
      <c r="K897" s="299">
        <v>58681536.969999999</v>
      </c>
      <c r="L897" s="299">
        <v>18110483.16</v>
      </c>
      <c r="M897" s="299">
        <v>14190827.35</v>
      </c>
      <c r="N897" s="299">
        <v>12.44</v>
      </c>
      <c r="O897" s="318">
        <v>10.935862068965518</v>
      </c>
      <c r="P897" s="299">
        <v>42.84</v>
      </c>
      <c r="Q897" s="318">
        <v>9.086724137931034</v>
      </c>
      <c r="R897" s="312">
        <v>65.989999999999995</v>
      </c>
      <c r="S897" s="312">
        <v>30.79</v>
      </c>
      <c r="T897" s="312">
        <v>64.77</v>
      </c>
      <c r="U897" s="312">
        <v>134.91999999999999</v>
      </c>
      <c r="V897" s="312">
        <v>52.24</v>
      </c>
      <c r="W897" s="303"/>
      <c r="Y897" s="305"/>
      <c r="Z897" s="305"/>
      <c r="AA897" s="305"/>
      <c r="AB897" s="306"/>
      <c r="AC897" s="305"/>
      <c r="AD897" s="307"/>
    </row>
    <row r="898" spans="1:30" s="304" customFormat="1">
      <c r="A898" s="296">
        <v>12</v>
      </c>
      <c r="B898" s="297" t="s">
        <v>1923</v>
      </c>
      <c r="C898" s="296" t="s">
        <v>920</v>
      </c>
      <c r="D898" s="297" t="s">
        <v>2804</v>
      </c>
      <c r="E898" s="297" t="s">
        <v>945</v>
      </c>
      <c r="F898" s="296">
        <v>5</v>
      </c>
      <c r="G898" s="298">
        <v>2.48</v>
      </c>
      <c r="H898" s="298">
        <v>2.3199999999999998</v>
      </c>
      <c r="I898" s="298">
        <v>2.12</v>
      </c>
      <c r="J898" s="299">
        <v>17954440.969999999</v>
      </c>
      <c r="K898" s="299">
        <v>10796185.08</v>
      </c>
      <c r="L898" s="299">
        <v>8474635.3699999992</v>
      </c>
      <c r="M898" s="299">
        <v>13537751.51</v>
      </c>
      <c r="N898" s="299">
        <v>12.23</v>
      </c>
      <c r="O898" s="318">
        <v>11.957740585774056</v>
      </c>
      <c r="P898" s="299">
        <v>19.54</v>
      </c>
      <c r="Q898" s="318">
        <v>10.477489539748952</v>
      </c>
      <c r="R898" s="312">
        <v>98.76</v>
      </c>
      <c r="S898" s="312">
        <v>35.35</v>
      </c>
      <c r="T898" s="312">
        <v>63.73</v>
      </c>
      <c r="U898" s="312">
        <v>95.68</v>
      </c>
      <c r="V898" s="312">
        <v>55.64</v>
      </c>
      <c r="W898" s="303"/>
      <c r="Y898" s="305"/>
      <c r="Z898" s="305"/>
      <c r="AA898" s="305"/>
      <c r="AB898" s="306"/>
      <c r="AC898" s="305"/>
      <c r="AD898" s="307"/>
    </row>
    <row r="899" spans="1:30" s="304" customFormat="1">
      <c r="A899" s="296">
        <v>12</v>
      </c>
      <c r="B899" s="297" t="s">
        <v>1923</v>
      </c>
      <c r="C899" s="296" t="s">
        <v>921</v>
      </c>
      <c r="D899" s="297" t="s">
        <v>2805</v>
      </c>
      <c r="E899" s="297" t="s">
        <v>1015</v>
      </c>
      <c r="F899" s="296">
        <v>3</v>
      </c>
      <c r="G899" s="298">
        <v>1.21</v>
      </c>
      <c r="H899" s="298">
        <v>1.08</v>
      </c>
      <c r="I899" s="298">
        <v>0.83</v>
      </c>
      <c r="J899" s="299">
        <v>3483760.48</v>
      </c>
      <c r="K899" s="299">
        <v>1107775.3700000001</v>
      </c>
      <c r="L899" s="299">
        <v>2505720.5299999998</v>
      </c>
      <c r="M899" s="299">
        <v>-2784639.62</v>
      </c>
      <c r="N899" s="299">
        <v>6.3</v>
      </c>
      <c r="O899" s="318">
        <v>21.826829268292677</v>
      </c>
      <c r="P899" s="299">
        <v>1.43</v>
      </c>
      <c r="Q899" s="318">
        <v>10.564878048780489</v>
      </c>
      <c r="R899" s="312">
        <v>306.29000000000002</v>
      </c>
      <c r="S899" s="312">
        <v>89.19</v>
      </c>
      <c r="T899" s="312">
        <v>76.97</v>
      </c>
      <c r="U899" s="312">
        <v>98.31</v>
      </c>
      <c r="V899" s="312">
        <v>69.760000000000005</v>
      </c>
      <c r="W899" s="303"/>
      <c r="Y899" s="305"/>
      <c r="Z899" s="305"/>
      <c r="AA899" s="305"/>
      <c r="AB899" s="306"/>
      <c r="AC899" s="305"/>
      <c r="AD899" s="307"/>
    </row>
    <row r="900" spans="1:30">
      <c r="C900" s="328">
        <v>1</v>
      </c>
      <c r="D900" s="328">
        <v>2</v>
      </c>
      <c r="E900" s="328">
        <v>3</v>
      </c>
      <c r="F900" s="328">
        <v>4</v>
      </c>
      <c r="G900" s="328">
        <v>5</v>
      </c>
      <c r="H900" s="328">
        <v>6</v>
      </c>
      <c r="I900" s="328">
        <v>7</v>
      </c>
      <c r="J900" s="328">
        <v>8</v>
      </c>
      <c r="K900" s="328">
        <v>9</v>
      </c>
      <c r="L900" s="328">
        <v>10</v>
      </c>
      <c r="M900" s="328">
        <v>11</v>
      </c>
      <c r="N900" s="328">
        <v>12</v>
      </c>
      <c r="O900" s="328">
        <v>13</v>
      </c>
      <c r="P900" s="328">
        <v>14</v>
      </c>
      <c r="Q900" s="328">
        <v>15</v>
      </c>
      <c r="R900" s="328">
        <v>16</v>
      </c>
      <c r="S900" s="328">
        <v>17</v>
      </c>
      <c r="T900" s="328">
        <v>18</v>
      </c>
      <c r="U900" s="328">
        <v>19</v>
      </c>
      <c r="V900" s="328">
        <v>20</v>
      </c>
    </row>
  </sheetData>
  <autoFilter ref="N3:Q3" xr:uid="{00000000-0009-0000-0000-000004000000}"/>
  <mergeCells count="17">
    <mergeCell ref="F1:F3"/>
    <mergeCell ref="A1:A3"/>
    <mergeCell ref="B1:B3"/>
    <mergeCell ref="C1:C3"/>
    <mergeCell ref="D1:D3"/>
    <mergeCell ref="E1:E3"/>
    <mergeCell ref="P2:Q2"/>
    <mergeCell ref="N1:O1"/>
    <mergeCell ref="P1:Q1"/>
    <mergeCell ref="G2:G3"/>
    <mergeCell ref="H2:H3"/>
    <mergeCell ref="I2:I3"/>
    <mergeCell ref="J2:J3"/>
    <mergeCell ref="K2:K3"/>
    <mergeCell ref="L2:L3"/>
    <mergeCell ref="M2:M3"/>
    <mergeCell ref="N2:O2"/>
  </mergeCells>
  <conditionalFormatting sqref="R4:R899">
    <cfRule type="cellIs" dxfId="17" priority="2" operator="lessThanOrEqual">
      <formula>10</formula>
    </cfRule>
  </conditionalFormatting>
  <conditionalFormatting sqref="S4:V899">
    <cfRule type="cellIs" dxfId="16" priority="1" operator="lessThanOrEqual">
      <formula>15</formula>
    </cfRule>
  </conditionalFormatting>
  <pageMargins left="0.39" right="0.16" top="0.49" bottom="0.31" header="0.22" footer="0.16"/>
  <pageSetup paperSize="9" scale="70" orientation="landscape" r:id="rId1"/>
  <headerFooter>
    <oddHeader xml:space="preserve">&amp;C&amp;"TH SarabunPSK,ตัวหนา"&amp;20อัตราส่วนในการประเมินประสิทธิภาพทางการเงิน (7 plus efficiency) ปี 2563 ไตรมาส 2&amp;"-,ธรรมดา"&amp;11
</oddHeader>
    <oddFooter>&amp;C&amp;"TH SarabunPSK,ธรรมดา"&amp;12หน้าที่ &amp;N จาก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AJ91"/>
  <sheetViews>
    <sheetView zoomScale="80" zoomScaleNormal="80" workbookViewId="0">
      <pane xSplit="8" ySplit="1" topLeftCell="I2" activePane="bottomRight" state="frozen"/>
      <selection pane="topRight" activeCell="I1" sqref="I1"/>
      <selection pane="bottomLeft" activeCell="A3" sqref="A3"/>
      <selection pane="bottomRight" activeCell="H2" sqref="H2"/>
    </sheetView>
  </sheetViews>
  <sheetFormatPr defaultColWidth="8.7265625" defaultRowHeight="24"/>
  <cols>
    <col min="1" max="1" width="5.08984375" style="44" bestFit="1" customWidth="1"/>
    <col min="2" max="2" width="3.36328125" style="44" bestFit="1" customWidth="1"/>
    <col min="3" max="3" width="10" style="43" customWidth="1"/>
    <col min="4" max="4" width="6" style="126" bestFit="1" customWidth="1"/>
    <col min="5" max="5" width="22.36328125" style="43" customWidth="1"/>
    <col min="6" max="6" width="8.7265625" style="44"/>
    <col min="7" max="7" width="8.36328125" style="130" bestFit="1" customWidth="1"/>
    <col min="8" max="8" width="19.7265625" style="43" bestFit="1" customWidth="1"/>
    <col min="9" max="9" width="5.7265625" style="43" customWidth="1"/>
    <col min="10" max="11" width="6" style="43" bestFit="1" customWidth="1"/>
    <col min="12" max="13" width="16.7265625" style="45" bestFit="1" customWidth="1"/>
    <col min="14" max="14" width="10.453125" style="123" bestFit="1" customWidth="1"/>
    <col min="15" max="15" width="16.90625" style="45" bestFit="1" customWidth="1"/>
    <col min="16" max="16" width="20.7265625" style="45" customWidth="1"/>
    <col min="17" max="17" width="8.6328125" style="125" customWidth="1"/>
    <col min="18" max="18" width="8.7265625" style="44"/>
    <col min="19" max="19" width="10.36328125" style="44" customWidth="1"/>
    <col min="20" max="20" width="10" style="44" customWidth="1"/>
    <col min="21" max="21" width="9.6328125" style="44" customWidth="1"/>
    <col min="22" max="24" width="8.7265625" style="44"/>
    <col min="25" max="25" width="6.90625" style="44" customWidth="1"/>
    <col min="26" max="26" width="8.7265625" style="44"/>
    <col min="27" max="28" width="8.7265625" style="350"/>
    <col min="29" max="29" width="8.7265625" style="44"/>
    <col min="30" max="31" width="8.7265625" style="71"/>
    <col min="32" max="32" width="8.7265625" style="43"/>
    <col min="33" max="33" width="24.90625" style="43" customWidth="1"/>
    <col min="34" max="16384" width="8.7265625" style="43"/>
  </cols>
  <sheetData>
    <row r="1" spans="1:36" s="131" customFormat="1" ht="122" customHeight="1">
      <c r="A1" s="131" t="s">
        <v>926</v>
      </c>
      <c r="B1" s="131" t="s">
        <v>927</v>
      </c>
      <c r="C1" s="131" t="s">
        <v>1</v>
      </c>
      <c r="D1" s="132" t="s">
        <v>2</v>
      </c>
      <c r="E1" s="131" t="s">
        <v>928</v>
      </c>
      <c r="F1" s="131" t="s">
        <v>2861</v>
      </c>
      <c r="G1" s="133" t="s">
        <v>2862</v>
      </c>
      <c r="H1" s="135" t="s">
        <v>2863</v>
      </c>
      <c r="I1" s="135" t="s">
        <v>12</v>
      </c>
      <c r="J1" s="136" t="s">
        <v>13</v>
      </c>
      <c r="K1" s="136" t="s">
        <v>14</v>
      </c>
      <c r="L1" s="136" t="s">
        <v>5</v>
      </c>
      <c r="M1" s="136" t="s">
        <v>15</v>
      </c>
      <c r="N1" s="131" t="s">
        <v>16</v>
      </c>
      <c r="O1" s="136" t="s">
        <v>6</v>
      </c>
      <c r="P1" s="136" t="s">
        <v>17</v>
      </c>
      <c r="Q1" s="134" t="s">
        <v>18</v>
      </c>
      <c r="R1" s="134" t="s">
        <v>19</v>
      </c>
      <c r="S1" s="134" t="s">
        <v>20</v>
      </c>
      <c r="T1" s="134" t="s">
        <v>21</v>
      </c>
      <c r="U1" s="134" t="s">
        <v>22</v>
      </c>
      <c r="V1" s="134" t="s">
        <v>23</v>
      </c>
      <c r="W1" s="134" t="s">
        <v>24</v>
      </c>
      <c r="X1" s="131" t="s">
        <v>25</v>
      </c>
      <c r="Y1" s="131" t="s">
        <v>2967</v>
      </c>
      <c r="Z1" s="170" t="s">
        <v>1941</v>
      </c>
      <c r="AA1" s="351" t="s">
        <v>3017</v>
      </c>
      <c r="AB1" s="351" t="s">
        <v>3019</v>
      </c>
      <c r="AC1" s="351" t="s">
        <v>3021</v>
      </c>
    </row>
    <row r="2" spans="1:36">
      <c r="A2" s="123">
        <v>491</v>
      </c>
      <c r="B2" s="123">
        <v>8</v>
      </c>
      <c r="C2" s="43" t="s">
        <v>1497</v>
      </c>
      <c r="D2" s="126" t="s">
        <v>516</v>
      </c>
      <c r="E2" s="43" t="s">
        <v>1498</v>
      </c>
      <c r="F2" s="123" t="s">
        <v>972</v>
      </c>
      <c r="G2" s="130">
        <v>405</v>
      </c>
      <c r="H2" s="124" t="s">
        <v>1000</v>
      </c>
      <c r="I2" s="124">
        <v>2.36</v>
      </c>
      <c r="J2" s="124">
        <v>2.21</v>
      </c>
      <c r="K2" s="124">
        <v>0.93</v>
      </c>
      <c r="L2" s="45">
        <v>246913365.74000001</v>
      </c>
      <c r="M2" s="45">
        <v>83450999.189999998</v>
      </c>
      <c r="N2" s="233">
        <v>0</v>
      </c>
      <c r="O2" s="45">
        <v>80766685.890000001</v>
      </c>
      <c r="P2" s="45">
        <v>-40616763.990000002</v>
      </c>
      <c r="Q2" s="233">
        <v>1</v>
      </c>
      <c r="R2" s="233">
        <v>1</v>
      </c>
      <c r="S2" s="233">
        <v>0</v>
      </c>
      <c r="T2" s="233">
        <v>0</v>
      </c>
      <c r="U2" s="233">
        <v>0</v>
      </c>
      <c r="V2" s="233">
        <v>0</v>
      </c>
      <c r="W2" s="233">
        <v>1</v>
      </c>
      <c r="X2" s="234" t="s">
        <v>2814</v>
      </c>
      <c r="Y2" s="123">
        <f t="shared" ref="Y2:Y24" si="0">SUM(Q2:W2)</f>
        <v>3</v>
      </c>
      <c r="Z2" s="171">
        <f t="shared" ref="Z2:Z24" si="1">IF(Y2&gt;4,1,0)</f>
        <v>0</v>
      </c>
      <c r="AA2" s="349">
        <f t="shared" ref="AA2:AA24" si="2">IF(L2&gt;0,1,0)</f>
        <v>1</v>
      </c>
      <c r="AB2" s="349">
        <f t="shared" ref="AB2:AB24" si="3">IF(O2&gt;0,1,0)</f>
        <v>1</v>
      </c>
      <c r="AC2" s="350">
        <f t="shared" ref="AC2:AC24" si="4">IF(K2&gt;0.8,1,0)</f>
        <v>1</v>
      </c>
      <c r="AD2" s="123"/>
      <c r="AE2" s="123" t="s">
        <v>972</v>
      </c>
      <c r="AF2" s="43">
        <v>405</v>
      </c>
      <c r="AG2" s="43" t="s">
        <v>1000</v>
      </c>
      <c r="AH2" s="43" t="b">
        <f t="shared" ref="AH2:AH24" si="5">AE2=F2</f>
        <v>1</v>
      </c>
      <c r="AI2" s="43" t="b">
        <f t="shared" ref="AI2:AI24" si="6">AF2=G2</f>
        <v>1</v>
      </c>
      <c r="AJ2" s="43" t="b">
        <f t="shared" ref="AJ2:AJ24" si="7">H2=AG2</f>
        <v>1</v>
      </c>
    </row>
    <row r="3" spans="1:36">
      <c r="A3" s="123">
        <v>492</v>
      </c>
      <c r="B3" s="123">
        <v>8</v>
      </c>
      <c r="C3" s="43" t="s">
        <v>1497</v>
      </c>
      <c r="D3" s="126" t="s">
        <v>517</v>
      </c>
      <c r="E3" s="43" t="s">
        <v>1499</v>
      </c>
      <c r="F3" s="123" t="s">
        <v>939</v>
      </c>
      <c r="G3" s="130">
        <v>40</v>
      </c>
      <c r="H3" s="124" t="s">
        <v>2865</v>
      </c>
      <c r="I3" s="124">
        <v>5.38</v>
      </c>
      <c r="J3" s="124">
        <v>4.9000000000000004</v>
      </c>
      <c r="K3" s="124">
        <v>3.16</v>
      </c>
      <c r="L3" s="45">
        <v>42992392.990000002</v>
      </c>
      <c r="M3" s="45">
        <v>8066082.2800000003</v>
      </c>
      <c r="N3" s="233">
        <v>0</v>
      </c>
      <c r="O3" s="45">
        <v>7928688.1500000004</v>
      </c>
      <c r="P3" s="45">
        <v>21243844.050000001</v>
      </c>
      <c r="Q3" s="233">
        <v>0</v>
      </c>
      <c r="R3" s="233">
        <v>1</v>
      </c>
      <c r="S3" s="233">
        <v>0</v>
      </c>
      <c r="T3" s="233">
        <v>0</v>
      </c>
      <c r="U3" s="233">
        <v>0</v>
      </c>
      <c r="V3" s="233">
        <v>0</v>
      </c>
      <c r="W3" s="233">
        <v>0</v>
      </c>
      <c r="X3" s="234" t="s">
        <v>2816</v>
      </c>
      <c r="Y3" s="123">
        <f t="shared" si="0"/>
        <v>1</v>
      </c>
      <c r="Z3" s="171">
        <f t="shared" si="1"/>
        <v>0</v>
      </c>
      <c r="AA3" s="349">
        <f t="shared" si="2"/>
        <v>1</v>
      </c>
      <c r="AB3" s="349">
        <f t="shared" si="3"/>
        <v>1</v>
      </c>
      <c r="AC3" s="350">
        <f t="shared" si="4"/>
        <v>1</v>
      </c>
      <c r="AD3" s="123"/>
      <c r="AE3" s="123" t="s">
        <v>939</v>
      </c>
      <c r="AF3" s="43">
        <v>40</v>
      </c>
      <c r="AG3" s="43" t="s">
        <v>2865</v>
      </c>
      <c r="AH3" s="43" t="b">
        <f t="shared" si="5"/>
        <v>1</v>
      </c>
      <c r="AI3" s="43" t="b">
        <f t="shared" si="6"/>
        <v>1</v>
      </c>
      <c r="AJ3" s="43" t="b">
        <f t="shared" si="7"/>
        <v>1</v>
      </c>
    </row>
    <row r="4" spans="1:36">
      <c r="A4" s="123">
        <v>493</v>
      </c>
      <c r="B4" s="123">
        <v>8</v>
      </c>
      <c r="C4" s="43" t="s">
        <v>1497</v>
      </c>
      <c r="D4" s="126" t="s">
        <v>518</v>
      </c>
      <c r="E4" s="43" t="s">
        <v>1500</v>
      </c>
      <c r="F4" s="123" t="s">
        <v>939</v>
      </c>
      <c r="G4" s="130">
        <v>40</v>
      </c>
      <c r="H4" s="124" t="s">
        <v>2865</v>
      </c>
      <c r="I4" s="124">
        <v>3.31</v>
      </c>
      <c r="J4" s="124">
        <v>2.99</v>
      </c>
      <c r="K4" s="124">
        <v>2.54</v>
      </c>
      <c r="L4" s="45">
        <v>23750819.379999999</v>
      </c>
      <c r="M4" s="45">
        <v>13350312.359999999</v>
      </c>
      <c r="N4" s="233">
        <v>0</v>
      </c>
      <c r="O4" s="45">
        <v>12921103.68</v>
      </c>
      <c r="P4" s="45">
        <v>15846126.68</v>
      </c>
      <c r="Q4" s="233">
        <v>1</v>
      </c>
      <c r="R4" s="233">
        <v>1</v>
      </c>
      <c r="S4" s="233">
        <v>0</v>
      </c>
      <c r="T4" s="233">
        <v>1</v>
      </c>
      <c r="U4" s="233">
        <v>1</v>
      </c>
      <c r="V4" s="233">
        <v>0</v>
      </c>
      <c r="W4" s="233">
        <v>0</v>
      </c>
      <c r="X4" s="234" t="s">
        <v>2985</v>
      </c>
      <c r="Y4" s="123">
        <f t="shared" si="0"/>
        <v>4</v>
      </c>
      <c r="Z4" s="171">
        <f t="shared" si="1"/>
        <v>0</v>
      </c>
      <c r="AA4" s="349">
        <f t="shared" si="2"/>
        <v>1</v>
      </c>
      <c r="AB4" s="349">
        <f t="shared" si="3"/>
        <v>1</v>
      </c>
      <c r="AC4" s="350">
        <f t="shared" si="4"/>
        <v>1</v>
      </c>
      <c r="AD4" s="123"/>
      <c r="AE4" s="123" t="s">
        <v>939</v>
      </c>
      <c r="AF4" s="43">
        <v>40</v>
      </c>
      <c r="AG4" s="43" t="s">
        <v>2865</v>
      </c>
      <c r="AH4" s="43" t="b">
        <f t="shared" si="5"/>
        <v>1</v>
      </c>
      <c r="AI4" s="43" t="b">
        <f t="shared" si="6"/>
        <v>1</v>
      </c>
      <c r="AJ4" s="43" t="b">
        <f t="shared" si="7"/>
        <v>1</v>
      </c>
    </row>
    <row r="5" spans="1:36">
      <c r="A5" s="123">
        <v>494</v>
      </c>
      <c r="B5" s="123">
        <v>8</v>
      </c>
      <c r="C5" s="43" t="s">
        <v>1497</v>
      </c>
      <c r="D5" s="126" t="s">
        <v>519</v>
      </c>
      <c r="E5" s="43" t="s">
        <v>1501</v>
      </c>
      <c r="F5" s="123" t="s">
        <v>939</v>
      </c>
      <c r="G5" s="130">
        <v>43</v>
      </c>
      <c r="H5" s="124" t="s">
        <v>945</v>
      </c>
      <c r="I5" s="124">
        <v>2.35</v>
      </c>
      <c r="J5" s="124">
        <v>2.14</v>
      </c>
      <c r="K5" s="124">
        <v>1.79</v>
      </c>
      <c r="L5" s="45">
        <v>23125087.5</v>
      </c>
      <c r="M5" s="45">
        <v>6306827.6799999997</v>
      </c>
      <c r="N5" s="233">
        <v>0</v>
      </c>
      <c r="O5" s="45">
        <v>8736352.5700000003</v>
      </c>
      <c r="P5" s="45">
        <v>13564901.34</v>
      </c>
      <c r="Q5" s="233">
        <v>1</v>
      </c>
      <c r="R5" s="233">
        <v>0</v>
      </c>
      <c r="S5" s="233">
        <v>0</v>
      </c>
      <c r="T5" s="233">
        <v>1</v>
      </c>
      <c r="U5" s="233">
        <v>0</v>
      </c>
      <c r="V5" s="233">
        <v>0</v>
      </c>
      <c r="W5" s="233">
        <v>0</v>
      </c>
      <c r="X5" s="234" t="s">
        <v>2986</v>
      </c>
      <c r="Y5" s="123">
        <f t="shared" si="0"/>
        <v>2</v>
      </c>
      <c r="Z5" s="171">
        <f t="shared" si="1"/>
        <v>0</v>
      </c>
      <c r="AA5" s="349">
        <f t="shared" si="2"/>
        <v>1</v>
      </c>
      <c r="AB5" s="349">
        <f t="shared" si="3"/>
        <v>1</v>
      </c>
      <c r="AC5" s="350">
        <f t="shared" si="4"/>
        <v>1</v>
      </c>
      <c r="AD5" s="123"/>
      <c r="AE5" s="123" t="s">
        <v>939</v>
      </c>
      <c r="AF5" s="43">
        <v>43</v>
      </c>
      <c r="AG5" s="43" t="s">
        <v>945</v>
      </c>
      <c r="AH5" s="43" t="b">
        <f t="shared" si="5"/>
        <v>1</v>
      </c>
      <c r="AI5" s="43" t="b">
        <f t="shared" si="6"/>
        <v>1</v>
      </c>
      <c r="AJ5" s="43" t="b">
        <f t="shared" si="7"/>
        <v>1</v>
      </c>
    </row>
    <row r="6" spans="1:36">
      <c r="A6" s="123">
        <v>495</v>
      </c>
      <c r="B6" s="123">
        <v>8</v>
      </c>
      <c r="C6" s="43" t="s">
        <v>1497</v>
      </c>
      <c r="D6" s="126" t="s">
        <v>520</v>
      </c>
      <c r="E6" s="43" t="s">
        <v>1502</v>
      </c>
      <c r="F6" s="123" t="s">
        <v>939</v>
      </c>
      <c r="G6" s="130">
        <v>30</v>
      </c>
      <c r="H6" s="124" t="s">
        <v>945</v>
      </c>
      <c r="I6" s="124">
        <v>3.63</v>
      </c>
      <c r="J6" s="124">
        <v>3.27</v>
      </c>
      <c r="K6" s="124">
        <v>2.85</v>
      </c>
      <c r="L6" s="45">
        <v>20781695.640000001</v>
      </c>
      <c r="M6" s="45">
        <v>12015898.130000001</v>
      </c>
      <c r="N6" s="233">
        <v>0</v>
      </c>
      <c r="O6" s="45">
        <v>8843465.4399999995</v>
      </c>
      <c r="P6" s="45">
        <v>14615446.130000001</v>
      </c>
      <c r="Q6" s="233">
        <v>1</v>
      </c>
      <c r="R6" s="233">
        <v>1</v>
      </c>
      <c r="S6" s="233">
        <v>0</v>
      </c>
      <c r="T6" s="233">
        <v>1</v>
      </c>
      <c r="U6" s="233">
        <v>0</v>
      </c>
      <c r="V6" s="233">
        <v>0</v>
      </c>
      <c r="W6" s="233">
        <v>0</v>
      </c>
      <c r="X6" s="234" t="s">
        <v>2814</v>
      </c>
      <c r="Y6" s="123">
        <f t="shared" si="0"/>
        <v>3</v>
      </c>
      <c r="Z6" s="171">
        <f t="shared" si="1"/>
        <v>0</v>
      </c>
      <c r="AA6" s="349">
        <f t="shared" si="2"/>
        <v>1</v>
      </c>
      <c r="AB6" s="349">
        <f t="shared" si="3"/>
        <v>1</v>
      </c>
      <c r="AC6" s="350">
        <f t="shared" si="4"/>
        <v>1</v>
      </c>
      <c r="AD6" s="123"/>
      <c r="AE6" s="123" t="s">
        <v>939</v>
      </c>
      <c r="AF6" s="43">
        <v>30</v>
      </c>
      <c r="AG6" s="43" t="s">
        <v>945</v>
      </c>
      <c r="AH6" s="43" t="b">
        <f t="shared" si="5"/>
        <v>1</v>
      </c>
      <c r="AI6" s="43" t="b">
        <f t="shared" si="6"/>
        <v>1</v>
      </c>
      <c r="AJ6" s="43" t="b">
        <f t="shared" si="7"/>
        <v>1</v>
      </c>
    </row>
    <row r="7" spans="1:36">
      <c r="A7" s="123">
        <v>496</v>
      </c>
      <c r="B7" s="123">
        <v>8</v>
      </c>
      <c r="C7" s="43" t="s">
        <v>1497</v>
      </c>
      <c r="D7" s="126" t="s">
        <v>521</v>
      </c>
      <c r="E7" s="43" t="s">
        <v>1503</v>
      </c>
      <c r="F7" s="123" t="s">
        <v>939</v>
      </c>
      <c r="G7" s="130">
        <v>40</v>
      </c>
      <c r="H7" s="124" t="s">
        <v>2865</v>
      </c>
      <c r="I7" s="124">
        <v>1.93</v>
      </c>
      <c r="J7" s="124">
        <v>1.61</v>
      </c>
      <c r="K7" s="124">
        <v>1.05</v>
      </c>
      <c r="L7" s="45">
        <v>16759697.279999999</v>
      </c>
      <c r="M7" s="45">
        <v>-45906.98</v>
      </c>
      <c r="N7" s="233">
        <v>1</v>
      </c>
      <c r="O7" s="45">
        <v>421537.59</v>
      </c>
      <c r="P7" s="45">
        <v>1113302.79</v>
      </c>
      <c r="Q7" s="233">
        <v>0</v>
      </c>
      <c r="R7" s="233">
        <v>0</v>
      </c>
      <c r="S7" s="233">
        <v>0</v>
      </c>
      <c r="T7" s="233">
        <v>1</v>
      </c>
      <c r="U7" s="233">
        <v>0</v>
      </c>
      <c r="V7" s="233">
        <v>0</v>
      </c>
      <c r="W7" s="233">
        <v>0</v>
      </c>
      <c r="X7" s="234" t="s">
        <v>2816</v>
      </c>
      <c r="Y7" s="123">
        <f t="shared" si="0"/>
        <v>1</v>
      </c>
      <c r="Z7" s="171">
        <f t="shared" si="1"/>
        <v>0</v>
      </c>
      <c r="AA7" s="349">
        <f t="shared" si="2"/>
        <v>1</v>
      </c>
      <c r="AB7" s="349">
        <f t="shared" si="3"/>
        <v>1</v>
      </c>
      <c r="AC7" s="350">
        <f t="shared" si="4"/>
        <v>1</v>
      </c>
      <c r="AD7" s="123"/>
      <c r="AE7" s="123" t="s">
        <v>939</v>
      </c>
      <c r="AF7" s="43">
        <v>40</v>
      </c>
      <c r="AG7" s="43" t="s">
        <v>2865</v>
      </c>
      <c r="AH7" s="43" t="b">
        <f t="shared" si="5"/>
        <v>1</v>
      </c>
      <c r="AI7" s="43" t="b">
        <f t="shared" si="6"/>
        <v>1</v>
      </c>
      <c r="AJ7" s="43" t="b">
        <f t="shared" si="7"/>
        <v>1</v>
      </c>
    </row>
    <row r="8" spans="1:36">
      <c r="A8" s="123">
        <v>497</v>
      </c>
      <c r="B8" s="123">
        <v>8</v>
      </c>
      <c r="C8" s="43" t="s">
        <v>1497</v>
      </c>
      <c r="D8" s="126" t="s">
        <v>522</v>
      </c>
      <c r="E8" s="43" t="s">
        <v>1504</v>
      </c>
      <c r="F8" s="123" t="s">
        <v>939</v>
      </c>
      <c r="G8" s="130">
        <v>60</v>
      </c>
      <c r="H8" s="124" t="s">
        <v>2865</v>
      </c>
      <c r="I8" s="124">
        <v>2.44</v>
      </c>
      <c r="J8" s="124">
        <v>2.19</v>
      </c>
      <c r="K8" s="124">
        <v>1.72</v>
      </c>
      <c r="L8" s="45">
        <v>28923888.620000001</v>
      </c>
      <c r="M8" s="45">
        <v>-5037441.17</v>
      </c>
      <c r="N8" s="233">
        <v>1</v>
      </c>
      <c r="O8" s="45">
        <v>-1659529.12</v>
      </c>
      <c r="P8" s="45">
        <v>14365030.140000001</v>
      </c>
      <c r="Q8" s="233">
        <v>0</v>
      </c>
      <c r="R8" s="233">
        <v>0</v>
      </c>
      <c r="S8" s="233">
        <v>0</v>
      </c>
      <c r="T8" s="233">
        <v>1</v>
      </c>
      <c r="U8" s="233">
        <v>0</v>
      </c>
      <c r="V8" s="233">
        <v>0</v>
      </c>
      <c r="W8" s="233">
        <v>0</v>
      </c>
      <c r="X8" s="234" t="s">
        <v>2816</v>
      </c>
      <c r="Y8" s="123">
        <f t="shared" si="0"/>
        <v>1</v>
      </c>
      <c r="Z8" s="171">
        <f t="shared" si="1"/>
        <v>0</v>
      </c>
      <c r="AA8" s="349">
        <f t="shared" si="2"/>
        <v>1</v>
      </c>
      <c r="AB8" s="349">
        <f t="shared" si="3"/>
        <v>0</v>
      </c>
      <c r="AC8" s="350">
        <f t="shared" si="4"/>
        <v>1</v>
      </c>
      <c r="AD8" s="123"/>
      <c r="AE8" s="123" t="s">
        <v>939</v>
      </c>
      <c r="AF8" s="43">
        <v>60</v>
      </c>
      <c r="AG8" s="43" t="s">
        <v>2865</v>
      </c>
      <c r="AH8" s="43" t="b">
        <f t="shared" si="5"/>
        <v>1</v>
      </c>
      <c r="AI8" s="43" t="b">
        <f t="shared" si="6"/>
        <v>1</v>
      </c>
      <c r="AJ8" s="43" t="b">
        <f t="shared" si="7"/>
        <v>1</v>
      </c>
    </row>
    <row r="9" spans="1:36">
      <c r="A9" s="123">
        <v>498</v>
      </c>
      <c r="B9" s="123">
        <v>8</v>
      </c>
      <c r="C9" s="43" t="s">
        <v>1497</v>
      </c>
      <c r="D9" s="126" t="s">
        <v>523</v>
      </c>
      <c r="E9" s="43" t="s">
        <v>1505</v>
      </c>
      <c r="F9" s="123" t="s">
        <v>939</v>
      </c>
      <c r="G9" s="130">
        <v>88</v>
      </c>
      <c r="H9" s="124" t="s">
        <v>941</v>
      </c>
      <c r="I9" s="124">
        <v>2.59</v>
      </c>
      <c r="J9" s="124">
        <v>2.2999999999999998</v>
      </c>
      <c r="K9" s="124">
        <v>1.49</v>
      </c>
      <c r="L9" s="45">
        <v>52263008.979999997</v>
      </c>
      <c r="M9" s="45">
        <v>7420781.96</v>
      </c>
      <c r="N9" s="233">
        <v>0</v>
      </c>
      <c r="O9" s="45">
        <v>12351378.369999999</v>
      </c>
      <c r="P9" s="45">
        <v>15102638.279999999</v>
      </c>
      <c r="Q9" s="233">
        <v>0</v>
      </c>
      <c r="R9" s="233">
        <v>0</v>
      </c>
      <c r="S9" s="233">
        <v>0</v>
      </c>
      <c r="T9" s="233">
        <v>0</v>
      </c>
      <c r="U9" s="233">
        <v>1</v>
      </c>
      <c r="V9" s="233">
        <v>0</v>
      </c>
      <c r="W9" s="233">
        <v>0</v>
      </c>
      <c r="X9" s="234" t="s">
        <v>2816</v>
      </c>
      <c r="Y9" s="123">
        <f t="shared" si="0"/>
        <v>1</v>
      </c>
      <c r="Z9" s="171">
        <f t="shared" si="1"/>
        <v>0</v>
      </c>
      <c r="AA9" s="349">
        <f t="shared" si="2"/>
        <v>1</v>
      </c>
      <c r="AB9" s="349">
        <f t="shared" si="3"/>
        <v>1</v>
      </c>
      <c r="AC9" s="350">
        <f t="shared" si="4"/>
        <v>1</v>
      </c>
      <c r="AD9" s="123"/>
      <c r="AE9" s="123" t="s">
        <v>939</v>
      </c>
      <c r="AF9" s="43">
        <v>88</v>
      </c>
      <c r="AG9" s="43" t="s">
        <v>941</v>
      </c>
      <c r="AH9" s="43" t="b">
        <f t="shared" si="5"/>
        <v>1</v>
      </c>
      <c r="AI9" s="43" t="b">
        <f t="shared" si="6"/>
        <v>1</v>
      </c>
      <c r="AJ9" s="43" t="b">
        <f t="shared" si="7"/>
        <v>1</v>
      </c>
    </row>
    <row r="10" spans="1:36">
      <c r="A10" s="123">
        <v>499</v>
      </c>
      <c r="B10" s="123">
        <v>8</v>
      </c>
      <c r="C10" s="43" t="s">
        <v>1497</v>
      </c>
      <c r="D10" s="126" t="s">
        <v>524</v>
      </c>
      <c r="E10" s="43" t="s">
        <v>1506</v>
      </c>
      <c r="F10" s="123" t="s">
        <v>939</v>
      </c>
      <c r="G10" s="130">
        <v>36</v>
      </c>
      <c r="H10" s="124" t="s">
        <v>2865</v>
      </c>
      <c r="I10" s="124">
        <v>3.27</v>
      </c>
      <c r="J10" s="124">
        <v>2.98</v>
      </c>
      <c r="K10" s="124">
        <v>2.39</v>
      </c>
      <c r="L10" s="45">
        <v>33233875.43</v>
      </c>
      <c r="M10" s="45">
        <v>9225695.9399999995</v>
      </c>
      <c r="N10" s="233">
        <v>0</v>
      </c>
      <c r="O10" s="45">
        <v>9189068.1099999994</v>
      </c>
      <c r="P10" s="45">
        <v>20357268.920000002</v>
      </c>
      <c r="Q10" s="233">
        <v>0</v>
      </c>
      <c r="R10" s="233">
        <v>1</v>
      </c>
      <c r="S10" s="233">
        <v>0</v>
      </c>
      <c r="T10" s="233">
        <v>0</v>
      </c>
      <c r="U10" s="233">
        <v>0</v>
      </c>
      <c r="V10" s="233">
        <v>0</v>
      </c>
      <c r="W10" s="233">
        <v>0</v>
      </c>
      <c r="X10" s="234" t="s">
        <v>2816</v>
      </c>
      <c r="Y10" s="123">
        <f t="shared" si="0"/>
        <v>1</v>
      </c>
      <c r="Z10" s="171">
        <f t="shared" si="1"/>
        <v>0</v>
      </c>
      <c r="AA10" s="349">
        <f t="shared" si="2"/>
        <v>1</v>
      </c>
      <c r="AB10" s="349">
        <f t="shared" si="3"/>
        <v>1</v>
      </c>
      <c r="AC10" s="350">
        <f t="shared" si="4"/>
        <v>1</v>
      </c>
      <c r="AD10" s="123"/>
      <c r="AE10" s="123" t="s">
        <v>939</v>
      </c>
      <c r="AF10" s="43">
        <v>36</v>
      </c>
      <c r="AG10" s="43" t="s">
        <v>2865</v>
      </c>
      <c r="AH10" s="43" t="b">
        <f t="shared" si="5"/>
        <v>1</v>
      </c>
      <c r="AI10" s="43" t="b">
        <f t="shared" si="6"/>
        <v>1</v>
      </c>
      <c r="AJ10" s="43" t="b">
        <f t="shared" si="7"/>
        <v>1</v>
      </c>
    </row>
    <row r="11" spans="1:36">
      <c r="A11" s="123">
        <v>500</v>
      </c>
      <c r="B11" s="123">
        <v>8</v>
      </c>
      <c r="C11" s="43" t="s">
        <v>1497</v>
      </c>
      <c r="D11" s="126" t="s">
        <v>525</v>
      </c>
      <c r="E11" s="43" t="s">
        <v>1507</v>
      </c>
      <c r="F11" s="123" t="s">
        <v>939</v>
      </c>
      <c r="G11" s="130">
        <v>30</v>
      </c>
      <c r="H11" s="124" t="s">
        <v>2865</v>
      </c>
      <c r="I11" s="124">
        <v>4.51</v>
      </c>
      <c r="J11" s="124">
        <v>3.93</v>
      </c>
      <c r="K11" s="124">
        <v>3.22</v>
      </c>
      <c r="L11" s="45">
        <v>35942213.829999998</v>
      </c>
      <c r="M11" s="45">
        <v>26785706.079999998</v>
      </c>
      <c r="N11" s="233">
        <v>0</v>
      </c>
      <c r="O11" s="45">
        <v>24160511.800000001</v>
      </c>
      <c r="P11" s="45">
        <v>23007814.649999999</v>
      </c>
      <c r="Q11" s="233">
        <v>1</v>
      </c>
      <c r="R11" s="233">
        <v>1</v>
      </c>
      <c r="S11" s="233">
        <v>1</v>
      </c>
      <c r="T11" s="233">
        <v>1</v>
      </c>
      <c r="U11" s="233">
        <v>1</v>
      </c>
      <c r="V11" s="233">
        <v>0</v>
      </c>
      <c r="W11" s="233">
        <v>0</v>
      </c>
      <c r="X11" s="234" t="s">
        <v>2813</v>
      </c>
      <c r="Y11" s="123">
        <f t="shared" si="0"/>
        <v>5</v>
      </c>
      <c r="Z11" s="171">
        <f t="shared" si="1"/>
        <v>1</v>
      </c>
      <c r="AA11" s="349">
        <f t="shared" si="2"/>
        <v>1</v>
      </c>
      <c r="AB11" s="349">
        <f t="shared" si="3"/>
        <v>1</v>
      </c>
      <c r="AC11" s="350">
        <f t="shared" si="4"/>
        <v>1</v>
      </c>
      <c r="AD11" s="123"/>
      <c r="AE11" s="123" t="s">
        <v>939</v>
      </c>
      <c r="AF11" s="43">
        <v>30</v>
      </c>
      <c r="AG11" s="43" t="s">
        <v>2865</v>
      </c>
      <c r="AH11" s="43" t="b">
        <f t="shared" si="5"/>
        <v>1</v>
      </c>
      <c r="AI11" s="43" t="b">
        <f t="shared" si="6"/>
        <v>1</v>
      </c>
      <c r="AJ11" s="43" t="b">
        <f t="shared" si="7"/>
        <v>1</v>
      </c>
    </row>
    <row r="12" spans="1:36">
      <c r="A12" s="123">
        <v>501</v>
      </c>
      <c r="B12" s="123">
        <v>8</v>
      </c>
      <c r="C12" s="43" t="s">
        <v>1497</v>
      </c>
      <c r="D12" s="126" t="s">
        <v>526</v>
      </c>
      <c r="E12" s="43" t="s">
        <v>2910</v>
      </c>
      <c r="F12" s="123" t="s">
        <v>939</v>
      </c>
      <c r="G12" s="130">
        <v>120</v>
      </c>
      <c r="H12" s="124" t="s">
        <v>2864</v>
      </c>
      <c r="I12" s="124">
        <v>0.81</v>
      </c>
      <c r="J12" s="124">
        <v>0.67</v>
      </c>
      <c r="K12" s="124">
        <v>0.37</v>
      </c>
      <c r="L12" s="45">
        <v>-13986643.48</v>
      </c>
      <c r="M12" s="45">
        <v>2937394.57</v>
      </c>
      <c r="N12" s="233">
        <v>6</v>
      </c>
      <c r="O12" s="45">
        <v>10138759.23</v>
      </c>
      <c r="P12" s="45">
        <v>-45848066.689999998</v>
      </c>
      <c r="Q12" s="233">
        <v>0</v>
      </c>
      <c r="R12" s="233">
        <v>0</v>
      </c>
      <c r="S12" s="233">
        <v>0</v>
      </c>
      <c r="T12" s="233">
        <v>0</v>
      </c>
      <c r="U12" s="233">
        <v>0</v>
      </c>
      <c r="V12" s="233">
        <v>0</v>
      </c>
      <c r="W12" s="233">
        <v>0</v>
      </c>
      <c r="X12" s="234" t="s">
        <v>2815</v>
      </c>
      <c r="Y12" s="123">
        <f t="shared" si="0"/>
        <v>0</v>
      </c>
      <c r="Z12" s="171">
        <f t="shared" si="1"/>
        <v>0</v>
      </c>
      <c r="AA12" s="349">
        <f t="shared" si="2"/>
        <v>0</v>
      </c>
      <c r="AB12" s="349">
        <f t="shared" si="3"/>
        <v>1</v>
      </c>
      <c r="AC12" s="350">
        <f t="shared" si="4"/>
        <v>0</v>
      </c>
      <c r="AD12" s="123"/>
      <c r="AE12" s="123" t="s">
        <v>939</v>
      </c>
      <c r="AF12" s="43">
        <v>120</v>
      </c>
      <c r="AG12" s="43" t="s">
        <v>2864</v>
      </c>
      <c r="AH12" s="43" t="b">
        <f t="shared" si="5"/>
        <v>1</v>
      </c>
      <c r="AI12" s="43" t="b">
        <f t="shared" si="6"/>
        <v>1</v>
      </c>
      <c r="AJ12" s="43" t="b">
        <f t="shared" si="7"/>
        <v>1</v>
      </c>
    </row>
    <row r="13" spans="1:36">
      <c r="A13" s="123">
        <v>502</v>
      </c>
      <c r="B13" s="123">
        <v>8</v>
      </c>
      <c r="C13" s="43" t="s">
        <v>1497</v>
      </c>
      <c r="D13" s="126" t="s">
        <v>527</v>
      </c>
      <c r="E13" s="43" t="s">
        <v>1509</v>
      </c>
      <c r="F13" s="123" t="s">
        <v>939</v>
      </c>
      <c r="G13" s="130">
        <v>25</v>
      </c>
      <c r="H13" s="124" t="s">
        <v>967</v>
      </c>
      <c r="I13" s="124">
        <v>2.78</v>
      </c>
      <c r="J13" s="124">
        <v>2.25</v>
      </c>
      <c r="K13" s="124">
        <v>1.84</v>
      </c>
      <c r="L13" s="45">
        <v>11071468.800000001</v>
      </c>
      <c r="M13" s="45">
        <v>2640195.6</v>
      </c>
      <c r="N13" s="233">
        <v>0</v>
      </c>
      <c r="O13" s="45">
        <v>5726304.7599999998</v>
      </c>
      <c r="P13" s="45">
        <v>5210856.8899999997</v>
      </c>
      <c r="Q13" s="233">
        <v>1</v>
      </c>
      <c r="R13" s="233">
        <v>0</v>
      </c>
      <c r="S13" s="233">
        <v>0</v>
      </c>
      <c r="T13" s="233">
        <v>1</v>
      </c>
      <c r="U13" s="233">
        <v>0</v>
      </c>
      <c r="V13" s="233">
        <v>0</v>
      </c>
      <c r="W13" s="233">
        <v>0</v>
      </c>
      <c r="X13" s="234" t="s">
        <v>2986</v>
      </c>
      <c r="Y13" s="123">
        <f t="shared" si="0"/>
        <v>2</v>
      </c>
      <c r="Z13" s="171">
        <f t="shared" si="1"/>
        <v>0</v>
      </c>
      <c r="AA13" s="349">
        <f t="shared" si="2"/>
        <v>1</v>
      </c>
      <c r="AB13" s="349">
        <f t="shared" si="3"/>
        <v>1</v>
      </c>
      <c r="AC13" s="350">
        <f t="shared" si="4"/>
        <v>1</v>
      </c>
      <c r="AD13" s="123"/>
      <c r="AE13" s="123" t="s">
        <v>939</v>
      </c>
      <c r="AF13" s="43">
        <v>25</v>
      </c>
      <c r="AG13" s="43" t="s">
        <v>967</v>
      </c>
      <c r="AH13" s="43" t="b">
        <f t="shared" si="5"/>
        <v>1</v>
      </c>
      <c r="AI13" s="43" t="b">
        <f t="shared" si="6"/>
        <v>1</v>
      </c>
      <c r="AJ13" s="43" t="b">
        <f t="shared" si="7"/>
        <v>1</v>
      </c>
    </row>
    <row r="14" spans="1:36">
      <c r="A14" s="123">
        <v>503</v>
      </c>
      <c r="B14" s="123">
        <v>8</v>
      </c>
      <c r="C14" s="43" t="s">
        <v>1510</v>
      </c>
      <c r="D14" s="126" t="s">
        <v>528</v>
      </c>
      <c r="E14" s="43" t="s">
        <v>1511</v>
      </c>
      <c r="F14" s="123" t="s">
        <v>972</v>
      </c>
      <c r="G14" s="130">
        <v>259</v>
      </c>
      <c r="H14" s="124" t="s">
        <v>1038</v>
      </c>
      <c r="I14" s="124">
        <v>1.48</v>
      </c>
      <c r="J14" s="124">
        <v>1.23</v>
      </c>
      <c r="K14" s="124">
        <v>0.67</v>
      </c>
      <c r="L14" s="45">
        <v>70887221.090000004</v>
      </c>
      <c r="M14" s="45">
        <v>25142826.850000001</v>
      </c>
      <c r="N14" s="233">
        <v>2</v>
      </c>
      <c r="O14" s="45">
        <v>62817705.509999998</v>
      </c>
      <c r="P14" s="45">
        <v>-48958409.789999999</v>
      </c>
      <c r="Q14" s="233">
        <v>1</v>
      </c>
      <c r="R14" s="233">
        <v>0</v>
      </c>
      <c r="S14" s="233">
        <v>0</v>
      </c>
      <c r="T14" s="233">
        <v>0</v>
      </c>
      <c r="U14" s="233">
        <v>0</v>
      </c>
      <c r="V14" s="233">
        <v>0</v>
      </c>
      <c r="W14" s="233">
        <v>0</v>
      </c>
      <c r="X14" s="234" t="s">
        <v>2816</v>
      </c>
      <c r="Y14" s="123">
        <f t="shared" si="0"/>
        <v>1</v>
      </c>
      <c r="Z14" s="171">
        <f t="shared" si="1"/>
        <v>0</v>
      </c>
      <c r="AA14" s="349">
        <f t="shared" si="2"/>
        <v>1</v>
      </c>
      <c r="AB14" s="349">
        <f t="shared" si="3"/>
        <v>1</v>
      </c>
      <c r="AC14" s="350">
        <f t="shared" si="4"/>
        <v>0</v>
      </c>
      <c r="AD14" s="123"/>
      <c r="AE14" s="123" t="s">
        <v>972</v>
      </c>
      <c r="AF14" s="43">
        <v>259</v>
      </c>
      <c r="AG14" s="43" t="s">
        <v>1038</v>
      </c>
      <c r="AH14" s="43" t="b">
        <f t="shared" si="5"/>
        <v>1</v>
      </c>
      <c r="AI14" s="43" t="b">
        <f t="shared" si="6"/>
        <v>1</v>
      </c>
      <c r="AJ14" s="43" t="b">
        <f t="shared" si="7"/>
        <v>1</v>
      </c>
    </row>
    <row r="15" spans="1:36">
      <c r="A15" s="123">
        <v>504</v>
      </c>
      <c r="B15" s="123">
        <v>8</v>
      </c>
      <c r="C15" s="43" t="s">
        <v>1510</v>
      </c>
      <c r="D15" s="126" t="s">
        <v>529</v>
      </c>
      <c r="E15" s="43" t="s">
        <v>1512</v>
      </c>
      <c r="F15" s="123" t="s">
        <v>939</v>
      </c>
      <c r="G15" s="130">
        <v>42</v>
      </c>
      <c r="H15" s="124" t="s">
        <v>2865</v>
      </c>
      <c r="I15" s="124">
        <v>3.17</v>
      </c>
      <c r="J15" s="124">
        <v>2.84</v>
      </c>
      <c r="K15" s="124">
        <v>2.4</v>
      </c>
      <c r="L15" s="45">
        <v>38060886.770000003</v>
      </c>
      <c r="M15" s="45">
        <v>8757152.3100000005</v>
      </c>
      <c r="N15" s="233">
        <v>0</v>
      </c>
      <c r="O15" s="45">
        <v>10794103.800000001</v>
      </c>
      <c r="P15" s="45">
        <v>24520922.07</v>
      </c>
      <c r="Q15" s="233">
        <v>1</v>
      </c>
      <c r="R15" s="233">
        <v>0</v>
      </c>
      <c r="S15" s="233">
        <v>0</v>
      </c>
      <c r="T15" s="233">
        <v>1</v>
      </c>
      <c r="U15" s="233">
        <v>0</v>
      </c>
      <c r="V15" s="233">
        <v>0</v>
      </c>
      <c r="W15" s="233">
        <v>0</v>
      </c>
      <c r="X15" s="234" t="s">
        <v>2986</v>
      </c>
      <c r="Y15" s="123">
        <f t="shared" si="0"/>
        <v>2</v>
      </c>
      <c r="Z15" s="171">
        <f t="shared" si="1"/>
        <v>0</v>
      </c>
      <c r="AA15" s="349">
        <f t="shared" si="2"/>
        <v>1</v>
      </c>
      <c r="AB15" s="349">
        <f t="shared" si="3"/>
        <v>1</v>
      </c>
      <c r="AC15" s="350">
        <f t="shared" si="4"/>
        <v>1</v>
      </c>
      <c r="AD15" s="123"/>
      <c r="AE15" s="123" t="s">
        <v>939</v>
      </c>
      <c r="AF15" s="43">
        <v>42</v>
      </c>
      <c r="AG15" s="43" t="s">
        <v>2865</v>
      </c>
      <c r="AH15" s="43" t="b">
        <f t="shared" si="5"/>
        <v>1</v>
      </c>
      <c r="AI15" s="43" t="b">
        <f t="shared" si="6"/>
        <v>1</v>
      </c>
      <c r="AJ15" s="43" t="b">
        <f t="shared" si="7"/>
        <v>1</v>
      </c>
    </row>
    <row r="16" spans="1:36">
      <c r="A16" s="123">
        <v>505</v>
      </c>
      <c r="B16" s="123">
        <v>8</v>
      </c>
      <c r="C16" s="43" t="s">
        <v>1510</v>
      </c>
      <c r="D16" s="126" t="s">
        <v>530</v>
      </c>
      <c r="E16" s="43" t="s">
        <v>1513</v>
      </c>
      <c r="F16" s="123" t="s">
        <v>939</v>
      </c>
      <c r="G16" s="130">
        <v>75</v>
      </c>
      <c r="H16" s="124" t="s">
        <v>2865</v>
      </c>
      <c r="I16" s="124">
        <v>1.84</v>
      </c>
      <c r="J16" s="124">
        <v>1.68</v>
      </c>
      <c r="K16" s="124">
        <v>1.28</v>
      </c>
      <c r="L16" s="45">
        <v>23168169.98</v>
      </c>
      <c r="M16" s="45">
        <v>2679764.04</v>
      </c>
      <c r="N16" s="233">
        <v>0</v>
      </c>
      <c r="O16" s="45">
        <v>5498173.4500000002</v>
      </c>
      <c r="P16" s="45">
        <v>7686735.4199999999</v>
      </c>
      <c r="Q16" s="233">
        <v>0</v>
      </c>
      <c r="R16" s="233">
        <v>0</v>
      </c>
      <c r="S16" s="233">
        <v>0</v>
      </c>
      <c r="T16" s="233">
        <v>0</v>
      </c>
      <c r="U16" s="233">
        <v>1</v>
      </c>
      <c r="V16" s="233">
        <v>0</v>
      </c>
      <c r="W16" s="233">
        <v>0</v>
      </c>
      <c r="X16" s="234" t="s">
        <v>2816</v>
      </c>
      <c r="Y16" s="123">
        <f t="shared" si="0"/>
        <v>1</v>
      </c>
      <c r="Z16" s="171">
        <f t="shared" si="1"/>
        <v>0</v>
      </c>
      <c r="AA16" s="349">
        <f t="shared" si="2"/>
        <v>1</v>
      </c>
      <c r="AB16" s="349">
        <f t="shared" si="3"/>
        <v>1</v>
      </c>
      <c r="AC16" s="350">
        <f t="shared" si="4"/>
        <v>1</v>
      </c>
      <c r="AD16" s="123"/>
      <c r="AE16" s="123" t="s">
        <v>939</v>
      </c>
      <c r="AF16" s="43">
        <v>75</v>
      </c>
      <c r="AG16" s="43" t="s">
        <v>2865</v>
      </c>
      <c r="AH16" s="43" t="b">
        <f t="shared" si="5"/>
        <v>1</v>
      </c>
      <c r="AI16" s="43" t="b">
        <f t="shared" si="6"/>
        <v>1</v>
      </c>
      <c r="AJ16" s="43" t="b">
        <f t="shared" si="7"/>
        <v>1</v>
      </c>
    </row>
    <row r="17" spans="1:36">
      <c r="A17" s="123">
        <v>506</v>
      </c>
      <c r="B17" s="123">
        <v>8</v>
      </c>
      <c r="C17" s="43" t="s">
        <v>1510</v>
      </c>
      <c r="D17" s="126" t="s">
        <v>531</v>
      </c>
      <c r="E17" s="43" t="s">
        <v>1514</v>
      </c>
      <c r="F17" s="123" t="s">
        <v>939</v>
      </c>
      <c r="G17" s="130">
        <v>120</v>
      </c>
      <c r="H17" s="124" t="s">
        <v>2864</v>
      </c>
      <c r="I17" s="124">
        <v>2.85</v>
      </c>
      <c r="J17" s="124">
        <v>2.59</v>
      </c>
      <c r="K17" s="124">
        <v>1.54</v>
      </c>
      <c r="L17" s="45">
        <v>60416738.030000001</v>
      </c>
      <c r="M17" s="45">
        <v>17786129.66</v>
      </c>
      <c r="N17" s="233">
        <v>0</v>
      </c>
      <c r="O17" s="45">
        <v>24560900.16</v>
      </c>
      <c r="P17" s="45">
        <v>17171915.329999998</v>
      </c>
      <c r="Q17" s="233">
        <v>1</v>
      </c>
      <c r="R17" s="233">
        <v>0</v>
      </c>
      <c r="S17" s="233">
        <v>0</v>
      </c>
      <c r="T17" s="233">
        <v>0</v>
      </c>
      <c r="U17" s="233">
        <v>1</v>
      </c>
      <c r="V17" s="233">
        <v>0</v>
      </c>
      <c r="W17" s="233">
        <v>0</v>
      </c>
      <c r="X17" s="234" t="s">
        <v>2986</v>
      </c>
      <c r="Y17" s="123">
        <f t="shared" si="0"/>
        <v>2</v>
      </c>
      <c r="Z17" s="171">
        <f t="shared" si="1"/>
        <v>0</v>
      </c>
      <c r="AA17" s="349">
        <f t="shared" si="2"/>
        <v>1</v>
      </c>
      <c r="AB17" s="349">
        <f t="shared" si="3"/>
        <v>1</v>
      </c>
      <c r="AC17" s="350">
        <f t="shared" si="4"/>
        <v>1</v>
      </c>
      <c r="AD17" s="123"/>
      <c r="AE17" s="123" t="s">
        <v>939</v>
      </c>
      <c r="AF17" s="43">
        <v>120</v>
      </c>
      <c r="AG17" s="43" t="s">
        <v>2864</v>
      </c>
      <c r="AH17" s="43" t="b">
        <f t="shared" si="5"/>
        <v>1</v>
      </c>
      <c r="AI17" s="43" t="b">
        <f t="shared" si="6"/>
        <v>1</v>
      </c>
      <c r="AJ17" s="43" t="b">
        <f t="shared" si="7"/>
        <v>1</v>
      </c>
    </row>
    <row r="18" spans="1:36">
      <c r="A18" s="123">
        <v>507</v>
      </c>
      <c r="B18" s="123">
        <v>8</v>
      </c>
      <c r="C18" s="43" t="s">
        <v>1510</v>
      </c>
      <c r="D18" s="126" t="s">
        <v>532</v>
      </c>
      <c r="E18" s="43" t="s">
        <v>1515</v>
      </c>
      <c r="F18" s="123" t="s">
        <v>939</v>
      </c>
      <c r="G18" s="130">
        <v>37</v>
      </c>
      <c r="H18" s="124" t="s">
        <v>2865</v>
      </c>
      <c r="I18" s="124">
        <v>3.55</v>
      </c>
      <c r="J18" s="124">
        <v>3.3</v>
      </c>
      <c r="K18" s="124">
        <v>2.35</v>
      </c>
      <c r="L18" s="45">
        <v>39959262.990000002</v>
      </c>
      <c r="M18" s="45">
        <v>11188852.800000001</v>
      </c>
      <c r="N18" s="233">
        <v>0</v>
      </c>
      <c r="O18" s="45">
        <v>14485147.689999999</v>
      </c>
      <c r="P18" s="45">
        <v>21120000.460000001</v>
      </c>
      <c r="Q18" s="233">
        <v>1</v>
      </c>
      <c r="R18" s="233">
        <v>1</v>
      </c>
      <c r="S18" s="233">
        <v>0</v>
      </c>
      <c r="T18" s="233">
        <v>0</v>
      </c>
      <c r="U18" s="233">
        <v>0</v>
      </c>
      <c r="V18" s="233">
        <v>0</v>
      </c>
      <c r="W18" s="233">
        <v>0</v>
      </c>
      <c r="X18" s="234" t="s">
        <v>2986</v>
      </c>
      <c r="Y18" s="123">
        <f t="shared" si="0"/>
        <v>2</v>
      </c>
      <c r="Z18" s="171">
        <f t="shared" si="1"/>
        <v>0</v>
      </c>
      <c r="AA18" s="349">
        <f t="shared" si="2"/>
        <v>1</v>
      </c>
      <c r="AB18" s="349">
        <f t="shared" si="3"/>
        <v>1</v>
      </c>
      <c r="AC18" s="350">
        <f t="shared" si="4"/>
        <v>1</v>
      </c>
      <c r="AD18" s="123"/>
      <c r="AE18" s="123" t="s">
        <v>939</v>
      </c>
      <c r="AF18" s="43">
        <v>37</v>
      </c>
      <c r="AG18" s="43" t="s">
        <v>2865</v>
      </c>
      <c r="AH18" s="43" t="b">
        <f t="shared" si="5"/>
        <v>1</v>
      </c>
      <c r="AI18" s="43" t="b">
        <f t="shared" si="6"/>
        <v>1</v>
      </c>
      <c r="AJ18" s="43" t="b">
        <f t="shared" si="7"/>
        <v>1</v>
      </c>
    </row>
    <row r="19" spans="1:36">
      <c r="A19" s="123">
        <v>508</v>
      </c>
      <c r="B19" s="123">
        <v>8</v>
      </c>
      <c r="C19" s="43" t="s">
        <v>1510</v>
      </c>
      <c r="D19" s="126" t="s">
        <v>533</v>
      </c>
      <c r="E19" s="43" t="s">
        <v>1516</v>
      </c>
      <c r="F19" s="123" t="s">
        <v>939</v>
      </c>
      <c r="G19" s="130">
        <v>62</v>
      </c>
      <c r="H19" s="124" t="s">
        <v>2865</v>
      </c>
      <c r="I19" s="124">
        <v>3.18</v>
      </c>
      <c r="J19" s="124">
        <v>2.67</v>
      </c>
      <c r="K19" s="124">
        <v>2.27</v>
      </c>
      <c r="L19" s="45">
        <v>32177497.289999999</v>
      </c>
      <c r="M19" s="45">
        <v>13246581.43</v>
      </c>
      <c r="N19" s="233">
        <v>0</v>
      </c>
      <c r="O19" s="45">
        <v>14869689.59</v>
      </c>
      <c r="P19" s="45">
        <v>18636279.07</v>
      </c>
      <c r="Q19" s="233">
        <v>1</v>
      </c>
      <c r="R19" s="233">
        <v>1</v>
      </c>
      <c r="S19" s="233">
        <v>0</v>
      </c>
      <c r="T19" s="233">
        <v>1</v>
      </c>
      <c r="U19" s="233">
        <v>0</v>
      </c>
      <c r="V19" s="233">
        <v>0</v>
      </c>
      <c r="W19" s="233">
        <v>0</v>
      </c>
      <c r="X19" s="234" t="s">
        <v>2814</v>
      </c>
      <c r="Y19" s="123">
        <f t="shared" si="0"/>
        <v>3</v>
      </c>
      <c r="Z19" s="171">
        <f t="shared" si="1"/>
        <v>0</v>
      </c>
      <c r="AA19" s="349">
        <f t="shared" si="2"/>
        <v>1</v>
      </c>
      <c r="AB19" s="349">
        <f t="shared" si="3"/>
        <v>1</v>
      </c>
      <c r="AC19" s="350">
        <f t="shared" si="4"/>
        <v>1</v>
      </c>
      <c r="AD19" s="123"/>
      <c r="AE19" s="123" t="s">
        <v>939</v>
      </c>
      <c r="AF19" s="43">
        <v>62</v>
      </c>
      <c r="AG19" s="43" t="s">
        <v>2865</v>
      </c>
      <c r="AH19" s="43" t="b">
        <f t="shared" si="5"/>
        <v>1</v>
      </c>
      <c r="AI19" s="43" t="b">
        <f t="shared" si="6"/>
        <v>1</v>
      </c>
      <c r="AJ19" s="43" t="b">
        <f t="shared" si="7"/>
        <v>1</v>
      </c>
    </row>
    <row r="20" spans="1:36">
      <c r="A20" s="123">
        <v>509</v>
      </c>
      <c r="B20" s="123">
        <v>8</v>
      </c>
      <c r="C20" s="43" t="s">
        <v>1510</v>
      </c>
      <c r="D20" s="126" t="s">
        <v>534</v>
      </c>
      <c r="E20" s="43" t="s">
        <v>1517</v>
      </c>
      <c r="F20" s="123" t="s">
        <v>939</v>
      </c>
      <c r="G20" s="130">
        <v>38</v>
      </c>
      <c r="H20" s="124" t="s">
        <v>2865</v>
      </c>
      <c r="I20" s="124">
        <v>2.0099999999999998</v>
      </c>
      <c r="J20" s="124">
        <v>1.72</v>
      </c>
      <c r="K20" s="124">
        <v>1.39</v>
      </c>
      <c r="L20" s="45">
        <v>22869356.440000001</v>
      </c>
      <c r="M20" s="45">
        <v>11607805.380000001</v>
      </c>
      <c r="N20" s="233">
        <v>0</v>
      </c>
      <c r="O20" s="45">
        <v>12652361.4</v>
      </c>
      <c r="P20" s="45">
        <v>8879845.5299999993</v>
      </c>
      <c r="Q20" s="233">
        <v>1</v>
      </c>
      <c r="R20" s="233">
        <v>1</v>
      </c>
      <c r="S20" s="233">
        <v>0</v>
      </c>
      <c r="T20" s="233">
        <v>0</v>
      </c>
      <c r="U20" s="233">
        <v>0</v>
      </c>
      <c r="V20" s="233">
        <v>0</v>
      </c>
      <c r="W20" s="233">
        <v>0</v>
      </c>
      <c r="X20" s="234" t="s">
        <v>2986</v>
      </c>
      <c r="Y20" s="123">
        <f t="shared" si="0"/>
        <v>2</v>
      </c>
      <c r="Z20" s="171">
        <f t="shared" si="1"/>
        <v>0</v>
      </c>
      <c r="AA20" s="349">
        <f t="shared" si="2"/>
        <v>1</v>
      </c>
      <c r="AB20" s="349">
        <f t="shared" si="3"/>
        <v>1</v>
      </c>
      <c r="AC20" s="350">
        <f t="shared" si="4"/>
        <v>1</v>
      </c>
      <c r="AD20" s="123"/>
      <c r="AE20" s="123" t="s">
        <v>939</v>
      </c>
      <c r="AF20" s="43">
        <v>38</v>
      </c>
      <c r="AG20" s="43" t="s">
        <v>2865</v>
      </c>
      <c r="AH20" s="43" t="b">
        <f t="shared" si="5"/>
        <v>1</v>
      </c>
      <c r="AI20" s="43" t="b">
        <f t="shared" si="6"/>
        <v>1</v>
      </c>
      <c r="AJ20" s="43" t="b">
        <f t="shared" si="7"/>
        <v>1</v>
      </c>
    </row>
    <row r="21" spans="1:36">
      <c r="A21" s="123">
        <v>510</v>
      </c>
      <c r="B21" s="123">
        <v>8</v>
      </c>
      <c r="C21" s="43" t="s">
        <v>1510</v>
      </c>
      <c r="D21" s="126" t="s">
        <v>535</v>
      </c>
      <c r="E21" s="43" t="s">
        <v>1518</v>
      </c>
      <c r="F21" s="123" t="s">
        <v>939</v>
      </c>
      <c r="G21" s="130">
        <v>32</v>
      </c>
      <c r="H21" s="124" t="s">
        <v>967</v>
      </c>
      <c r="I21" s="124">
        <v>1.73</v>
      </c>
      <c r="J21" s="124">
        <v>1.6</v>
      </c>
      <c r="K21" s="124">
        <v>1.41</v>
      </c>
      <c r="L21" s="45">
        <v>10360281.27</v>
      </c>
      <c r="M21" s="45">
        <v>1912418.75</v>
      </c>
      <c r="N21" s="233">
        <v>0</v>
      </c>
      <c r="O21" s="45">
        <v>3023490.54</v>
      </c>
      <c r="P21" s="45">
        <v>5830692.1100000003</v>
      </c>
      <c r="Q21" s="233">
        <v>0</v>
      </c>
      <c r="R21" s="233">
        <v>0</v>
      </c>
      <c r="S21" s="233">
        <v>0</v>
      </c>
      <c r="T21" s="233">
        <v>1</v>
      </c>
      <c r="U21" s="233">
        <v>0</v>
      </c>
      <c r="V21" s="233">
        <v>0</v>
      </c>
      <c r="W21" s="233">
        <v>1</v>
      </c>
      <c r="X21" s="234" t="s">
        <v>2986</v>
      </c>
      <c r="Y21" s="123">
        <f t="shared" si="0"/>
        <v>2</v>
      </c>
      <c r="Z21" s="171">
        <f t="shared" si="1"/>
        <v>0</v>
      </c>
      <c r="AA21" s="349">
        <f t="shared" si="2"/>
        <v>1</v>
      </c>
      <c r="AB21" s="349">
        <f t="shared" si="3"/>
        <v>1</v>
      </c>
      <c r="AC21" s="350">
        <f t="shared" si="4"/>
        <v>1</v>
      </c>
      <c r="AD21" s="123"/>
      <c r="AE21" s="123" t="s">
        <v>939</v>
      </c>
      <c r="AF21" s="43">
        <v>32</v>
      </c>
      <c r="AG21" s="43" t="s">
        <v>967</v>
      </c>
      <c r="AH21" s="43" t="b">
        <f t="shared" si="5"/>
        <v>1</v>
      </c>
      <c r="AI21" s="43" t="b">
        <f t="shared" si="6"/>
        <v>1</v>
      </c>
      <c r="AJ21" s="43" t="b">
        <f t="shared" si="7"/>
        <v>1</v>
      </c>
    </row>
    <row r="22" spans="1:36">
      <c r="A22" s="123">
        <v>511</v>
      </c>
      <c r="B22" s="123">
        <v>8</v>
      </c>
      <c r="C22" s="43" t="s">
        <v>1519</v>
      </c>
      <c r="D22" s="126" t="s">
        <v>536</v>
      </c>
      <c r="E22" s="43" t="s">
        <v>1520</v>
      </c>
      <c r="F22" s="123" t="s">
        <v>972</v>
      </c>
      <c r="G22" s="130">
        <v>480</v>
      </c>
      <c r="H22" s="124" t="s">
        <v>1000</v>
      </c>
      <c r="I22" s="124">
        <v>1.4</v>
      </c>
      <c r="J22" s="124">
        <v>1.26</v>
      </c>
      <c r="K22" s="124">
        <v>0.5</v>
      </c>
      <c r="L22" s="45">
        <v>112683065.98</v>
      </c>
      <c r="M22" s="45">
        <v>3213291.52</v>
      </c>
      <c r="N22" s="233">
        <v>2</v>
      </c>
      <c r="O22" s="45">
        <v>10344664.029999999</v>
      </c>
      <c r="P22" s="45">
        <v>-142063716.09999999</v>
      </c>
      <c r="Q22" s="233">
        <v>0</v>
      </c>
      <c r="R22" s="233">
        <v>0</v>
      </c>
      <c r="S22" s="233">
        <v>0</v>
      </c>
      <c r="T22" s="233">
        <v>0</v>
      </c>
      <c r="U22" s="233">
        <v>1</v>
      </c>
      <c r="V22" s="233">
        <v>0</v>
      </c>
      <c r="W22" s="233">
        <v>1</v>
      </c>
      <c r="X22" s="234" t="s">
        <v>2986</v>
      </c>
      <c r="Y22" s="123">
        <f t="shared" si="0"/>
        <v>2</v>
      </c>
      <c r="Z22" s="171">
        <f t="shared" si="1"/>
        <v>0</v>
      </c>
      <c r="AA22" s="349">
        <f t="shared" si="2"/>
        <v>1</v>
      </c>
      <c r="AB22" s="349">
        <f t="shared" si="3"/>
        <v>1</v>
      </c>
      <c r="AC22" s="350">
        <f t="shared" si="4"/>
        <v>0</v>
      </c>
      <c r="AD22" s="123"/>
      <c r="AE22" s="123" t="s">
        <v>972</v>
      </c>
      <c r="AF22" s="43">
        <v>480</v>
      </c>
      <c r="AG22" s="43" t="s">
        <v>1000</v>
      </c>
      <c r="AH22" s="43" t="b">
        <f t="shared" si="5"/>
        <v>1</v>
      </c>
      <c r="AI22" s="43" t="b">
        <f t="shared" si="6"/>
        <v>1</v>
      </c>
      <c r="AJ22" s="43" t="b">
        <f t="shared" si="7"/>
        <v>1</v>
      </c>
    </row>
    <row r="23" spans="1:36">
      <c r="A23" s="123">
        <v>512</v>
      </c>
      <c r="B23" s="123">
        <v>8</v>
      </c>
      <c r="C23" s="43" t="s">
        <v>1519</v>
      </c>
      <c r="D23" s="126" t="s">
        <v>537</v>
      </c>
      <c r="E23" s="43" t="s">
        <v>1521</v>
      </c>
      <c r="F23" s="123" t="s">
        <v>939</v>
      </c>
      <c r="G23" s="130">
        <v>38</v>
      </c>
      <c r="H23" s="124" t="s">
        <v>945</v>
      </c>
      <c r="I23" s="124">
        <v>4.4800000000000004</v>
      </c>
      <c r="J23" s="124">
        <v>3.96</v>
      </c>
      <c r="K23" s="124">
        <v>2.72</v>
      </c>
      <c r="L23" s="45">
        <v>24049700.82</v>
      </c>
      <c r="M23" s="45">
        <v>14968422.73</v>
      </c>
      <c r="N23" s="233">
        <v>0</v>
      </c>
      <c r="O23" s="45">
        <v>16667878.119999999</v>
      </c>
      <c r="P23" s="45">
        <v>11870475.810000001</v>
      </c>
      <c r="Q23" s="233">
        <v>1</v>
      </c>
      <c r="R23" s="233">
        <v>1</v>
      </c>
      <c r="S23" s="233">
        <v>0</v>
      </c>
      <c r="T23" s="233">
        <v>1</v>
      </c>
      <c r="U23" s="233">
        <v>0</v>
      </c>
      <c r="V23" s="233">
        <v>0</v>
      </c>
      <c r="W23" s="233">
        <v>0</v>
      </c>
      <c r="X23" s="234" t="s">
        <v>2814</v>
      </c>
      <c r="Y23" s="123">
        <f t="shared" si="0"/>
        <v>3</v>
      </c>
      <c r="Z23" s="171">
        <f t="shared" si="1"/>
        <v>0</v>
      </c>
      <c r="AA23" s="349">
        <f t="shared" si="2"/>
        <v>1</v>
      </c>
      <c r="AB23" s="349">
        <f t="shared" si="3"/>
        <v>1</v>
      </c>
      <c r="AC23" s="350">
        <f t="shared" si="4"/>
        <v>1</v>
      </c>
      <c r="AD23" s="123"/>
      <c r="AE23" s="123" t="s">
        <v>939</v>
      </c>
      <c r="AF23" s="43">
        <v>38</v>
      </c>
      <c r="AG23" s="43" t="s">
        <v>945</v>
      </c>
      <c r="AH23" s="43" t="b">
        <f t="shared" si="5"/>
        <v>1</v>
      </c>
      <c r="AI23" s="43" t="b">
        <f t="shared" si="6"/>
        <v>1</v>
      </c>
      <c r="AJ23" s="43" t="b">
        <f t="shared" si="7"/>
        <v>1</v>
      </c>
    </row>
    <row r="24" spans="1:36">
      <c r="A24" s="123">
        <v>513</v>
      </c>
      <c r="B24" s="123">
        <v>8</v>
      </c>
      <c r="C24" s="43" t="s">
        <v>1519</v>
      </c>
      <c r="D24" s="126" t="s">
        <v>538</v>
      </c>
      <c r="E24" s="43" t="s">
        <v>1522</v>
      </c>
      <c r="F24" s="123" t="s">
        <v>939</v>
      </c>
      <c r="G24" s="130">
        <v>49</v>
      </c>
      <c r="H24" s="124" t="s">
        <v>2865</v>
      </c>
      <c r="I24" s="124">
        <v>3.43</v>
      </c>
      <c r="J24" s="124">
        <v>2.77</v>
      </c>
      <c r="K24" s="124">
        <v>2.39</v>
      </c>
      <c r="L24" s="45">
        <v>42427130.75</v>
      </c>
      <c r="M24" s="45">
        <v>715053.41</v>
      </c>
      <c r="N24" s="233">
        <v>0</v>
      </c>
      <c r="O24" s="45">
        <v>3174971.41</v>
      </c>
      <c r="P24" s="45">
        <v>24274815.559999999</v>
      </c>
      <c r="Q24" s="233">
        <v>0</v>
      </c>
      <c r="R24" s="233">
        <v>0</v>
      </c>
      <c r="S24" s="233">
        <v>1</v>
      </c>
      <c r="T24" s="233">
        <v>1</v>
      </c>
      <c r="U24" s="233">
        <v>1</v>
      </c>
      <c r="V24" s="233">
        <v>0</v>
      </c>
      <c r="W24" s="233">
        <v>0</v>
      </c>
      <c r="X24" s="234" t="s">
        <v>2814</v>
      </c>
      <c r="Y24" s="123">
        <f t="shared" si="0"/>
        <v>3</v>
      </c>
      <c r="Z24" s="171">
        <f t="shared" si="1"/>
        <v>0</v>
      </c>
      <c r="AA24" s="349">
        <f t="shared" si="2"/>
        <v>1</v>
      </c>
      <c r="AB24" s="349">
        <f t="shared" si="3"/>
        <v>1</v>
      </c>
      <c r="AC24" s="350">
        <f t="shared" si="4"/>
        <v>1</v>
      </c>
      <c r="AD24" s="123"/>
      <c r="AE24" s="123" t="s">
        <v>939</v>
      </c>
      <c r="AF24" s="43">
        <v>49</v>
      </c>
      <c r="AG24" s="43" t="s">
        <v>2865</v>
      </c>
      <c r="AH24" s="43" t="b">
        <f t="shared" si="5"/>
        <v>1</v>
      </c>
      <c r="AI24" s="43" t="b">
        <f t="shared" si="6"/>
        <v>1</v>
      </c>
      <c r="AJ24" s="43" t="b">
        <f t="shared" si="7"/>
        <v>1</v>
      </c>
    </row>
    <row r="25" spans="1:36">
      <c r="A25" s="123">
        <v>514</v>
      </c>
      <c r="B25" s="123">
        <v>8</v>
      </c>
      <c r="C25" s="43" t="s">
        <v>1519</v>
      </c>
      <c r="D25" s="126" t="s">
        <v>539</v>
      </c>
      <c r="E25" s="43" t="s">
        <v>1523</v>
      </c>
      <c r="F25" s="123" t="s">
        <v>939</v>
      </c>
      <c r="G25" s="130">
        <v>47</v>
      </c>
      <c r="H25" s="124" t="s">
        <v>2865</v>
      </c>
      <c r="I25" s="124">
        <v>2.0699999999999998</v>
      </c>
      <c r="J25" s="124">
        <v>1.87</v>
      </c>
      <c r="K25" s="124">
        <v>1.63</v>
      </c>
      <c r="L25" s="45">
        <v>30406074.190000001</v>
      </c>
      <c r="M25" s="45">
        <v>12512061.189999999</v>
      </c>
      <c r="N25" s="233">
        <v>0</v>
      </c>
      <c r="O25" s="45">
        <v>13660416.140000001</v>
      </c>
      <c r="P25" s="45">
        <v>17839940.600000001</v>
      </c>
      <c r="Q25" s="233">
        <v>1</v>
      </c>
      <c r="R25" s="233">
        <v>1</v>
      </c>
      <c r="S25" s="233">
        <v>0</v>
      </c>
      <c r="T25" s="233">
        <v>1</v>
      </c>
      <c r="U25" s="233">
        <v>0</v>
      </c>
      <c r="V25" s="233">
        <v>0</v>
      </c>
      <c r="W25" s="233">
        <v>0</v>
      </c>
      <c r="X25" s="234" t="s">
        <v>2814</v>
      </c>
      <c r="Y25" s="123">
        <f t="shared" ref="Y25:Y88" si="8">SUM(Q25:W25)</f>
        <v>3</v>
      </c>
      <c r="Z25" s="171">
        <f t="shared" ref="Z25:Z88" si="9">IF(Y25&gt;4,1,0)</f>
        <v>0</v>
      </c>
      <c r="AA25" s="349">
        <f t="shared" ref="AA25:AA88" si="10">IF(L25&gt;0,1,0)</f>
        <v>1</v>
      </c>
      <c r="AB25" s="349">
        <f t="shared" ref="AB25:AB88" si="11">IF(O25&gt;0,1,0)</f>
        <v>1</v>
      </c>
      <c r="AC25" s="350">
        <f t="shared" ref="AC25:AC88" si="12">IF(K25&gt;0.8,1,0)</f>
        <v>1</v>
      </c>
      <c r="AD25" s="123"/>
      <c r="AE25" s="123" t="s">
        <v>939</v>
      </c>
      <c r="AF25" s="43">
        <v>47</v>
      </c>
      <c r="AG25" s="43" t="s">
        <v>2865</v>
      </c>
      <c r="AH25" s="43" t="b">
        <f t="shared" ref="AH25:AH88" si="13">AE25=F25</f>
        <v>1</v>
      </c>
      <c r="AI25" s="43" t="b">
        <f t="shared" ref="AI25:AI88" si="14">AF25=G25</f>
        <v>1</v>
      </c>
      <c r="AJ25" s="43" t="b">
        <f t="shared" ref="AJ25:AJ88" si="15">H25=AG25</f>
        <v>1</v>
      </c>
    </row>
    <row r="26" spans="1:36">
      <c r="A26" s="123">
        <v>515</v>
      </c>
      <c r="B26" s="123">
        <v>8</v>
      </c>
      <c r="C26" s="43" t="s">
        <v>1519</v>
      </c>
      <c r="D26" s="126" t="s">
        <v>540</v>
      </c>
      <c r="E26" s="43" t="s">
        <v>1524</v>
      </c>
      <c r="F26" s="123" t="s">
        <v>939</v>
      </c>
      <c r="G26" s="130">
        <v>27</v>
      </c>
      <c r="H26" s="124" t="s">
        <v>967</v>
      </c>
      <c r="I26" s="124">
        <v>2.54</v>
      </c>
      <c r="J26" s="124">
        <v>2.19</v>
      </c>
      <c r="K26" s="124">
        <v>1.9</v>
      </c>
      <c r="L26" s="45">
        <v>11006923.73</v>
      </c>
      <c r="M26" s="45">
        <v>8156684.3600000003</v>
      </c>
      <c r="N26" s="233">
        <v>0</v>
      </c>
      <c r="O26" s="45">
        <v>8534083.8599999994</v>
      </c>
      <c r="P26" s="45">
        <v>6397029.0199999996</v>
      </c>
      <c r="Q26" s="233">
        <v>1</v>
      </c>
      <c r="R26" s="233">
        <v>1</v>
      </c>
      <c r="S26" s="233">
        <v>0</v>
      </c>
      <c r="T26" s="233">
        <v>1</v>
      </c>
      <c r="U26" s="233">
        <v>0</v>
      </c>
      <c r="V26" s="233">
        <v>0</v>
      </c>
      <c r="W26" s="233">
        <v>0</v>
      </c>
      <c r="X26" s="234" t="s">
        <v>2814</v>
      </c>
      <c r="Y26" s="123">
        <f t="shared" si="8"/>
        <v>3</v>
      </c>
      <c r="Z26" s="171">
        <f t="shared" si="9"/>
        <v>0</v>
      </c>
      <c r="AA26" s="349">
        <f t="shared" si="10"/>
        <v>1</v>
      </c>
      <c r="AB26" s="349">
        <f t="shared" si="11"/>
        <v>1</v>
      </c>
      <c r="AC26" s="350">
        <f t="shared" si="12"/>
        <v>1</v>
      </c>
      <c r="AD26" s="123"/>
      <c r="AE26" s="123" t="s">
        <v>939</v>
      </c>
      <c r="AF26" s="43">
        <v>27</v>
      </c>
      <c r="AG26" s="43" t="s">
        <v>967</v>
      </c>
      <c r="AH26" s="43" t="b">
        <f t="shared" si="13"/>
        <v>1</v>
      </c>
      <c r="AI26" s="43" t="b">
        <f t="shared" si="14"/>
        <v>1</v>
      </c>
      <c r="AJ26" s="43" t="b">
        <f t="shared" si="15"/>
        <v>1</v>
      </c>
    </row>
    <row r="27" spans="1:36">
      <c r="A27" s="123">
        <v>516</v>
      </c>
      <c r="B27" s="123">
        <v>8</v>
      </c>
      <c r="C27" s="43" t="s">
        <v>1519</v>
      </c>
      <c r="D27" s="126" t="s">
        <v>541</v>
      </c>
      <c r="E27" s="43" t="s">
        <v>1525</v>
      </c>
      <c r="F27" s="123" t="s">
        <v>939</v>
      </c>
      <c r="G27" s="130">
        <v>30</v>
      </c>
      <c r="H27" s="124" t="s">
        <v>945</v>
      </c>
      <c r="I27" s="124">
        <v>2.73</v>
      </c>
      <c r="J27" s="124">
        <v>2.39</v>
      </c>
      <c r="K27" s="124">
        <v>2.0099999999999998</v>
      </c>
      <c r="L27" s="45">
        <v>14211802.779999999</v>
      </c>
      <c r="M27" s="45">
        <v>8573327.2200000007</v>
      </c>
      <c r="N27" s="233">
        <v>0</v>
      </c>
      <c r="O27" s="45">
        <v>9406589.9299999997</v>
      </c>
      <c r="P27" s="45">
        <v>8326236.71</v>
      </c>
      <c r="Q27" s="233">
        <v>1</v>
      </c>
      <c r="R27" s="233">
        <v>1</v>
      </c>
      <c r="S27" s="233">
        <v>0</v>
      </c>
      <c r="T27" s="233">
        <v>1</v>
      </c>
      <c r="U27" s="233">
        <v>1</v>
      </c>
      <c r="V27" s="233">
        <v>0</v>
      </c>
      <c r="W27" s="233">
        <v>0</v>
      </c>
      <c r="X27" s="234" t="s">
        <v>2985</v>
      </c>
      <c r="Y27" s="123">
        <f t="shared" si="8"/>
        <v>4</v>
      </c>
      <c r="Z27" s="171">
        <f t="shared" si="9"/>
        <v>0</v>
      </c>
      <c r="AA27" s="349">
        <f t="shared" si="10"/>
        <v>1</v>
      </c>
      <c r="AB27" s="349">
        <f t="shared" si="11"/>
        <v>1</v>
      </c>
      <c r="AC27" s="350">
        <f t="shared" si="12"/>
        <v>1</v>
      </c>
      <c r="AD27" s="123"/>
      <c r="AE27" s="123" t="s">
        <v>939</v>
      </c>
      <c r="AF27" s="43">
        <v>30</v>
      </c>
      <c r="AG27" s="43" t="s">
        <v>945</v>
      </c>
      <c r="AH27" s="43" t="b">
        <f t="shared" si="13"/>
        <v>1</v>
      </c>
      <c r="AI27" s="43" t="b">
        <f t="shared" si="14"/>
        <v>1</v>
      </c>
      <c r="AJ27" s="43" t="b">
        <f t="shared" si="15"/>
        <v>1</v>
      </c>
    </row>
    <row r="28" spans="1:36">
      <c r="A28" s="123">
        <v>517</v>
      </c>
      <c r="B28" s="123">
        <v>8</v>
      </c>
      <c r="C28" s="43" t="s">
        <v>1519</v>
      </c>
      <c r="D28" s="126" t="s">
        <v>542</v>
      </c>
      <c r="E28" s="43" t="s">
        <v>1526</v>
      </c>
      <c r="F28" s="123" t="s">
        <v>939</v>
      </c>
      <c r="G28" s="130">
        <v>50</v>
      </c>
      <c r="H28" s="124" t="s">
        <v>945</v>
      </c>
      <c r="I28" s="124">
        <v>4.74</v>
      </c>
      <c r="J28" s="124">
        <v>4.18</v>
      </c>
      <c r="K28" s="124">
        <v>3.17</v>
      </c>
      <c r="L28" s="45">
        <v>26660159.039999999</v>
      </c>
      <c r="M28" s="45">
        <v>4029246.83</v>
      </c>
      <c r="N28" s="233">
        <v>0</v>
      </c>
      <c r="O28" s="45">
        <v>5427379.3899999997</v>
      </c>
      <c r="P28" s="45">
        <v>15460855.699999999</v>
      </c>
      <c r="Q28" s="233">
        <v>0</v>
      </c>
      <c r="R28" s="233">
        <v>0</v>
      </c>
      <c r="S28" s="233">
        <v>1</v>
      </c>
      <c r="T28" s="233">
        <v>1</v>
      </c>
      <c r="U28" s="233">
        <v>0</v>
      </c>
      <c r="V28" s="233">
        <v>0</v>
      </c>
      <c r="W28" s="233">
        <v>0</v>
      </c>
      <c r="X28" s="234" t="s">
        <v>2986</v>
      </c>
      <c r="Y28" s="123">
        <f t="shared" si="8"/>
        <v>2</v>
      </c>
      <c r="Z28" s="171">
        <f t="shared" si="9"/>
        <v>0</v>
      </c>
      <c r="AA28" s="349">
        <f t="shared" si="10"/>
        <v>1</v>
      </c>
      <c r="AB28" s="349">
        <f t="shared" si="11"/>
        <v>1</v>
      </c>
      <c r="AC28" s="350">
        <f t="shared" si="12"/>
        <v>1</v>
      </c>
      <c r="AD28" s="123"/>
      <c r="AE28" s="123" t="s">
        <v>939</v>
      </c>
      <c r="AF28" s="43">
        <v>50</v>
      </c>
      <c r="AG28" s="43" t="s">
        <v>945</v>
      </c>
      <c r="AH28" s="43" t="b">
        <f t="shared" si="13"/>
        <v>1</v>
      </c>
      <c r="AI28" s="43" t="b">
        <f t="shared" si="14"/>
        <v>1</v>
      </c>
      <c r="AJ28" s="43" t="b">
        <f t="shared" si="15"/>
        <v>1</v>
      </c>
    </row>
    <row r="29" spans="1:36">
      <c r="A29" s="123">
        <v>518</v>
      </c>
      <c r="B29" s="123">
        <v>8</v>
      </c>
      <c r="C29" s="43" t="s">
        <v>1519</v>
      </c>
      <c r="D29" s="126" t="s">
        <v>543</v>
      </c>
      <c r="E29" s="43" t="s">
        <v>1527</v>
      </c>
      <c r="F29" s="123" t="s">
        <v>939</v>
      </c>
      <c r="G29" s="130">
        <v>113</v>
      </c>
      <c r="H29" s="124" t="s">
        <v>941</v>
      </c>
      <c r="I29" s="124">
        <v>1.57</v>
      </c>
      <c r="J29" s="124">
        <v>1.17</v>
      </c>
      <c r="K29" s="124">
        <v>0.64</v>
      </c>
      <c r="L29" s="45">
        <v>27176485.510000002</v>
      </c>
      <c r="M29" s="45">
        <v>7134024.0800000001</v>
      </c>
      <c r="N29" s="233">
        <v>1</v>
      </c>
      <c r="O29" s="45">
        <v>14822259.539999999</v>
      </c>
      <c r="P29" s="45">
        <v>-16969558.039999999</v>
      </c>
      <c r="Q29" s="233">
        <v>0</v>
      </c>
      <c r="R29" s="233">
        <v>0</v>
      </c>
      <c r="S29" s="233">
        <v>0</v>
      </c>
      <c r="T29" s="233">
        <v>1</v>
      </c>
      <c r="U29" s="233">
        <v>0</v>
      </c>
      <c r="V29" s="233">
        <v>0</v>
      </c>
      <c r="W29" s="233">
        <v>0</v>
      </c>
      <c r="X29" s="234" t="s">
        <v>2816</v>
      </c>
      <c r="Y29" s="123">
        <f t="shared" si="8"/>
        <v>1</v>
      </c>
      <c r="Z29" s="171">
        <f t="shared" si="9"/>
        <v>0</v>
      </c>
      <c r="AA29" s="349">
        <f t="shared" si="10"/>
        <v>1</v>
      </c>
      <c r="AB29" s="349">
        <f t="shared" si="11"/>
        <v>1</v>
      </c>
      <c r="AC29" s="350">
        <f t="shared" si="12"/>
        <v>0</v>
      </c>
      <c r="AD29" s="123"/>
      <c r="AE29" s="123" t="s">
        <v>939</v>
      </c>
      <c r="AF29" s="43">
        <v>113</v>
      </c>
      <c r="AG29" s="43" t="s">
        <v>941</v>
      </c>
      <c r="AH29" s="43" t="b">
        <f t="shared" si="13"/>
        <v>1</v>
      </c>
      <c r="AI29" s="43" t="b">
        <f t="shared" si="14"/>
        <v>1</v>
      </c>
      <c r="AJ29" s="43" t="b">
        <f t="shared" si="15"/>
        <v>1</v>
      </c>
    </row>
    <row r="30" spans="1:36">
      <c r="A30" s="123">
        <v>519</v>
      </c>
      <c r="B30" s="123">
        <v>8</v>
      </c>
      <c r="C30" s="43" t="s">
        <v>1519</v>
      </c>
      <c r="D30" s="126" t="s">
        <v>544</v>
      </c>
      <c r="E30" s="43" t="s">
        <v>1528</v>
      </c>
      <c r="F30" s="123" t="s">
        <v>939</v>
      </c>
      <c r="G30" s="130">
        <v>47</v>
      </c>
      <c r="H30" s="124" t="s">
        <v>945</v>
      </c>
      <c r="I30" s="124">
        <v>1.51</v>
      </c>
      <c r="J30" s="124">
        <v>1.21</v>
      </c>
      <c r="K30" s="124">
        <v>0.82</v>
      </c>
      <c r="L30" s="45">
        <v>7881388.8300000001</v>
      </c>
      <c r="M30" s="45">
        <v>3491584.17</v>
      </c>
      <c r="N30" s="233">
        <v>0</v>
      </c>
      <c r="O30" s="45">
        <v>5409525.8499999996</v>
      </c>
      <c r="P30" s="45">
        <v>-2844559.59</v>
      </c>
      <c r="Q30" s="233">
        <v>0</v>
      </c>
      <c r="R30" s="233">
        <v>0</v>
      </c>
      <c r="S30" s="233">
        <v>0</v>
      </c>
      <c r="T30" s="233">
        <v>1</v>
      </c>
      <c r="U30" s="233">
        <v>1</v>
      </c>
      <c r="V30" s="233">
        <v>0</v>
      </c>
      <c r="W30" s="233">
        <v>0</v>
      </c>
      <c r="X30" s="234" t="s">
        <v>2986</v>
      </c>
      <c r="Y30" s="123">
        <f t="shared" si="8"/>
        <v>2</v>
      </c>
      <c r="Z30" s="171">
        <f t="shared" si="9"/>
        <v>0</v>
      </c>
      <c r="AA30" s="349">
        <f t="shared" si="10"/>
        <v>1</v>
      </c>
      <c r="AB30" s="349">
        <f t="shared" si="11"/>
        <v>1</v>
      </c>
      <c r="AC30" s="350">
        <f t="shared" si="12"/>
        <v>1</v>
      </c>
      <c r="AD30" s="123"/>
      <c r="AE30" s="123" t="s">
        <v>939</v>
      </c>
      <c r="AF30" s="43">
        <v>47</v>
      </c>
      <c r="AG30" s="43" t="s">
        <v>945</v>
      </c>
      <c r="AH30" s="43" t="b">
        <f t="shared" si="13"/>
        <v>1</v>
      </c>
      <c r="AI30" s="43" t="b">
        <f t="shared" si="14"/>
        <v>1</v>
      </c>
      <c r="AJ30" s="43" t="b">
        <f t="shared" si="15"/>
        <v>1</v>
      </c>
    </row>
    <row r="31" spans="1:36">
      <c r="A31" s="123">
        <v>520</v>
      </c>
      <c r="B31" s="123">
        <v>8</v>
      </c>
      <c r="C31" s="43" t="s">
        <v>1519</v>
      </c>
      <c r="D31" s="126" t="s">
        <v>545</v>
      </c>
      <c r="E31" s="43" t="s">
        <v>1529</v>
      </c>
      <c r="F31" s="123" t="s">
        <v>939</v>
      </c>
      <c r="G31" s="130">
        <v>32</v>
      </c>
      <c r="H31" s="124" t="s">
        <v>945</v>
      </c>
      <c r="I31" s="124">
        <v>1.27</v>
      </c>
      <c r="J31" s="124">
        <v>1.1499999999999999</v>
      </c>
      <c r="K31" s="124">
        <v>0.72</v>
      </c>
      <c r="L31" s="45">
        <v>7038694.6799999997</v>
      </c>
      <c r="M31" s="45">
        <v>-826719.51</v>
      </c>
      <c r="N31" s="233">
        <v>3</v>
      </c>
      <c r="O31" s="45">
        <v>1274904.3500000001</v>
      </c>
      <c r="P31" s="45">
        <v>-7939459.7000000002</v>
      </c>
      <c r="Q31" s="233">
        <v>0</v>
      </c>
      <c r="R31" s="233">
        <v>0</v>
      </c>
      <c r="S31" s="233">
        <v>0</v>
      </c>
      <c r="T31" s="233">
        <v>1</v>
      </c>
      <c r="U31" s="233">
        <v>0</v>
      </c>
      <c r="V31" s="233">
        <v>0</v>
      </c>
      <c r="W31" s="233">
        <v>0</v>
      </c>
      <c r="X31" s="234" t="s">
        <v>2816</v>
      </c>
      <c r="Y31" s="123">
        <f t="shared" si="8"/>
        <v>1</v>
      </c>
      <c r="Z31" s="171">
        <f t="shared" si="9"/>
        <v>0</v>
      </c>
      <c r="AA31" s="349">
        <f t="shared" si="10"/>
        <v>1</v>
      </c>
      <c r="AB31" s="349">
        <f t="shared" si="11"/>
        <v>1</v>
      </c>
      <c r="AC31" s="350">
        <f t="shared" si="12"/>
        <v>0</v>
      </c>
      <c r="AD31" s="123"/>
      <c r="AE31" s="123" t="s">
        <v>939</v>
      </c>
      <c r="AF31" s="43">
        <v>32</v>
      </c>
      <c r="AG31" s="43" t="s">
        <v>945</v>
      </c>
      <c r="AH31" s="43" t="b">
        <f t="shared" si="13"/>
        <v>1</v>
      </c>
      <c r="AI31" s="43" t="b">
        <f t="shared" si="14"/>
        <v>1</v>
      </c>
      <c r="AJ31" s="43" t="b">
        <f t="shared" si="15"/>
        <v>1</v>
      </c>
    </row>
    <row r="32" spans="1:36">
      <c r="A32" s="123">
        <v>521</v>
      </c>
      <c r="B32" s="123">
        <v>8</v>
      </c>
      <c r="C32" s="43" t="s">
        <v>1519</v>
      </c>
      <c r="D32" s="126" t="s">
        <v>546</v>
      </c>
      <c r="E32" s="43" t="s">
        <v>1530</v>
      </c>
      <c r="F32" s="123" t="s">
        <v>939</v>
      </c>
      <c r="G32" s="130">
        <v>48</v>
      </c>
      <c r="H32" s="124" t="s">
        <v>2865</v>
      </c>
      <c r="I32" s="124">
        <v>4</v>
      </c>
      <c r="J32" s="124">
        <v>3.64</v>
      </c>
      <c r="K32" s="124">
        <v>2.88</v>
      </c>
      <c r="L32" s="45">
        <v>43625459.68</v>
      </c>
      <c r="M32" s="45">
        <v>10516493.949999999</v>
      </c>
      <c r="N32" s="233">
        <v>0</v>
      </c>
      <c r="O32" s="45">
        <v>12219546.300000001</v>
      </c>
      <c r="P32" s="45">
        <v>27338075.850000001</v>
      </c>
      <c r="Q32" s="233">
        <v>1</v>
      </c>
      <c r="R32" s="233">
        <v>1</v>
      </c>
      <c r="S32" s="233">
        <v>1</v>
      </c>
      <c r="T32" s="233">
        <v>1</v>
      </c>
      <c r="U32" s="233">
        <v>1</v>
      </c>
      <c r="V32" s="233">
        <v>0</v>
      </c>
      <c r="W32" s="233">
        <v>0</v>
      </c>
      <c r="X32" s="234" t="s">
        <v>2813</v>
      </c>
      <c r="Y32" s="123">
        <f t="shared" si="8"/>
        <v>5</v>
      </c>
      <c r="Z32" s="171">
        <f t="shared" si="9"/>
        <v>1</v>
      </c>
      <c r="AA32" s="349">
        <f t="shared" si="10"/>
        <v>1</v>
      </c>
      <c r="AB32" s="349">
        <f t="shared" si="11"/>
        <v>1</v>
      </c>
      <c r="AC32" s="350">
        <f t="shared" si="12"/>
        <v>1</v>
      </c>
      <c r="AD32" s="123"/>
      <c r="AE32" s="123" t="s">
        <v>939</v>
      </c>
      <c r="AF32" s="43">
        <v>48</v>
      </c>
      <c r="AG32" s="43" t="s">
        <v>2865</v>
      </c>
      <c r="AH32" s="43" t="b">
        <f t="shared" si="13"/>
        <v>1</v>
      </c>
      <c r="AI32" s="43" t="b">
        <f t="shared" si="14"/>
        <v>1</v>
      </c>
      <c r="AJ32" s="43" t="b">
        <f t="shared" si="15"/>
        <v>1</v>
      </c>
    </row>
    <row r="33" spans="1:36">
      <c r="A33" s="123">
        <v>522</v>
      </c>
      <c r="B33" s="123">
        <v>8</v>
      </c>
      <c r="C33" s="43" t="s">
        <v>1519</v>
      </c>
      <c r="D33" s="126" t="s">
        <v>547</v>
      </c>
      <c r="E33" s="43" t="s">
        <v>2909</v>
      </c>
      <c r="F33" s="123" t="s">
        <v>939</v>
      </c>
      <c r="G33" s="130">
        <v>60</v>
      </c>
      <c r="H33" s="124" t="s">
        <v>2866</v>
      </c>
      <c r="I33" s="124">
        <v>1.17</v>
      </c>
      <c r="J33" s="124">
        <v>0.99</v>
      </c>
      <c r="K33" s="124">
        <v>0.6</v>
      </c>
      <c r="L33" s="45">
        <v>6713635.71</v>
      </c>
      <c r="M33" s="45">
        <v>-2316982.62</v>
      </c>
      <c r="N33" s="233">
        <v>4</v>
      </c>
      <c r="O33" s="45">
        <v>2839904.59</v>
      </c>
      <c r="P33" s="45">
        <v>-15627301.689999999</v>
      </c>
      <c r="Q33" s="233">
        <v>0</v>
      </c>
      <c r="R33" s="233">
        <v>0</v>
      </c>
      <c r="S33" s="233">
        <v>0</v>
      </c>
      <c r="T33" s="233">
        <v>1</v>
      </c>
      <c r="U33" s="233">
        <v>0</v>
      </c>
      <c r="V33" s="233">
        <v>0</v>
      </c>
      <c r="W33" s="233">
        <v>1</v>
      </c>
      <c r="X33" s="234" t="s">
        <v>2986</v>
      </c>
      <c r="Y33" s="123">
        <f t="shared" si="8"/>
        <v>2</v>
      </c>
      <c r="Z33" s="171">
        <f t="shared" si="9"/>
        <v>0</v>
      </c>
      <c r="AA33" s="349">
        <f t="shared" si="10"/>
        <v>1</v>
      </c>
      <c r="AB33" s="349">
        <f t="shared" si="11"/>
        <v>1</v>
      </c>
      <c r="AC33" s="350">
        <f t="shared" si="12"/>
        <v>0</v>
      </c>
      <c r="AD33" s="123"/>
      <c r="AE33" s="123" t="s">
        <v>939</v>
      </c>
      <c r="AF33" s="43">
        <v>60</v>
      </c>
      <c r="AG33" s="43" t="s">
        <v>2866</v>
      </c>
      <c r="AH33" s="43" t="b">
        <f t="shared" si="13"/>
        <v>1</v>
      </c>
      <c r="AI33" s="43" t="b">
        <f t="shared" si="14"/>
        <v>1</v>
      </c>
      <c r="AJ33" s="43" t="b">
        <f t="shared" si="15"/>
        <v>1</v>
      </c>
    </row>
    <row r="34" spans="1:36">
      <c r="A34" s="123">
        <v>523</v>
      </c>
      <c r="B34" s="123">
        <v>8</v>
      </c>
      <c r="C34" s="43" t="s">
        <v>1519</v>
      </c>
      <c r="D34" s="126" t="s">
        <v>548</v>
      </c>
      <c r="E34" s="43" t="s">
        <v>1532</v>
      </c>
      <c r="F34" s="123" t="s">
        <v>939</v>
      </c>
      <c r="G34" s="130">
        <v>37</v>
      </c>
      <c r="H34" s="124" t="s">
        <v>2865</v>
      </c>
      <c r="I34" s="124">
        <v>6.84</v>
      </c>
      <c r="J34" s="124">
        <v>6.57</v>
      </c>
      <c r="K34" s="124">
        <v>5.66</v>
      </c>
      <c r="L34" s="45">
        <v>65853292.380000003</v>
      </c>
      <c r="M34" s="45">
        <v>10200111.68</v>
      </c>
      <c r="N34" s="233">
        <v>0</v>
      </c>
      <c r="O34" s="45">
        <v>12582273.27</v>
      </c>
      <c r="P34" s="45">
        <v>52574587.789999999</v>
      </c>
      <c r="Q34" s="233">
        <v>1</v>
      </c>
      <c r="R34" s="233">
        <v>0</v>
      </c>
      <c r="S34" s="233">
        <v>0</v>
      </c>
      <c r="T34" s="233">
        <v>1</v>
      </c>
      <c r="U34" s="233">
        <v>0</v>
      </c>
      <c r="V34" s="233">
        <v>0</v>
      </c>
      <c r="W34" s="233">
        <v>0</v>
      </c>
      <c r="X34" s="234" t="s">
        <v>2986</v>
      </c>
      <c r="Y34" s="123">
        <f t="shared" si="8"/>
        <v>2</v>
      </c>
      <c r="Z34" s="171">
        <f t="shared" si="9"/>
        <v>0</v>
      </c>
      <c r="AA34" s="349">
        <f t="shared" si="10"/>
        <v>1</v>
      </c>
      <c r="AB34" s="349">
        <f t="shared" si="11"/>
        <v>1</v>
      </c>
      <c r="AC34" s="350">
        <f t="shared" si="12"/>
        <v>1</v>
      </c>
      <c r="AD34" s="123"/>
      <c r="AE34" s="123" t="s">
        <v>939</v>
      </c>
      <c r="AF34" s="43">
        <v>37</v>
      </c>
      <c r="AG34" s="43" t="s">
        <v>2865</v>
      </c>
      <c r="AH34" s="43" t="b">
        <f t="shared" si="13"/>
        <v>1</v>
      </c>
      <c r="AI34" s="43" t="b">
        <f t="shared" si="14"/>
        <v>1</v>
      </c>
      <c r="AJ34" s="43" t="b">
        <f t="shared" si="15"/>
        <v>1</v>
      </c>
    </row>
    <row r="35" spans="1:36">
      <c r="A35" s="123">
        <v>524</v>
      </c>
      <c r="B35" s="123">
        <v>8</v>
      </c>
      <c r="C35" s="43" t="s">
        <v>1519</v>
      </c>
      <c r="D35" s="126" t="s">
        <v>549</v>
      </c>
      <c r="E35" s="43" t="s">
        <v>1533</v>
      </c>
      <c r="F35" s="123" t="s">
        <v>939</v>
      </c>
      <c r="G35" s="130">
        <v>30</v>
      </c>
      <c r="H35" s="124" t="s">
        <v>945</v>
      </c>
      <c r="I35" s="124">
        <v>2.2000000000000002</v>
      </c>
      <c r="J35" s="124">
        <v>1.89</v>
      </c>
      <c r="K35" s="124">
        <v>1.1599999999999999</v>
      </c>
      <c r="L35" s="45">
        <v>12314104.550000001</v>
      </c>
      <c r="M35" s="45">
        <v>7322619.2000000002</v>
      </c>
      <c r="N35" s="233">
        <v>0</v>
      </c>
      <c r="O35" s="45">
        <v>10343070.630000001</v>
      </c>
      <c r="P35" s="45">
        <v>1593679.35</v>
      </c>
      <c r="Q35" s="233">
        <v>1</v>
      </c>
      <c r="R35" s="233">
        <v>0</v>
      </c>
      <c r="S35" s="233">
        <v>0</v>
      </c>
      <c r="T35" s="233">
        <v>1</v>
      </c>
      <c r="U35" s="233">
        <v>0</v>
      </c>
      <c r="V35" s="233">
        <v>0</v>
      </c>
      <c r="W35" s="233">
        <v>0</v>
      </c>
      <c r="X35" s="234" t="s">
        <v>2986</v>
      </c>
      <c r="Y35" s="123">
        <f t="shared" si="8"/>
        <v>2</v>
      </c>
      <c r="Z35" s="171">
        <f t="shared" si="9"/>
        <v>0</v>
      </c>
      <c r="AA35" s="349">
        <f t="shared" si="10"/>
        <v>1</v>
      </c>
      <c r="AB35" s="349">
        <f t="shared" si="11"/>
        <v>1</v>
      </c>
      <c r="AC35" s="350">
        <f t="shared" si="12"/>
        <v>1</v>
      </c>
      <c r="AD35" s="123"/>
      <c r="AE35" s="123" t="s">
        <v>939</v>
      </c>
      <c r="AF35" s="43">
        <v>30</v>
      </c>
      <c r="AG35" s="43" t="s">
        <v>945</v>
      </c>
      <c r="AH35" s="43" t="b">
        <f t="shared" si="13"/>
        <v>1</v>
      </c>
      <c r="AI35" s="43" t="b">
        <f t="shared" si="14"/>
        <v>1</v>
      </c>
      <c r="AJ35" s="43" t="b">
        <f t="shared" si="15"/>
        <v>1</v>
      </c>
    </row>
    <row r="36" spans="1:36">
      <c r="A36" s="123">
        <v>525</v>
      </c>
      <c r="B36" s="123">
        <v>8</v>
      </c>
      <c r="C36" s="43" t="s">
        <v>1534</v>
      </c>
      <c r="D36" s="126" t="s">
        <v>550</v>
      </c>
      <c r="E36" s="43" t="s">
        <v>1535</v>
      </c>
      <c r="F36" s="123" t="s">
        <v>935</v>
      </c>
      <c r="G36" s="130">
        <v>768</v>
      </c>
      <c r="H36" s="124" t="s">
        <v>1956</v>
      </c>
      <c r="I36" s="124">
        <v>1.34</v>
      </c>
      <c r="J36" s="124">
        <v>1.03</v>
      </c>
      <c r="K36" s="124">
        <v>0.41</v>
      </c>
      <c r="L36" s="45">
        <v>204753796.30000001</v>
      </c>
      <c r="M36" s="45">
        <v>114629676.2</v>
      </c>
      <c r="N36" s="233">
        <v>2</v>
      </c>
      <c r="O36" s="45">
        <v>205905685.71000001</v>
      </c>
      <c r="P36" s="45">
        <v>-360418656.19</v>
      </c>
      <c r="Q36" s="233">
        <v>1</v>
      </c>
      <c r="R36" s="233">
        <v>1</v>
      </c>
      <c r="S36" s="233">
        <v>0</v>
      </c>
      <c r="T36" s="233">
        <v>0</v>
      </c>
      <c r="U36" s="233">
        <v>0</v>
      </c>
      <c r="V36" s="233">
        <v>1</v>
      </c>
      <c r="W36" s="233">
        <v>0</v>
      </c>
      <c r="X36" s="234" t="s">
        <v>2814</v>
      </c>
      <c r="Y36" s="123">
        <f t="shared" si="8"/>
        <v>3</v>
      </c>
      <c r="Z36" s="171">
        <f t="shared" si="9"/>
        <v>0</v>
      </c>
      <c r="AA36" s="349">
        <f t="shared" si="10"/>
        <v>1</v>
      </c>
      <c r="AB36" s="349">
        <f t="shared" si="11"/>
        <v>1</v>
      </c>
      <c r="AC36" s="350">
        <f t="shared" si="12"/>
        <v>0</v>
      </c>
      <c r="AD36" s="123"/>
      <c r="AE36" s="123" t="s">
        <v>935</v>
      </c>
      <c r="AF36" s="43">
        <v>768</v>
      </c>
      <c r="AG36" s="43" t="s">
        <v>1956</v>
      </c>
      <c r="AH36" s="43" t="b">
        <f t="shared" si="13"/>
        <v>1</v>
      </c>
      <c r="AI36" s="43" t="b">
        <f t="shared" si="14"/>
        <v>1</v>
      </c>
      <c r="AJ36" s="43" t="b">
        <f t="shared" si="15"/>
        <v>1</v>
      </c>
    </row>
    <row r="37" spans="1:36">
      <c r="A37" s="123">
        <v>526</v>
      </c>
      <c r="B37" s="123">
        <v>8</v>
      </c>
      <c r="C37" s="43" t="s">
        <v>1534</v>
      </c>
      <c r="D37" s="126" t="s">
        <v>551</v>
      </c>
      <c r="E37" s="43" t="s">
        <v>1536</v>
      </c>
      <c r="F37" s="123" t="s">
        <v>939</v>
      </c>
      <c r="G37" s="130">
        <v>40</v>
      </c>
      <c r="H37" s="124" t="s">
        <v>2865</v>
      </c>
      <c r="I37" s="124">
        <v>2.0499999999999998</v>
      </c>
      <c r="J37" s="124">
        <v>1.71</v>
      </c>
      <c r="K37" s="124">
        <v>1.39</v>
      </c>
      <c r="L37" s="45">
        <v>15917687.720000001</v>
      </c>
      <c r="M37" s="45">
        <v>6677992.4500000002</v>
      </c>
      <c r="N37" s="233">
        <v>0</v>
      </c>
      <c r="O37" s="45">
        <v>9662165.6300000008</v>
      </c>
      <c r="P37" s="45">
        <v>5738118.1500000004</v>
      </c>
      <c r="Q37" s="233">
        <v>1</v>
      </c>
      <c r="R37" s="233">
        <v>0</v>
      </c>
      <c r="S37" s="233">
        <v>0</v>
      </c>
      <c r="T37" s="233">
        <v>1</v>
      </c>
      <c r="U37" s="233">
        <v>0</v>
      </c>
      <c r="V37" s="233">
        <v>0</v>
      </c>
      <c r="W37" s="233">
        <v>0</v>
      </c>
      <c r="X37" s="234" t="s">
        <v>2986</v>
      </c>
      <c r="Y37" s="123">
        <f t="shared" si="8"/>
        <v>2</v>
      </c>
      <c r="Z37" s="171">
        <f t="shared" si="9"/>
        <v>0</v>
      </c>
      <c r="AA37" s="349">
        <f t="shared" si="10"/>
        <v>1</v>
      </c>
      <c r="AB37" s="349">
        <f t="shared" si="11"/>
        <v>1</v>
      </c>
      <c r="AC37" s="350">
        <f t="shared" si="12"/>
        <v>1</v>
      </c>
      <c r="AD37" s="123"/>
      <c r="AE37" s="123" t="s">
        <v>939</v>
      </c>
      <c r="AF37" s="43">
        <v>40</v>
      </c>
      <c r="AG37" s="43" t="s">
        <v>2865</v>
      </c>
      <c r="AH37" s="43" t="b">
        <f t="shared" si="13"/>
        <v>1</v>
      </c>
      <c r="AI37" s="43" t="b">
        <f t="shared" si="14"/>
        <v>1</v>
      </c>
      <c r="AJ37" s="43" t="b">
        <f t="shared" si="15"/>
        <v>1</v>
      </c>
    </row>
    <row r="38" spans="1:36">
      <c r="A38" s="123">
        <v>527</v>
      </c>
      <c r="B38" s="123">
        <v>8</v>
      </c>
      <c r="C38" s="43" t="s">
        <v>1534</v>
      </c>
      <c r="D38" s="126" t="s">
        <v>552</v>
      </c>
      <c r="E38" s="43" t="s">
        <v>1537</v>
      </c>
      <c r="F38" s="123" t="s">
        <v>939</v>
      </c>
      <c r="G38" s="130">
        <v>38</v>
      </c>
      <c r="H38" s="124" t="s">
        <v>945</v>
      </c>
      <c r="I38" s="124">
        <v>2.21</v>
      </c>
      <c r="J38" s="124">
        <v>2.02</v>
      </c>
      <c r="K38" s="124">
        <v>1.82</v>
      </c>
      <c r="L38" s="45">
        <v>20151474.800000001</v>
      </c>
      <c r="M38" s="45">
        <v>1397909.17</v>
      </c>
      <c r="N38" s="233">
        <v>0</v>
      </c>
      <c r="O38" s="45">
        <v>2624718.7599999998</v>
      </c>
      <c r="P38" s="45">
        <v>13536987.48</v>
      </c>
      <c r="Q38" s="233">
        <v>0</v>
      </c>
      <c r="R38" s="233">
        <v>0</v>
      </c>
      <c r="S38" s="233">
        <v>0</v>
      </c>
      <c r="T38" s="233">
        <v>1</v>
      </c>
      <c r="U38" s="233">
        <v>0</v>
      </c>
      <c r="V38" s="233">
        <v>0</v>
      </c>
      <c r="W38" s="233">
        <v>0</v>
      </c>
      <c r="X38" s="234" t="s">
        <v>2816</v>
      </c>
      <c r="Y38" s="123">
        <f t="shared" si="8"/>
        <v>1</v>
      </c>
      <c r="Z38" s="171">
        <f t="shared" si="9"/>
        <v>0</v>
      </c>
      <c r="AA38" s="349">
        <f t="shared" si="10"/>
        <v>1</v>
      </c>
      <c r="AB38" s="349">
        <f t="shared" si="11"/>
        <v>1</v>
      </c>
      <c r="AC38" s="350">
        <f t="shared" si="12"/>
        <v>1</v>
      </c>
      <c r="AD38" s="123"/>
      <c r="AE38" s="123" t="s">
        <v>939</v>
      </c>
      <c r="AF38" s="43">
        <v>38</v>
      </c>
      <c r="AG38" s="43" t="s">
        <v>945</v>
      </c>
      <c r="AH38" s="43" t="b">
        <f t="shared" si="13"/>
        <v>1</v>
      </c>
      <c r="AI38" s="43" t="b">
        <f t="shared" si="14"/>
        <v>1</v>
      </c>
      <c r="AJ38" s="43" t="b">
        <f t="shared" si="15"/>
        <v>1</v>
      </c>
    </row>
    <row r="39" spans="1:36">
      <c r="A39" s="123">
        <v>528</v>
      </c>
      <c r="B39" s="123">
        <v>8</v>
      </c>
      <c r="C39" s="43" t="s">
        <v>1534</v>
      </c>
      <c r="D39" s="126" t="s">
        <v>553</v>
      </c>
      <c r="E39" s="43" t="s">
        <v>1538</v>
      </c>
      <c r="F39" s="123" t="s">
        <v>939</v>
      </c>
      <c r="G39" s="130">
        <v>105</v>
      </c>
      <c r="H39" s="124" t="s">
        <v>2865</v>
      </c>
      <c r="I39" s="124">
        <v>1.28</v>
      </c>
      <c r="J39" s="124">
        <v>0.89</v>
      </c>
      <c r="K39" s="124">
        <v>0.47</v>
      </c>
      <c r="L39" s="45">
        <v>17824035.030000001</v>
      </c>
      <c r="M39" s="45">
        <v>13810940.810000001</v>
      </c>
      <c r="N39" s="233">
        <v>3</v>
      </c>
      <c r="O39" s="45">
        <v>15397530.82</v>
      </c>
      <c r="P39" s="45">
        <v>-33138837.57</v>
      </c>
      <c r="Q39" s="233">
        <v>0</v>
      </c>
      <c r="R39" s="233">
        <v>0</v>
      </c>
      <c r="S39" s="233">
        <v>0</v>
      </c>
      <c r="T39" s="233">
        <v>1</v>
      </c>
      <c r="U39" s="233">
        <v>0</v>
      </c>
      <c r="V39" s="233">
        <v>0</v>
      </c>
      <c r="W39" s="233">
        <v>0</v>
      </c>
      <c r="X39" s="234" t="s">
        <v>2816</v>
      </c>
      <c r="Y39" s="123">
        <f t="shared" si="8"/>
        <v>1</v>
      </c>
      <c r="Z39" s="171">
        <f t="shared" si="9"/>
        <v>0</v>
      </c>
      <c r="AA39" s="349">
        <f t="shared" si="10"/>
        <v>1</v>
      </c>
      <c r="AB39" s="349">
        <f t="shared" si="11"/>
        <v>1</v>
      </c>
      <c r="AC39" s="350">
        <f t="shared" si="12"/>
        <v>0</v>
      </c>
      <c r="AD39" s="123"/>
      <c r="AE39" s="123" t="s">
        <v>939</v>
      </c>
      <c r="AF39" s="43">
        <v>105</v>
      </c>
      <c r="AG39" s="43" t="s">
        <v>2865</v>
      </c>
      <c r="AH39" s="43" t="b">
        <f t="shared" si="13"/>
        <v>1</v>
      </c>
      <c r="AI39" s="43" t="b">
        <f t="shared" si="14"/>
        <v>1</v>
      </c>
      <c r="AJ39" s="43" t="b">
        <f t="shared" si="15"/>
        <v>1</v>
      </c>
    </row>
    <row r="40" spans="1:36">
      <c r="A40" s="123">
        <v>529</v>
      </c>
      <c r="B40" s="123">
        <v>8</v>
      </c>
      <c r="C40" s="43" t="s">
        <v>1534</v>
      </c>
      <c r="D40" s="126" t="s">
        <v>554</v>
      </c>
      <c r="E40" s="43" t="s">
        <v>1539</v>
      </c>
      <c r="F40" s="123" t="s">
        <v>939</v>
      </c>
      <c r="G40" s="130">
        <v>85</v>
      </c>
      <c r="H40" s="124" t="s">
        <v>963</v>
      </c>
      <c r="I40" s="124">
        <v>1.1399999999999999</v>
      </c>
      <c r="J40" s="124">
        <v>0.9</v>
      </c>
      <c r="K40" s="124">
        <v>0.56000000000000005</v>
      </c>
      <c r="L40" s="45">
        <v>3748594.54</v>
      </c>
      <c r="M40" s="45">
        <v>7521442.6200000001</v>
      </c>
      <c r="N40" s="233">
        <v>3</v>
      </c>
      <c r="O40" s="45">
        <v>10588451.91</v>
      </c>
      <c r="P40" s="45">
        <v>-11573802.380000001</v>
      </c>
      <c r="Q40" s="233">
        <v>0</v>
      </c>
      <c r="R40" s="233">
        <v>1</v>
      </c>
      <c r="S40" s="233">
        <v>0</v>
      </c>
      <c r="T40" s="233">
        <v>1</v>
      </c>
      <c r="U40" s="233">
        <v>1</v>
      </c>
      <c r="V40" s="233">
        <v>0</v>
      </c>
      <c r="W40" s="233">
        <v>1</v>
      </c>
      <c r="X40" s="234" t="s">
        <v>2985</v>
      </c>
      <c r="Y40" s="123">
        <f t="shared" si="8"/>
        <v>4</v>
      </c>
      <c r="Z40" s="171">
        <f t="shared" si="9"/>
        <v>0</v>
      </c>
      <c r="AA40" s="349">
        <f t="shared" si="10"/>
        <v>1</v>
      </c>
      <c r="AB40" s="349">
        <f t="shared" si="11"/>
        <v>1</v>
      </c>
      <c r="AC40" s="350">
        <f t="shared" si="12"/>
        <v>0</v>
      </c>
      <c r="AD40" s="123"/>
      <c r="AE40" s="123" t="s">
        <v>939</v>
      </c>
      <c r="AF40" s="43">
        <v>85</v>
      </c>
      <c r="AG40" s="43" t="s">
        <v>963</v>
      </c>
      <c r="AH40" s="43" t="b">
        <f t="shared" si="13"/>
        <v>1</v>
      </c>
      <c r="AI40" s="43" t="b">
        <f t="shared" si="14"/>
        <v>1</v>
      </c>
      <c r="AJ40" s="43" t="b">
        <f t="shared" si="15"/>
        <v>1</v>
      </c>
    </row>
    <row r="41" spans="1:36">
      <c r="A41" s="123">
        <v>530</v>
      </c>
      <c r="B41" s="123">
        <v>8</v>
      </c>
      <c r="C41" s="43" t="s">
        <v>1534</v>
      </c>
      <c r="D41" s="126" t="s">
        <v>555</v>
      </c>
      <c r="E41" s="43" t="s">
        <v>1540</v>
      </c>
      <c r="F41" s="123" t="s">
        <v>939</v>
      </c>
      <c r="G41" s="130">
        <v>41</v>
      </c>
      <c r="H41" s="124" t="s">
        <v>2865</v>
      </c>
      <c r="I41" s="124">
        <v>1.39</v>
      </c>
      <c r="J41" s="124">
        <v>1.1599999999999999</v>
      </c>
      <c r="K41" s="124">
        <v>0.98</v>
      </c>
      <c r="L41" s="45">
        <v>8191740.6699999999</v>
      </c>
      <c r="M41" s="45">
        <v>7678988.6699999999</v>
      </c>
      <c r="N41" s="233">
        <v>1</v>
      </c>
      <c r="O41" s="45">
        <v>8935127.6699999999</v>
      </c>
      <c r="P41" s="45">
        <v>-621745.5</v>
      </c>
      <c r="Q41" s="233">
        <v>0</v>
      </c>
      <c r="R41" s="233">
        <v>1</v>
      </c>
      <c r="S41" s="233">
        <v>0</v>
      </c>
      <c r="T41" s="233">
        <v>1</v>
      </c>
      <c r="U41" s="233">
        <v>1</v>
      </c>
      <c r="V41" s="233">
        <v>0</v>
      </c>
      <c r="W41" s="233">
        <v>0</v>
      </c>
      <c r="X41" s="234" t="s">
        <v>2814</v>
      </c>
      <c r="Y41" s="123">
        <f t="shared" si="8"/>
        <v>3</v>
      </c>
      <c r="Z41" s="171">
        <f t="shared" si="9"/>
        <v>0</v>
      </c>
      <c r="AA41" s="349">
        <f t="shared" si="10"/>
        <v>1</v>
      </c>
      <c r="AB41" s="349">
        <f t="shared" si="11"/>
        <v>1</v>
      </c>
      <c r="AC41" s="350">
        <f t="shared" si="12"/>
        <v>1</v>
      </c>
      <c r="AD41" s="123"/>
      <c r="AE41" s="123" t="s">
        <v>939</v>
      </c>
      <c r="AF41" s="43">
        <v>41</v>
      </c>
      <c r="AG41" s="43" t="s">
        <v>2865</v>
      </c>
      <c r="AH41" s="43" t="b">
        <f t="shared" si="13"/>
        <v>1</v>
      </c>
      <c r="AI41" s="43" t="b">
        <f t="shared" si="14"/>
        <v>1</v>
      </c>
      <c r="AJ41" s="43" t="b">
        <f t="shared" si="15"/>
        <v>1</v>
      </c>
    </row>
    <row r="42" spans="1:36">
      <c r="A42" s="123">
        <v>531</v>
      </c>
      <c r="B42" s="123">
        <v>8</v>
      </c>
      <c r="C42" s="43" t="s">
        <v>1534</v>
      </c>
      <c r="D42" s="126" t="s">
        <v>556</v>
      </c>
      <c r="E42" s="43" t="s">
        <v>1541</v>
      </c>
      <c r="F42" s="123" t="s">
        <v>939</v>
      </c>
      <c r="G42" s="130">
        <v>17</v>
      </c>
      <c r="H42" s="124" t="s">
        <v>967</v>
      </c>
      <c r="I42" s="124">
        <v>1.77</v>
      </c>
      <c r="J42" s="124">
        <v>1.64</v>
      </c>
      <c r="K42" s="124">
        <v>1.49</v>
      </c>
      <c r="L42" s="45">
        <v>7006266.6799999997</v>
      </c>
      <c r="M42" s="45">
        <v>1347884.42</v>
      </c>
      <c r="N42" s="233">
        <v>0</v>
      </c>
      <c r="O42" s="45">
        <v>2242446.23</v>
      </c>
      <c r="P42" s="45">
        <v>4391783.8600000003</v>
      </c>
      <c r="Q42" s="233">
        <v>0</v>
      </c>
      <c r="R42" s="233">
        <v>0</v>
      </c>
      <c r="S42" s="233">
        <v>0</v>
      </c>
      <c r="T42" s="233">
        <v>1</v>
      </c>
      <c r="U42" s="233">
        <v>0</v>
      </c>
      <c r="V42" s="233">
        <v>0</v>
      </c>
      <c r="W42" s="233">
        <v>0</v>
      </c>
      <c r="X42" s="234" t="s">
        <v>2816</v>
      </c>
      <c r="Y42" s="123">
        <f t="shared" si="8"/>
        <v>1</v>
      </c>
      <c r="Z42" s="171">
        <f t="shared" si="9"/>
        <v>0</v>
      </c>
      <c r="AA42" s="349">
        <f t="shared" si="10"/>
        <v>1</v>
      </c>
      <c r="AB42" s="349">
        <f t="shared" si="11"/>
        <v>1</v>
      </c>
      <c r="AC42" s="350">
        <f t="shared" si="12"/>
        <v>1</v>
      </c>
      <c r="AD42" s="123"/>
      <c r="AE42" s="123" t="s">
        <v>939</v>
      </c>
      <c r="AF42" s="43">
        <v>17</v>
      </c>
      <c r="AG42" s="43" t="s">
        <v>967</v>
      </c>
      <c r="AH42" s="43" t="b">
        <f t="shared" si="13"/>
        <v>1</v>
      </c>
      <c r="AI42" s="43" t="b">
        <f t="shared" si="14"/>
        <v>1</v>
      </c>
      <c r="AJ42" s="43" t="b">
        <f t="shared" si="15"/>
        <v>1</v>
      </c>
    </row>
    <row r="43" spans="1:36">
      <c r="A43" s="123">
        <v>532</v>
      </c>
      <c r="B43" s="123">
        <v>8</v>
      </c>
      <c r="C43" s="43" t="s">
        <v>1534</v>
      </c>
      <c r="D43" s="126" t="s">
        <v>557</v>
      </c>
      <c r="E43" s="43" t="s">
        <v>1542</v>
      </c>
      <c r="F43" s="123" t="s">
        <v>972</v>
      </c>
      <c r="G43" s="130">
        <v>186</v>
      </c>
      <c r="H43" s="124" t="s">
        <v>2868</v>
      </c>
      <c r="I43" s="124">
        <v>1.61</v>
      </c>
      <c r="J43" s="124">
        <v>1.29</v>
      </c>
      <c r="K43" s="124">
        <v>0.62</v>
      </c>
      <c r="L43" s="45">
        <v>37160371.229999997</v>
      </c>
      <c r="M43" s="45">
        <v>26600417.02</v>
      </c>
      <c r="N43" s="233">
        <v>1</v>
      </c>
      <c r="O43" s="45">
        <v>21002038.52</v>
      </c>
      <c r="P43" s="45">
        <v>-23577194.170000002</v>
      </c>
      <c r="Q43" s="233">
        <v>0</v>
      </c>
      <c r="R43" s="233">
        <v>1</v>
      </c>
      <c r="S43" s="233">
        <v>1</v>
      </c>
      <c r="T43" s="233">
        <v>1</v>
      </c>
      <c r="U43" s="233">
        <v>0</v>
      </c>
      <c r="V43" s="233">
        <v>0</v>
      </c>
      <c r="W43" s="233">
        <v>0</v>
      </c>
      <c r="X43" s="234" t="s">
        <v>2814</v>
      </c>
      <c r="Y43" s="123">
        <f t="shared" si="8"/>
        <v>3</v>
      </c>
      <c r="Z43" s="171">
        <f t="shared" si="9"/>
        <v>0</v>
      </c>
      <c r="AA43" s="349">
        <f t="shared" si="10"/>
        <v>1</v>
      </c>
      <c r="AB43" s="349">
        <f t="shared" si="11"/>
        <v>1</v>
      </c>
      <c r="AC43" s="350">
        <f t="shared" si="12"/>
        <v>0</v>
      </c>
      <c r="AD43" s="123"/>
      <c r="AE43" s="123" t="s">
        <v>972</v>
      </c>
      <c r="AF43" s="123">
        <v>186</v>
      </c>
      <c r="AG43" s="43" t="s">
        <v>2868</v>
      </c>
      <c r="AH43" s="43" t="b">
        <f t="shared" si="13"/>
        <v>1</v>
      </c>
      <c r="AI43" s="43" t="b">
        <f t="shared" si="14"/>
        <v>1</v>
      </c>
      <c r="AJ43" s="43" t="b">
        <f t="shared" si="15"/>
        <v>1</v>
      </c>
    </row>
    <row r="44" spans="1:36">
      <c r="A44" s="123">
        <v>533</v>
      </c>
      <c r="B44" s="123">
        <v>8</v>
      </c>
      <c r="C44" s="43" t="s">
        <v>1534</v>
      </c>
      <c r="D44" s="126" t="s">
        <v>558</v>
      </c>
      <c r="E44" s="43" t="s">
        <v>1543</v>
      </c>
      <c r="F44" s="123" t="s">
        <v>939</v>
      </c>
      <c r="G44" s="130">
        <v>37</v>
      </c>
      <c r="H44" s="124" t="s">
        <v>2865</v>
      </c>
      <c r="I44" s="124">
        <v>2.58</v>
      </c>
      <c r="J44" s="124">
        <v>2.21</v>
      </c>
      <c r="K44" s="124">
        <v>1.84</v>
      </c>
      <c r="L44" s="45">
        <v>18254681.66</v>
      </c>
      <c r="M44" s="45">
        <v>3850165.64</v>
      </c>
      <c r="N44" s="233">
        <v>0</v>
      </c>
      <c r="O44" s="45">
        <v>6476549.4299999997</v>
      </c>
      <c r="P44" s="45">
        <v>9369612.9600000009</v>
      </c>
      <c r="Q44" s="233">
        <v>0</v>
      </c>
      <c r="R44" s="233">
        <v>0</v>
      </c>
      <c r="S44" s="233">
        <v>0</v>
      </c>
      <c r="T44" s="233">
        <v>1</v>
      </c>
      <c r="U44" s="233">
        <v>0</v>
      </c>
      <c r="V44" s="233">
        <v>0</v>
      </c>
      <c r="W44" s="233">
        <v>0</v>
      </c>
      <c r="X44" s="234" t="s">
        <v>2816</v>
      </c>
      <c r="Y44" s="123">
        <f t="shared" si="8"/>
        <v>1</v>
      </c>
      <c r="Z44" s="171">
        <f t="shared" si="9"/>
        <v>0</v>
      </c>
      <c r="AA44" s="349">
        <f t="shared" si="10"/>
        <v>1</v>
      </c>
      <c r="AB44" s="349">
        <f t="shared" si="11"/>
        <v>1</v>
      </c>
      <c r="AC44" s="350">
        <f t="shared" si="12"/>
        <v>1</v>
      </c>
      <c r="AD44" s="123"/>
      <c r="AE44" s="123" t="s">
        <v>939</v>
      </c>
      <c r="AF44" s="123">
        <v>37</v>
      </c>
      <c r="AG44" s="43" t="s">
        <v>2865</v>
      </c>
      <c r="AH44" s="43" t="b">
        <f t="shared" si="13"/>
        <v>1</v>
      </c>
      <c r="AI44" s="43" t="b">
        <f t="shared" si="14"/>
        <v>1</v>
      </c>
      <c r="AJ44" s="43" t="b">
        <f t="shared" si="15"/>
        <v>1</v>
      </c>
    </row>
    <row r="45" spans="1:36">
      <c r="A45" s="123">
        <v>534</v>
      </c>
      <c r="B45" s="123">
        <v>8</v>
      </c>
      <c r="C45" s="43" t="s">
        <v>1534</v>
      </c>
      <c r="D45" s="126" t="s">
        <v>559</v>
      </c>
      <c r="E45" s="43" t="s">
        <v>1544</v>
      </c>
      <c r="F45" s="123" t="s">
        <v>939</v>
      </c>
      <c r="G45" s="130">
        <v>78</v>
      </c>
      <c r="H45" s="124" t="s">
        <v>941</v>
      </c>
      <c r="I45" s="124">
        <v>1.26</v>
      </c>
      <c r="J45" s="124">
        <v>0.98</v>
      </c>
      <c r="K45" s="124">
        <v>0.63</v>
      </c>
      <c r="L45" s="45">
        <v>7547655.4000000004</v>
      </c>
      <c r="M45" s="45">
        <v>8855731.4199999999</v>
      </c>
      <c r="N45" s="233">
        <v>3</v>
      </c>
      <c r="O45" s="45">
        <v>13944976.5</v>
      </c>
      <c r="P45" s="45">
        <v>-11103463.800000001</v>
      </c>
      <c r="Q45" s="233">
        <v>0</v>
      </c>
      <c r="R45" s="233">
        <v>0</v>
      </c>
      <c r="S45" s="233">
        <v>0</v>
      </c>
      <c r="T45" s="233">
        <v>1</v>
      </c>
      <c r="U45" s="233">
        <v>0</v>
      </c>
      <c r="V45" s="233">
        <v>0</v>
      </c>
      <c r="W45" s="233">
        <v>0</v>
      </c>
      <c r="X45" s="234" t="s">
        <v>2816</v>
      </c>
      <c r="Y45" s="123">
        <f t="shared" si="8"/>
        <v>1</v>
      </c>
      <c r="Z45" s="171">
        <f t="shared" si="9"/>
        <v>0</v>
      </c>
      <c r="AA45" s="349">
        <f t="shared" si="10"/>
        <v>1</v>
      </c>
      <c r="AB45" s="349">
        <f t="shared" si="11"/>
        <v>1</v>
      </c>
      <c r="AC45" s="350">
        <f t="shared" si="12"/>
        <v>0</v>
      </c>
      <c r="AD45" s="123"/>
      <c r="AE45" s="123" t="s">
        <v>939</v>
      </c>
      <c r="AF45" s="43">
        <v>78</v>
      </c>
      <c r="AG45" s="43" t="s">
        <v>941</v>
      </c>
      <c r="AH45" s="43" t="b">
        <f t="shared" si="13"/>
        <v>1</v>
      </c>
      <c r="AI45" s="43" t="b">
        <f t="shared" si="14"/>
        <v>1</v>
      </c>
      <c r="AJ45" s="43" t="b">
        <f t="shared" si="15"/>
        <v>1</v>
      </c>
    </row>
    <row r="46" spans="1:36">
      <c r="A46" s="123">
        <v>535</v>
      </c>
      <c r="B46" s="123">
        <v>8</v>
      </c>
      <c r="C46" s="43" t="s">
        <v>1534</v>
      </c>
      <c r="D46" s="126" t="s">
        <v>560</v>
      </c>
      <c r="E46" s="43" t="s">
        <v>1545</v>
      </c>
      <c r="F46" s="123" t="s">
        <v>939</v>
      </c>
      <c r="G46" s="130">
        <v>96</v>
      </c>
      <c r="H46" s="124" t="s">
        <v>941</v>
      </c>
      <c r="I46" s="124">
        <v>0.64</v>
      </c>
      <c r="J46" s="124">
        <v>0.36</v>
      </c>
      <c r="K46" s="124">
        <v>0.19</v>
      </c>
      <c r="L46" s="45">
        <v>-13278602.74</v>
      </c>
      <c r="M46" s="45">
        <v>7081612.04</v>
      </c>
      <c r="N46" s="233">
        <v>6</v>
      </c>
      <c r="O46" s="45">
        <v>11926544.52</v>
      </c>
      <c r="P46" s="45">
        <v>-30383385.109999999</v>
      </c>
      <c r="Q46" s="233">
        <v>0</v>
      </c>
      <c r="R46" s="233">
        <v>0</v>
      </c>
      <c r="S46" s="233">
        <v>0</v>
      </c>
      <c r="T46" s="233">
        <v>1</v>
      </c>
      <c r="U46" s="233">
        <v>1</v>
      </c>
      <c r="V46" s="233">
        <v>0</v>
      </c>
      <c r="W46" s="233">
        <v>0</v>
      </c>
      <c r="X46" s="234" t="s">
        <v>2986</v>
      </c>
      <c r="Y46" s="123">
        <f t="shared" si="8"/>
        <v>2</v>
      </c>
      <c r="Z46" s="171">
        <f t="shared" si="9"/>
        <v>0</v>
      </c>
      <c r="AA46" s="349">
        <f t="shared" si="10"/>
        <v>0</v>
      </c>
      <c r="AB46" s="349">
        <f t="shared" si="11"/>
        <v>1</v>
      </c>
      <c r="AC46" s="350">
        <f t="shared" si="12"/>
        <v>0</v>
      </c>
      <c r="AD46" s="123"/>
      <c r="AE46" s="123" t="s">
        <v>939</v>
      </c>
      <c r="AF46" s="123">
        <v>96</v>
      </c>
      <c r="AG46" s="43" t="s">
        <v>941</v>
      </c>
      <c r="AH46" s="43" t="b">
        <f t="shared" si="13"/>
        <v>1</v>
      </c>
      <c r="AI46" s="43" t="b">
        <f t="shared" si="14"/>
        <v>1</v>
      </c>
      <c r="AJ46" s="43" t="b">
        <f t="shared" si="15"/>
        <v>1</v>
      </c>
    </row>
    <row r="47" spans="1:36">
      <c r="A47" s="123">
        <v>536</v>
      </c>
      <c r="B47" s="123">
        <v>8</v>
      </c>
      <c r="C47" s="43" t="s">
        <v>1534</v>
      </c>
      <c r="D47" s="126" t="s">
        <v>561</v>
      </c>
      <c r="E47" s="43" t="s">
        <v>1546</v>
      </c>
      <c r="F47" s="123" t="s">
        <v>939</v>
      </c>
      <c r="G47" s="130">
        <v>41</v>
      </c>
      <c r="H47" s="124" t="s">
        <v>945</v>
      </c>
      <c r="I47" s="124">
        <v>2.62</v>
      </c>
      <c r="J47" s="124">
        <v>2.3199999999999998</v>
      </c>
      <c r="K47" s="124">
        <v>2</v>
      </c>
      <c r="L47" s="45">
        <v>16353841.02</v>
      </c>
      <c r="M47" s="45">
        <v>5370869.6299999999</v>
      </c>
      <c r="N47" s="233">
        <v>0</v>
      </c>
      <c r="O47" s="45">
        <v>6645010.1200000001</v>
      </c>
      <c r="P47" s="45">
        <v>9786188.8699999992</v>
      </c>
      <c r="Q47" s="233">
        <v>0</v>
      </c>
      <c r="R47" s="233">
        <v>1</v>
      </c>
      <c r="S47" s="233">
        <v>0</v>
      </c>
      <c r="T47" s="233">
        <v>1</v>
      </c>
      <c r="U47" s="233">
        <v>0</v>
      </c>
      <c r="V47" s="233">
        <v>0</v>
      </c>
      <c r="W47" s="233">
        <v>0</v>
      </c>
      <c r="X47" s="234" t="s">
        <v>2986</v>
      </c>
      <c r="Y47" s="123">
        <f t="shared" si="8"/>
        <v>2</v>
      </c>
      <c r="Z47" s="171">
        <f t="shared" si="9"/>
        <v>0</v>
      </c>
      <c r="AA47" s="349">
        <f t="shared" si="10"/>
        <v>1</v>
      </c>
      <c r="AB47" s="349">
        <f t="shared" si="11"/>
        <v>1</v>
      </c>
      <c r="AC47" s="350">
        <f t="shared" si="12"/>
        <v>1</v>
      </c>
      <c r="AD47" s="123"/>
      <c r="AE47" s="123" t="s">
        <v>939</v>
      </c>
      <c r="AF47" s="43">
        <v>41</v>
      </c>
      <c r="AG47" s="43" t="s">
        <v>945</v>
      </c>
      <c r="AH47" s="43" t="b">
        <f t="shared" si="13"/>
        <v>1</v>
      </c>
      <c r="AI47" s="43" t="b">
        <f t="shared" si="14"/>
        <v>1</v>
      </c>
      <c r="AJ47" s="43" t="b">
        <f t="shared" si="15"/>
        <v>1</v>
      </c>
    </row>
    <row r="48" spans="1:36">
      <c r="A48" s="123">
        <v>537</v>
      </c>
      <c r="B48" s="123">
        <v>8</v>
      </c>
      <c r="C48" s="43" t="s">
        <v>1534</v>
      </c>
      <c r="D48" s="126" t="s">
        <v>562</v>
      </c>
      <c r="E48" s="43" t="s">
        <v>1547</v>
      </c>
      <c r="F48" s="123" t="s">
        <v>939</v>
      </c>
      <c r="G48" s="130">
        <v>30</v>
      </c>
      <c r="H48" s="124" t="s">
        <v>945</v>
      </c>
      <c r="I48" s="124">
        <v>1.4</v>
      </c>
      <c r="J48" s="124">
        <v>1.21</v>
      </c>
      <c r="K48" s="124">
        <v>0.92</v>
      </c>
      <c r="L48" s="45">
        <v>5304889.09</v>
      </c>
      <c r="M48" s="45">
        <v>1664702.2</v>
      </c>
      <c r="N48" s="233">
        <v>1</v>
      </c>
      <c r="O48" s="45">
        <v>1628331.32</v>
      </c>
      <c r="P48" s="45">
        <v>-1048413.13</v>
      </c>
      <c r="Q48" s="233">
        <v>0</v>
      </c>
      <c r="R48" s="233">
        <v>0</v>
      </c>
      <c r="S48" s="233">
        <v>0</v>
      </c>
      <c r="T48" s="233">
        <v>1</v>
      </c>
      <c r="U48" s="233">
        <v>0</v>
      </c>
      <c r="V48" s="233">
        <v>0</v>
      </c>
      <c r="W48" s="233">
        <v>0</v>
      </c>
      <c r="X48" s="234" t="s">
        <v>2816</v>
      </c>
      <c r="Y48" s="123">
        <f t="shared" si="8"/>
        <v>1</v>
      </c>
      <c r="Z48" s="171">
        <f t="shared" si="9"/>
        <v>0</v>
      </c>
      <c r="AA48" s="349">
        <f t="shared" si="10"/>
        <v>1</v>
      </c>
      <c r="AB48" s="349">
        <f t="shared" si="11"/>
        <v>1</v>
      </c>
      <c r="AC48" s="350">
        <f t="shared" si="12"/>
        <v>1</v>
      </c>
      <c r="AD48" s="123"/>
      <c r="AE48" s="123" t="s">
        <v>939</v>
      </c>
      <c r="AF48" s="43">
        <v>30</v>
      </c>
      <c r="AG48" s="43" t="s">
        <v>945</v>
      </c>
      <c r="AH48" s="43" t="b">
        <f t="shared" si="13"/>
        <v>1</v>
      </c>
      <c r="AI48" s="43" t="b">
        <f t="shared" si="14"/>
        <v>1</v>
      </c>
      <c r="AJ48" s="43" t="b">
        <f t="shared" si="15"/>
        <v>1</v>
      </c>
    </row>
    <row r="49" spans="1:36">
      <c r="A49" s="123">
        <v>538</v>
      </c>
      <c r="B49" s="123">
        <v>8</v>
      </c>
      <c r="C49" s="43" t="s">
        <v>1534</v>
      </c>
      <c r="D49" s="126" t="s">
        <v>563</v>
      </c>
      <c r="E49" s="43" t="s">
        <v>1548</v>
      </c>
      <c r="F49" s="123" t="s">
        <v>939</v>
      </c>
      <c r="G49" s="130">
        <v>54</v>
      </c>
      <c r="H49" s="124" t="s">
        <v>945</v>
      </c>
      <c r="I49" s="124">
        <v>1.1000000000000001</v>
      </c>
      <c r="J49" s="124">
        <v>0.93</v>
      </c>
      <c r="K49" s="124">
        <v>0.63</v>
      </c>
      <c r="L49" s="45">
        <v>2057525.87</v>
      </c>
      <c r="M49" s="45">
        <v>2599788.0499999998</v>
      </c>
      <c r="N49" s="233">
        <v>3</v>
      </c>
      <c r="O49" s="45">
        <v>5852714.5700000003</v>
      </c>
      <c r="P49" s="45">
        <v>-7510203.29</v>
      </c>
      <c r="Q49" s="233">
        <v>0</v>
      </c>
      <c r="R49" s="233">
        <v>0</v>
      </c>
      <c r="S49" s="233">
        <v>0</v>
      </c>
      <c r="T49" s="233">
        <v>1</v>
      </c>
      <c r="U49" s="233">
        <v>0</v>
      </c>
      <c r="V49" s="233">
        <v>0</v>
      </c>
      <c r="W49" s="233">
        <v>0</v>
      </c>
      <c r="X49" s="234" t="s">
        <v>2816</v>
      </c>
      <c r="Y49" s="123">
        <f t="shared" si="8"/>
        <v>1</v>
      </c>
      <c r="Z49" s="171">
        <f t="shared" si="9"/>
        <v>0</v>
      </c>
      <c r="AA49" s="349">
        <f t="shared" si="10"/>
        <v>1</v>
      </c>
      <c r="AB49" s="349">
        <f t="shared" si="11"/>
        <v>1</v>
      </c>
      <c r="AC49" s="350">
        <f t="shared" si="12"/>
        <v>0</v>
      </c>
      <c r="AD49" s="123"/>
      <c r="AE49" s="123" t="s">
        <v>939</v>
      </c>
      <c r="AF49" s="43">
        <v>54</v>
      </c>
      <c r="AG49" s="43" t="s">
        <v>945</v>
      </c>
      <c r="AH49" s="43" t="b">
        <f t="shared" si="13"/>
        <v>1</v>
      </c>
      <c r="AI49" s="43" t="b">
        <f t="shared" si="14"/>
        <v>1</v>
      </c>
      <c r="AJ49" s="43" t="b">
        <f t="shared" si="15"/>
        <v>1</v>
      </c>
    </row>
    <row r="50" spans="1:36">
      <c r="A50" s="123">
        <v>539</v>
      </c>
      <c r="B50" s="123">
        <v>8</v>
      </c>
      <c r="C50" s="43" t="s">
        <v>1534</v>
      </c>
      <c r="D50" s="126" t="s">
        <v>564</v>
      </c>
      <c r="E50" s="43" t="s">
        <v>1549</v>
      </c>
      <c r="F50" s="123" t="s">
        <v>939</v>
      </c>
      <c r="G50" s="130">
        <v>40</v>
      </c>
      <c r="H50" s="124" t="s">
        <v>2865</v>
      </c>
      <c r="I50" s="124">
        <v>1.48</v>
      </c>
      <c r="J50" s="124">
        <v>1.28</v>
      </c>
      <c r="K50" s="124">
        <v>1.1200000000000001</v>
      </c>
      <c r="L50" s="45">
        <v>12718456.380000001</v>
      </c>
      <c r="M50" s="45">
        <v>6837774.5099999998</v>
      </c>
      <c r="N50" s="233">
        <v>1</v>
      </c>
      <c r="O50" s="45">
        <v>9332582.5299999993</v>
      </c>
      <c r="P50" s="45">
        <v>3180629.79</v>
      </c>
      <c r="Q50" s="233">
        <v>1</v>
      </c>
      <c r="R50" s="233">
        <v>1</v>
      </c>
      <c r="S50" s="233">
        <v>0</v>
      </c>
      <c r="T50" s="233">
        <v>1</v>
      </c>
      <c r="U50" s="233">
        <v>1</v>
      </c>
      <c r="V50" s="233">
        <v>0</v>
      </c>
      <c r="W50" s="233">
        <v>0</v>
      </c>
      <c r="X50" s="234" t="s">
        <v>2985</v>
      </c>
      <c r="Y50" s="123">
        <f t="shared" si="8"/>
        <v>4</v>
      </c>
      <c r="Z50" s="171">
        <f t="shared" si="9"/>
        <v>0</v>
      </c>
      <c r="AA50" s="349">
        <f t="shared" si="10"/>
        <v>1</v>
      </c>
      <c r="AB50" s="349">
        <f t="shared" si="11"/>
        <v>1</v>
      </c>
      <c r="AC50" s="350">
        <f t="shared" si="12"/>
        <v>1</v>
      </c>
      <c r="AD50" s="123"/>
      <c r="AE50" s="123" t="s">
        <v>939</v>
      </c>
      <c r="AF50" s="43">
        <v>40</v>
      </c>
      <c r="AG50" s="43" t="s">
        <v>2865</v>
      </c>
      <c r="AH50" s="43" t="b">
        <f t="shared" si="13"/>
        <v>1</v>
      </c>
      <c r="AI50" s="43" t="b">
        <f t="shared" si="14"/>
        <v>1</v>
      </c>
      <c r="AJ50" s="43" t="b">
        <f t="shared" si="15"/>
        <v>1</v>
      </c>
    </row>
    <row r="51" spans="1:36">
      <c r="A51" s="123">
        <v>540</v>
      </c>
      <c r="B51" s="123">
        <v>8</v>
      </c>
      <c r="C51" s="43" t="s">
        <v>1534</v>
      </c>
      <c r="D51" s="126" t="s">
        <v>565</v>
      </c>
      <c r="E51" s="43" t="s">
        <v>1550</v>
      </c>
      <c r="F51" s="123" t="s">
        <v>939</v>
      </c>
      <c r="G51" s="130">
        <v>41</v>
      </c>
      <c r="H51" s="124" t="s">
        <v>945</v>
      </c>
      <c r="I51" s="124">
        <v>3.3</v>
      </c>
      <c r="J51" s="124">
        <v>2.89</v>
      </c>
      <c r="K51" s="124">
        <v>2.48</v>
      </c>
      <c r="L51" s="45">
        <v>20304975.039999999</v>
      </c>
      <c r="M51" s="45">
        <v>5227869.32</v>
      </c>
      <c r="N51" s="233">
        <v>0</v>
      </c>
      <c r="O51" s="45">
        <v>8875572.6699999999</v>
      </c>
      <c r="P51" s="45">
        <v>13079143.9</v>
      </c>
      <c r="Q51" s="233">
        <v>1</v>
      </c>
      <c r="R51" s="233">
        <v>0</v>
      </c>
      <c r="S51" s="233">
        <v>1</v>
      </c>
      <c r="T51" s="233">
        <v>1</v>
      </c>
      <c r="U51" s="233">
        <v>1</v>
      </c>
      <c r="V51" s="233">
        <v>0</v>
      </c>
      <c r="W51" s="233">
        <v>0</v>
      </c>
      <c r="X51" s="234" t="s">
        <v>2985</v>
      </c>
      <c r="Y51" s="123">
        <f t="shared" si="8"/>
        <v>4</v>
      </c>
      <c r="Z51" s="171">
        <f t="shared" si="9"/>
        <v>0</v>
      </c>
      <c r="AA51" s="349">
        <f t="shared" si="10"/>
        <v>1</v>
      </c>
      <c r="AB51" s="349">
        <f t="shared" si="11"/>
        <v>1</v>
      </c>
      <c r="AC51" s="350">
        <f t="shared" si="12"/>
        <v>1</v>
      </c>
      <c r="AD51" s="123"/>
      <c r="AE51" s="123" t="s">
        <v>939</v>
      </c>
      <c r="AF51" s="43">
        <v>41</v>
      </c>
      <c r="AG51" s="43" t="s">
        <v>945</v>
      </c>
      <c r="AH51" s="43" t="b">
        <f t="shared" si="13"/>
        <v>1</v>
      </c>
      <c r="AI51" s="43" t="b">
        <f t="shared" si="14"/>
        <v>1</v>
      </c>
      <c r="AJ51" s="43" t="b">
        <f t="shared" si="15"/>
        <v>1</v>
      </c>
    </row>
    <row r="52" spans="1:36">
      <c r="A52" s="123">
        <v>541</v>
      </c>
      <c r="B52" s="123">
        <v>8</v>
      </c>
      <c r="C52" s="43" t="s">
        <v>1534</v>
      </c>
      <c r="D52" s="126" t="s">
        <v>566</v>
      </c>
      <c r="E52" s="43" t="s">
        <v>2911</v>
      </c>
      <c r="F52" s="123" t="s">
        <v>972</v>
      </c>
      <c r="G52" s="130">
        <v>240</v>
      </c>
      <c r="H52" s="124" t="s">
        <v>2867</v>
      </c>
      <c r="I52" s="124">
        <v>1.77</v>
      </c>
      <c r="J52" s="124">
        <v>1.36</v>
      </c>
      <c r="K52" s="124">
        <v>0.78</v>
      </c>
      <c r="L52" s="45">
        <v>77451486.590000004</v>
      </c>
      <c r="M52" s="45">
        <v>-22134547.010000002</v>
      </c>
      <c r="N52" s="233">
        <v>2</v>
      </c>
      <c r="O52" s="45">
        <v>11411585.189999999</v>
      </c>
      <c r="P52" s="45">
        <v>-22189143.620000001</v>
      </c>
      <c r="Q52" s="233">
        <v>0</v>
      </c>
      <c r="R52" s="233">
        <v>0</v>
      </c>
      <c r="S52" s="233">
        <v>1</v>
      </c>
      <c r="T52" s="233">
        <v>0</v>
      </c>
      <c r="U52" s="233">
        <v>0</v>
      </c>
      <c r="V52" s="233">
        <v>0</v>
      </c>
      <c r="W52" s="233">
        <v>0</v>
      </c>
      <c r="X52" s="234" t="s">
        <v>2816</v>
      </c>
      <c r="Y52" s="123">
        <f t="shared" si="8"/>
        <v>1</v>
      </c>
      <c r="Z52" s="171">
        <f t="shared" si="9"/>
        <v>0</v>
      </c>
      <c r="AA52" s="349">
        <f t="shared" si="10"/>
        <v>1</v>
      </c>
      <c r="AB52" s="349">
        <f t="shared" si="11"/>
        <v>1</v>
      </c>
      <c r="AC52" s="350">
        <f t="shared" si="12"/>
        <v>0</v>
      </c>
      <c r="AD52" s="123"/>
      <c r="AE52" s="123" t="s">
        <v>972</v>
      </c>
      <c r="AF52" s="43">
        <v>240</v>
      </c>
      <c r="AG52" s="43" t="s">
        <v>2867</v>
      </c>
      <c r="AH52" s="43" t="b">
        <f t="shared" si="13"/>
        <v>1</v>
      </c>
      <c r="AI52" s="43" t="b">
        <f t="shared" si="14"/>
        <v>1</v>
      </c>
      <c r="AJ52" s="43" t="b">
        <f t="shared" si="15"/>
        <v>1</v>
      </c>
    </row>
    <row r="53" spans="1:36">
      <c r="A53" s="123">
        <v>542</v>
      </c>
      <c r="B53" s="123">
        <v>8</v>
      </c>
      <c r="C53" s="43" t="s">
        <v>1534</v>
      </c>
      <c r="D53" s="126" t="s">
        <v>567</v>
      </c>
      <c r="E53" s="43" t="s">
        <v>1552</v>
      </c>
      <c r="F53" s="123" t="s">
        <v>939</v>
      </c>
      <c r="G53" s="130">
        <v>57</v>
      </c>
      <c r="H53" s="124" t="s">
        <v>945</v>
      </c>
      <c r="I53" s="124">
        <v>1.47</v>
      </c>
      <c r="J53" s="124">
        <v>1.25</v>
      </c>
      <c r="K53" s="124">
        <v>0.94</v>
      </c>
      <c r="L53" s="45">
        <v>8347425.4299999997</v>
      </c>
      <c r="M53" s="45">
        <v>8441978.2599999998</v>
      </c>
      <c r="N53" s="233">
        <v>1</v>
      </c>
      <c r="O53" s="45">
        <v>15279879.640000001</v>
      </c>
      <c r="P53" s="45">
        <v>-1187387.26</v>
      </c>
      <c r="Q53" s="233">
        <v>1</v>
      </c>
      <c r="R53" s="233">
        <v>0</v>
      </c>
      <c r="S53" s="233">
        <v>0</v>
      </c>
      <c r="T53" s="233">
        <v>1</v>
      </c>
      <c r="U53" s="233">
        <v>0</v>
      </c>
      <c r="V53" s="233">
        <v>0</v>
      </c>
      <c r="W53" s="233">
        <v>0</v>
      </c>
      <c r="X53" s="234" t="s">
        <v>2986</v>
      </c>
      <c r="Y53" s="123">
        <f t="shared" si="8"/>
        <v>2</v>
      </c>
      <c r="Z53" s="171">
        <f t="shared" si="9"/>
        <v>0</v>
      </c>
      <c r="AA53" s="349">
        <f t="shared" si="10"/>
        <v>1</v>
      </c>
      <c r="AB53" s="349">
        <f t="shared" si="11"/>
        <v>1</v>
      </c>
      <c r="AC53" s="350">
        <f t="shared" si="12"/>
        <v>1</v>
      </c>
      <c r="AD53" s="123"/>
      <c r="AE53" s="123" t="s">
        <v>939</v>
      </c>
      <c r="AF53" s="43">
        <v>57</v>
      </c>
      <c r="AG53" s="43" t="s">
        <v>945</v>
      </c>
      <c r="AH53" s="43" t="b">
        <f t="shared" si="13"/>
        <v>1</v>
      </c>
      <c r="AI53" s="43" t="b">
        <f t="shared" si="14"/>
        <v>1</v>
      </c>
      <c r="AJ53" s="43" t="b">
        <f t="shared" si="15"/>
        <v>1</v>
      </c>
    </row>
    <row r="54" spans="1:36">
      <c r="A54" s="123">
        <v>543</v>
      </c>
      <c r="B54" s="123">
        <v>8</v>
      </c>
      <c r="C54" s="43" t="s">
        <v>1553</v>
      </c>
      <c r="D54" s="126" t="s">
        <v>568</v>
      </c>
      <c r="E54" s="43" t="s">
        <v>1554</v>
      </c>
      <c r="F54" s="123" t="s">
        <v>972</v>
      </c>
      <c r="G54" s="130">
        <v>429</v>
      </c>
      <c r="H54" s="124" t="s">
        <v>1000</v>
      </c>
      <c r="I54" s="124">
        <v>3.38</v>
      </c>
      <c r="J54" s="124">
        <v>2.99</v>
      </c>
      <c r="K54" s="124">
        <v>2.25</v>
      </c>
      <c r="L54" s="45">
        <v>351701198.93000001</v>
      </c>
      <c r="M54" s="45">
        <v>209407677.88</v>
      </c>
      <c r="N54" s="233">
        <v>0</v>
      </c>
      <c r="O54" s="45">
        <v>55666295.109999999</v>
      </c>
      <c r="P54" s="45">
        <v>183996481.33000001</v>
      </c>
      <c r="Q54" s="233">
        <v>1</v>
      </c>
      <c r="R54" s="233">
        <v>1</v>
      </c>
      <c r="S54" s="233">
        <v>0</v>
      </c>
      <c r="T54" s="233">
        <v>0</v>
      </c>
      <c r="U54" s="233">
        <v>1</v>
      </c>
      <c r="V54" s="233">
        <v>0</v>
      </c>
      <c r="W54" s="233">
        <v>1</v>
      </c>
      <c r="X54" s="234" t="s">
        <v>2985</v>
      </c>
      <c r="Y54" s="123">
        <f t="shared" si="8"/>
        <v>4</v>
      </c>
      <c r="Z54" s="171">
        <f t="shared" si="9"/>
        <v>0</v>
      </c>
      <c r="AA54" s="349">
        <f t="shared" si="10"/>
        <v>1</v>
      </c>
      <c r="AB54" s="349">
        <f t="shared" si="11"/>
        <v>1</v>
      </c>
      <c r="AC54" s="350">
        <f t="shared" si="12"/>
        <v>1</v>
      </c>
      <c r="AD54" s="123"/>
      <c r="AE54" s="123" t="s">
        <v>972</v>
      </c>
      <c r="AF54" s="43">
        <v>429</v>
      </c>
      <c r="AG54" s="43" t="s">
        <v>1000</v>
      </c>
      <c r="AH54" s="43" t="b">
        <f t="shared" si="13"/>
        <v>1</v>
      </c>
      <c r="AI54" s="43" t="b">
        <f t="shared" si="14"/>
        <v>1</v>
      </c>
      <c r="AJ54" s="43" t="b">
        <f t="shared" si="15"/>
        <v>1</v>
      </c>
    </row>
    <row r="55" spans="1:36">
      <c r="A55" s="123">
        <v>544</v>
      </c>
      <c r="B55" s="123">
        <v>8</v>
      </c>
      <c r="C55" s="43" t="s">
        <v>1553</v>
      </c>
      <c r="D55" s="126" t="s">
        <v>569</v>
      </c>
      <c r="E55" s="43" t="s">
        <v>1555</v>
      </c>
      <c r="F55" s="123" t="s">
        <v>939</v>
      </c>
      <c r="G55" s="130">
        <v>109</v>
      </c>
      <c r="H55" s="124" t="s">
        <v>941</v>
      </c>
      <c r="I55" s="124">
        <v>1.56</v>
      </c>
      <c r="J55" s="124">
        <v>1.37</v>
      </c>
      <c r="K55" s="124">
        <v>0.86</v>
      </c>
      <c r="L55" s="45">
        <v>33312632.890000001</v>
      </c>
      <c r="M55" s="45">
        <v>9296566.6099999994</v>
      </c>
      <c r="N55" s="233">
        <v>0</v>
      </c>
      <c r="O55" s="45">
        <v>13479444.5</v>
      </c>
      <c r="P55" s="45">
        <v>-8424817.4600000009</v>
      </c>
      <c r="Q55" s="233">
        <v>0</v>
      </c>
      <c r="R55" s="233">
        <v>0</v>
      </c>
      <c r="S55" s="233">
        <v>0</v>
      </c>
      <c r="T55" s="233">
        <v>0</v>
      </c>
      <c r="U55" s="233">
        <v>0</v>
      </c>
      <c r="V55" s="233">
        <v>0</v>
      </c>
      <c r="W55" s="233">
        <v>0</v>
      </c>
      <c r="X55" s="234" t="s">
        <v>2815</v>
      </c>
      <c r="Y55" s="123">
        <f t="shared" si="8"/>
        <v>0</v>
      </c>
      <c r="Z55" s="171">
        <f t="shared" si="9"/>
        <v>0</v>
      </c>
      <c r="AA55" s="349">
        <f t="shared" si="10"/>
        <v>1</v>
      </c>
      <c r="AB55" s="349">
        <f t="shared" si="11"/>
        <v>1</v>
      </c>
      <c r="AC55" s="350">
        <f t="shared" si="12"/>
        <v>1</v>
      </c>
      <c r="AD55" s="123"/>
      <c r="AE55" s="123" t="s">
        <v>939</v>
      </c>
      <c r="AF55" s="123">
        <v>109</v>
      </c>
      <c r="AG55" s="43" t="s">
        <v>941</v>
      </c>
      <c r="AH55" s="43" t="b">
        <f t="shared" si="13"/>
        <v>1</v>
      </c>
      <c r="AI55" s="43" t="b">
        <f t="shared" si="14"/>
        <v>1</v>
      </c>
      <c r="AJ55" s="43" t="b">
        <f t="shared" si="15"/>
        <v>1</v>
      </c>
    </row>
    <row r="56" spans="1:36">
      <c r="A56" s="123">
        <v>545</v>
      </c>
      <c r="B56" s="123">
        <v>8</v>
      </c>
      <c r="C56" s="43" t="s">
        <v>1553</v>
      </c>
      <c r="D56" s="126" t="s">
        <v>570</v>
      </c>
      <c r="E56" s="43" t="s">
        <v>1556</v>
      </c>
      <c r="F56" s="123" t="s">
        <v>939</v>
      </c>
      <c r="G56" s="130">
        <v>32</v>
      </c>
      <c r="H56" s="124" t="s">
        <v>945</v>
      </c>
      <c r="I56" s="124">
        <v>1.1399999999999999</v>
      </c>
      <c r="J56" s="124">
        <v>0.97</v>
      </c>
      <c r="K56" s="124">
        <v>0.47</v>
      </c>
      <c r="L56" s="45">
        <v>2296658.5699999998</v>
      </c>
      <c r="M56" s="45">
        <v>451470.12</v>
      </c>
      <c r="N56" s="233">
        <v>3</v>
      </c>
      <c r="O56" s="45">
        <v>1735485.46</v>
      </c>
      <c r="P56" s="45">
        <v>-8734930.3100000005</v>
      </c>
      <c r="Q56" s="233">
        <v>0</v>
      </c>
      <c r="R56" s="233">
        <v>0</v>
      </c>
      <c r="S56" s="233">
        <v>0</v>
      </c>
      <c r="T56" s="233">
        <v>1</v>
      </c>
      <c r="U56" s="233">
        <v>1</v>
      </c>
      <c r="V56" s="233">
        <v>0</v>
      </c>
      <c r="W56" s="233">
        <v>0</v>
      </c>
      <c r="X56" s="234" t="s">
        <v>2986</v>
      </c>
      <c r="Y56" s="123">
        <f t="shared" si="8"/>
        <v>2</v>
      </c>
      <c r="Z56" s="171">
        <f t="shared" si="9"/>
        <v>0</v>
      </c>
      <c r="AA56" s="349">
        <f t="shared" si="10"/>
        <v>1</v>
      </c>
      <c r="AB56" s="349">
        <f t="shared" si="11"/>
        <v>1</v>
      </c>
      <c r="AC56" s="350">
        <f t="shared" si="12"/>
        <v>0</v>
      </c>
      <c r="AD56" s="123"/>
      <c r="AE56" s="123" t="s">
        <v>939</v>
      </c>
      <c r="AF56" s="123">
        <v>32</v>
      </c>
      <c r="AG56" s="43" t="s">
        <v>945</v>
      </c>
      <c r="AH56" s="43" t="b">
        <f t="shared" si="13"/>
        <v>1</v>
      </c>
      <c r="AI56" s="43" t="b">
        <f t="shared" si="14"/>
        <v>1</v>
      </c>
      <c r="AJ56" s="43" t="b">
        <f t="shared" si="15"/>
        <v>1</v>
      </c>
    </row>
    <row r="57" spans="1:36">
      <c r="A57" s="123">
        <v>546</v>
      </c>
      <c r="B57" s="123">
        <v>8</v>
      </c>
      <c r="C57" s="43" t="s">
        <v>1553</v>
      </c>
      <c r="D57" s="126" t="s">
        <v>571</v>
      </c>
      <c r="E57" s="43" t="s">
        <v>1557</v>
      </c>
      <c r="F57" s="123" t="s">
        <v>939</v>
      </c>
      <c r="G57" s="130">
        <v>40</v>
      </c>
      <c r="H57" s="124" t="s">
        <v>945</v>
      </c>
      <c r="I57" s="124">
        <v>1.29</v>
      </c>
      <c r="J57" s="124">
        <v>0.97</v>
      </c>
      <c r="K57" s="124">
        <v>0.72</v>
      </c>
      <c r="L57" s="45">
        <v>6274651.4299999997</v>
      </c>
      <c r="M57" s="45">
        <v>22059826.609999999</v>
      </c>
      <c r="N57" s="233">
        <v>3</v>
      </c>
      <c r="O57" s="45">
        <v>20300640.960000001</v>
      </c>
      <c r="P57" s="45">
        <v>-7248504.9900000002</v>
      </c>
      <c r="Q57" s="233">
        <v>1</v>
      </c>
      <c r="R57" s="233">
        <v>1</v>
      </c>
      <c r="S57" s="233">
        <v>0</v>
      </c>
      <c r="T57" s="233">
        <v>1</v>
      </c>
      <c r="U57" s="233">
        <v>0</v>
      </c>
      <c r="V57" s="233">
        <v>0</v>
      </c>
      <c r="W57" s="233">
        <v>0</v>
      </c>
      <c r="X57" s="234" t="s">
        <v>2814</v>
      </c>
      <c r="Y57" s="123">
        <f t="shared" si="8"/>
        <v>3</v>
      </c>
      <c r="Z57" s="171">
        <f t="shared" si="9"/>
        <v>0</v>
      </c>
      <c r="AA57" s="349">
        <f t="shared" si="10"/>
        <v>1</v>
      </c>
      <c r="AB57" s="349">
        <f t="shared" si="11"/>
        <v>1</v>
      </c>
      <c r="AC57" s="350">
        <f t="shared" si="12"/>
        <v>0</v>
      </c>
      <c r="AD57" s="123"/>
      <c r="AE57" s="123" t="s">
        <v>939</v>
      </c>
      <c r="AF57" s="123">
        <v>40</v>
      </c>
      <c r="AG57" s="43" t="s">
        <v>945</v>
      </c>
      <c r="AH57" s="43" t="b">
        <f t="shared" si="13"/>
        <v>1</v>
      </c>
      <c r="AI57" s="43" t="b">
        <f t="shared" si="14"/>
        <v>1</v>
      </c>
      <c r="AJ57" s="43" t="b">
        <f t="shared" si="15"/>
        <v>1</v>
      </c>
    </row>
    <row r="58" spans="1:36">
      <c r="A58" s="123">
        <v>547</v>
      </c>
      <c r="B58" s="123">
        <v>8</v>
      </c>
      <c r="C58" s="43" t="s">
        <v>1553</v>
      </c>
      <c r="D58" s="126" t="s">
        <v>572</v>
      </c>
      <c r="E58" s="43" t="s">
        <v>2913</v>
      </c>
      <c r="F58" s="123" t="s">
        <v>939</v>
      </c>
      <c r="G58" s="130">
        <v>251</v>
      </c>
      <c r="H58" s="124" t="s">
        <v>2864</v>
      </c>
      <c r="I58" s="124">
        <v>0.69</v>
      </c>
      <c r="J58" s="124">
        <v>0.57999999999999996</v>
      </c>
      <c r="K58" s="124">
        <v>0.17</v>
      </c>
      <c r="L58" s="45">
        <v>-73772340.310000002</v>
      </c>
      <c r="M58" s="45">
        <v>25116393.010000002</v>
      </c>
      <c r="N58" s="233">
        <v>6</v>
      </c>
      <c r="O58" s="45">
        <v>17217818.920000002</v>
      </c>
      <c r="P58" s="45">
        <v>-200198002.19</v>
      </c>
      <c r="Q58" s="233">
        <v>0</v>
      </c>
      <c r="R58" s="233">
        <v>0</v>
      </c>
      <c r="S58" s="233">
        <v>0</v>
      </c>
      <c r="T58" s="233">
        <v>1</v>
      </c>
      <c r="U58" s="233">
        <v>0</v>
      </c>
      <c r="V58" s="233">
        <v>0</v>
      </c>
      <c r="W58" s="233">
        <v>1</v>
      </c>
      <c r="X58" s="234" t="s">
        <v>2986</v>
      </c>
      <c r="Y58" s="123">
        <f t="shared" si="8"/>
        <v>2</v>
      </c>
      <c r="Z58" s="171">
        <f t="shared" si="9"/>
        <v>0</v>
      </c>
      <c r="AA58" s="349">
        <f t="shared" si="10"/>
        <v>0</v>
      </c>
      <c r="AB58" s="349">
        <f t="shared" si="11"/>
        <v>1</v>
      </c>
      <c r="AC58" s="350">
        <f t="shared" si="12"/>
        <v>0</v>
      </c>
      <c r="AD58" s="123"/>
      <c r="AE58" s="123" t="s">
        <v>939</v>
      </c>
      <c r="AF58" s="123">
        <v>251</v>
      </c>
      <c r="AG58" s="43" t="s">
        <v>2864</v>
      </c>
      <c r="AH58" s="43" t="b">
        <f t="shared" si="13"/>
        <v>1</v>
      </c>
      <c r="AI58" s="43" t="b">
        <f t="shared" si="14"/>
        <v>1</v>
      </c>
      <c r="AJ58" s="43" t="b">
        <f t="shared" si="15"/>
        <v>1</v>
      </c>
    </row>
    <row r="59" spans="1:36">
      <c r="A59" s="123">
        <v>548</v>
      </c>
      <c r="B59" s="123">
        <v>8</v>
      </c>
      <c r="C59" s="43" t="s">
        <v>1553</v>
      </c>
      <c r="D59" s="126" t="s">
        <v>573</v>
      </c>
      <c r="E59" s="43" t="s">
        <v>1559</v>
      </c>
      <c r="F59" s="123" t="s">
        <v>939</v>
      </c>
      <c r="G59" s="130">
        <v>28</v>
      </c>
      <c r="H59" s="124" t="s">
        <v>1015</v>
      </c>
      <c r="I59" s="124">
        <v>2.63</v>
      </c>
      <c r="J59" s="124">
        <v>2.4</v>
      </c>
      <c r="K59" s="124">
        <v>2.0299999999999998</v>
      </c>
      <c r="L59" s="45">
        <v>18380835.789999999</v>
      </c>
      <c r="M59" s="45">
        <v>7947898.3099999996</v>
      </c>
      <c r="N59" s="233">
        <v>0</v>
      </c>
      <c r="O59" s="45">
        <v>10037584.48</v>
      </c>
      <c r="P59" s="45">
        <v>10101765.189999999</v>
      </c>
      <c r="Q59" s="233">
        <v>1</v>
      </c>
      <c r="R59" s="233">
        <v>1</v>
      </c>
      <c r="S59" s="233">
        <v>0</v>
      </c>
      <c r="T59" s="233">
        <v>1</v>
      </c>
      <c r="U59" s="233">
        <v>1</v>
      </c>
      <c r="V59" s="233">
        <v>0</v>
      </c>
      <c r="W59" s="233">
        <v>0</v>
      </c>
      <c r="X59" s="234" t="s">
        <v>2985</v>
      </c>
      <c r="Y59" s="123">
        <f t="shared" si="8"/>
        <v>4</v>
      </c>
      <c r="Z59" s="171">
        <f t="shared" si="9"/>
        <v>0</v>
      </c>
      <c r="AA59" s="349">
        <f t="shared" si="10"/>
        <v>1</v>
      </c>
      <c r="AB59" s="349">
        <f t="shared" si="11"/>
        <v>1</v>
      </c>
      <c r="AC59" s="350">
        <f t="shared" si="12"/>
        <v>1</v>
      </c>
      <c r="AD59" s="123"/>
      <c r="AE59" s="123" t="s">
        <v>939</v>
      </c>
      <c r="AF59" s="123">
        <v>28</v>
      </c>
      <c r="AG59" s="43" t="s">
        <v>1015</v>
      </c>
      <c r="AH59" s="43" t="b">
        <f t="shared" si="13"/>
        <v>1</v>
      </c>
      <c r="AI59" s="43" t="b">
        <f t="shared" si="14"/>
        <v>1</v>
      </c>
      <c r="AJ59" s="43" t="b">
        <f t="shared" si="15"/>
        <v>1</v>
      </c>
    </row>
    <row r="60" spans="1:36">
      <c r="A60" s="123">
        <v>549</v>
      </c>
      <c r="B60" s="123">
        <v>8</v>
      </c>
      <c r="C60" s="43" t="s">
        <v>1553</v>
      </c>
      <c r="D60" s="126" t="s">
        <v>574</v>
      </c>
      <c r="E60" s="43" t="s">
        <v>1560</v>
      </c>
      <c r="F60" s="123" t="s">
        <v>939</v>
      </c>
      <c r="G60" s="130">
        <v>16</v>
      </c>
      <c r="H60" s="124" t="s">
        <v>967</v>
      </c>
      <c r="I60" s="124">
        <v>0.82</v>
      </c>
      <c r="J60" s="124">
        <v>0.75</v>
      </c>
      <c r="K60" s="124">
        <v>0.55000000000000004</v>
      </c>
      <c r="L60" s="45">
        <v>-3652836.71</v>
      </c>
      <c r="M60" s="45">
        <v>3206465.76</v>
      </c>
      <c r="N60" s="233">
        <v>6</v>
      </c>
      <c r="O60" s="45">
        <v>1935402.27</v>
      </c>
      <c r="P60" s="45">
        <v>-9334171.1999999993</v>
      </c>
      <c r="Q60" s="233">
        <v>0</v>
      </c>
      <c r="R60" s="233">
        <v>0</v>
      </c>
      <c r="S60" s="233">
        <v>0</v>
      </c>
      <c r="T60" s="233">
        <v>1</v>
      </c>
      <c r="U60" s="233">
        <v>1</v>
      </c>
      <c r="V60" s="233">
        <v>0</v>
      </c>
      <c r="W60" s="233">
        <v>1</v>
      </c>
      <c r="X60" s="234" t="s">
        <v>2814</v>
      </c>
      <c r="Y60" s="123">
        <f t="shared" si="8"/>
        <v>3</v>
      </c>
      <c r="Z60" s="171">
        <f t="shared" si="9"/>
        <v>0</v>
      </c>
      <c r="AA60" s="349">
        <f t="shared" si="10"/>
        <v>0</v>
      </c>
      <c r="AB60" s="349">
        <f t="shared" si="11"/>
        <v>1</v>
      </c>
      <c r="AC60" s="350">
        <f t="shared" si="12"/>
        <v>0</v>
      </c>
      <c r="AD60" s="123"/>
      <c r="AE60" s="123" t="s">
        <v>939</v>
      </c>
      <c r="AF60" s="123">
        <v>16</v>
      </c>
      <c r="AG60" s="43" t="s">
        <v>967</v>
      </c>
      <c r="AH60" s="43" t="b">
        <f t="shared" si="13"/>
        <v>1</v>
      </c>
      <c r="AI60" s="43" t="b">
        <f t="shared" si="14"/>
        <v>1</v>
      </c>
      <c r="AJ60" s="43" t="b">
        <f t="shared" si="15"/>
        <v>1</v>
      </c>
    </row>
    <row r="61" spans="1:36">
      <c r="A61" s="123">
        <v>550</v>
      </c>
      <c r="B61" s="123">
        <v>8</v>
      </c>
      <c r="C61" s="43" t="s">
        <v>1553</v>
      </c>
      <c r="D61" s="126" t="s">
        <v>575</v>
      </c>
      <c r="E61" s="43" t="s">
        <v>1561</v>
      </c>
      <c r="F61" s="123" t="s">
        <v>939</v>
      </c>
      <c r="G61" s="130">
        <v>30</v>
      </c>
      <c r="H61" s="124" t="s">
        <v>2865</v>
      </c>
      <c r="I61" s="124">
        <v>1.63</v>
      </c>
      <c r="J61" s="124">
        <v>1.44</v>
      </c>
      <c r="K61" s="124">
        <v>1.31</v>
      </c>
      <c r="L61" s="45">
        <v>19857259.219999999</v>
      </c>
      <c r="M61" s="45">
        <v>2323602.3199999998</v>
      </c>
      <c r="N61" s="233">
        <v>0</v>
      </c>
      <c r="O61" s="45">
        <v>4448749.9800000004</v>
      </c>
      <c r="P61" s="45">
        <v>9619576.8100000005</v>
      </c>
      <c r="Q61" s="233">
        <v>0</v>
      </c>
      <c r="R61" s="233">
        <v>0</v>
      </c>
      <c r="S61" s="233">
        <v>0</v>
      </c>
      <c r="T61" s="233">
        <v>0</v>
      </c>
      <c r="U61" s="233">
        <v>0</v>
      </c>
      <c r="V61" s="233">
        <v>0</v>
      </c>
      <c r="W61" s="233">
        <v>0</v>
      </c>
      <c r="X61" s="234" t="s">
        <v>2815</v>
      </c>
      <c r="Y61" s="123">
        <f t="shared" si="8"/>
        <v>0</v>
      </c>
      <c r="Z61" s="171">
        <f t="shared" si="9"/>
        <v>0</v>
      </c>
      <c r="AA61" s="349">
        <f t="shared" si="10"/>
        <v>1</v>
      </c>
      <c r="AB61" s="349">
        <f t="shared" si="11"/>
        <v>1</v>
      </c>
      <c r="AC61" s="350">
        <f t="shared" si="12"/>
        <v>1</v>
      </c>
      <c r="AD61" s="123"/>
      <c r="AE61" s="123" t="s">
        <v>939</v>
      </c>
      <c r="AF61" s="43">
        <v>30</v>
      </c>
      <c r="AG61" s="43" t="s">
        <v>2865</v>
      </c>
      <c r="AH61" s="43" t="b">
        <f t="shared" si="13"/>
        <v>1</v>
      </c>
      <c r="AI61" s="43" t="b">
        <f t="shared" si="14"/>
        <v>1</v>
      </c>
      <c r="AJ61" s="43" t="b">
        <f t="shared" si="15"/>
        <v>1</v>
      </c>
    </row>
    <row r="62" spans="1:36">
      <c r="A62" s="123">
        <v>551</v>
      </c>
      <c r="B62" s="123">
        <v>8</v>
      </c>
      <c r="C62" s="43" t="s">
        <v>1553</v>
      </c>
      <c r="D62" s="126" t="s">
        <v>576</v>
      </c>
      <c r="E62" s="43" t="s">
        <v>1562</v>
      </c>
      <c r="F62" s="123" t="s">
        <v>939</v>
      </c>
      <c r="G62" s="130">
        <v>36</v>
      </c>
      <c r="H62" s="124" t="s">
        <v>1078</v>
      </c>
      <c r="I62" s="124">
        <v>1.91</v>
      </c>
      <c r="J62" s="124">
        <v>1.71</v>
      </c>
      <c r="K62" s="124">
        <v>1.43</v>
      </c>
      <c r="L62" s="45">
        <v>13394157.51</v>
      </c>
      <c r="M62" s="45">
        <v>15946125.08</v>
      </c>
      <c r="N62" s="233">
        <v>0</v>
      </c>
      <c r="O62" s="45">
        <v>10303816.140000001</v>
      </c>
      <c r="P62" s="45">
        <v>6211527.0499999998</v>
      </c>
      <c r="Q62" s="233">
        <v>0</v>
      </c>
      <c r="R62" s="233">
        <v>1</v>
      </c>
      <c r="S62" s="233">
        <v>0</v>
      </c>
      <c r="T62" s="233">
        <v>1</v>
      </c>
      <c r="U62" s="233">
        <v>0</v>
      </c>
      <c r="V62" s="233">
        <v>0</v>
      </c>
      <c r="W62" s="233">
        <v>0</v>
      </c>
      <c r="X62" s="234" t="s">
        <v>2986</v>
      </c>
      <c r="Y62" s="123">
        <f t="shared" si="8"/>
        <v>2</v>
      </c>
      <c r="Z62" s="171">
        <f t="shared" si="9"/>
        <v>0</v>
      </c>
      <c r="AA62" s="349">
        <f t="shared" si="10"/>
        <v>1</v>
      </c>
      <c r="AB62" s="349">
        <f t="shared" si="11"/>
        <v>1</v>
      </c>
      <c r="AC62" s="350">
        <f t="shared" si="12"/>
        <v>1</v>
      </c>
      <c r="AD62" s="123"/>
      <c r="AE62" s="123" t="s">
        <v>939</v>
      </c>
      <c r="AF62" s="123">
        <v>36</v>
      </c>
      <c r="AG62" s="43" t="s">
        <v>1078</v>
      </c>
      <c r="AH62" s="43" t="b">
        <f t="shared" si="13"/>
        <v>1</v>
      </c>
      <c r="AI62" s="43" t="b">
        <f t="shared" si="14"/>
        <v>1</v>
      </c>
      <c r="AJ62" s="43" t="b">
        <f t="shared" si="15"/>
        <v>1</v>
      </c>
    </row>
    <row r="63" spans="1:36">
      <c r="A63" s="123">
        <v>552</v>
      </c>
      <c r="B63" s="123">
        <v>8</v>
      </c>
      <c r="C63" s="43" t="s">
        <v>1563</v>
      </c>
      <c r="D63" s="126" t="s">
        <v>577</v>
      </c>
      <c r="E63" s="43" t="s">
        <v>1564</v>
      </c>
      <c r="F63" s="123" t="s">
        <v>972</v>
      </c>
      <c r="G63" s="130">
        <v>323</v>
      </c>
      <c r="H63" s="124" t="s">
        <v>1038</v>
      </c>
      <c r="I63" s="124">
        <v>1.57</v>
      </c>
      <c r="J63" s="124">
        <v>1.37</v>
      </c>
      <c r="K63" s="124">
        <v>0.79</v>
      </c>
      <c r="L63" s="45">
        <v>97595321.150000006</v>
      </c>
      <c r="M63" s="45">
        <v>-145999.65</v>
      </c>
      <c r="N63" s="233">
        <v>2</v>
      </c>
      <c r="O63" s="45">
        <v>36334161.789999999</v>
      </c>
      <c r="P63" s="45">
        <v>-35438672.869999997</v>
      </c>
      <c r="Q63" s="233">
        <v>0</v>
      </c>
      <c r="R63" s="233">
        <v>0</v>
      </c>
      <c r="S63" s="233">
        <v>0</v>
      </c>
      <c r="T63" s="233">
        <v>0</v>
      </c>
      <c r="U63" s="233">
        <v>0</v>
      </c>
      <c r="V63" s="233">
        <v>0</v>
      </c>
      <c r="W63" s="233">
        <v>0</v>
      </c>
      <c r="X63" s="234" t="s">
        <v>2815</v>
      </c>
      <c r="Y63" s="123">
        <f t="shared" si="8"/>
        <v>0</v>
      </c>
      <c r="Z63" s="171">
        <f t="shared" si="9"/>
        <v>0</v>
      </c>
      <c r="AA63" s="349">
        <f t="shared" si="10"/>
        <v>1</v>
      </c>
      <c r="AB63" s="349">
        <f t="shared" si="11"/>
        <v>1</v>
      </c>
      <c r="AC63" s="350">
        <f t="shared" si="12"/>
        <v>0</v>
      </c>
      <c r="AD63" s="123"/>
      <c r="AE63" s="123" t="s">
        <v>972</v>
      </c>
      <c r="AF63" s="43">
        <v>323</v>
      </c>
      <c r="AG63" s="43" t="s">
        <v>1038</v>
      </c>
      <c r="AH63" s="43" t="b">
        <f t="shared" si="13"/>
        <v>1</v>
      </c>
      <c r="AI63" s="43" t="b">
        <f t="shared" si="14"/>
        <v>1</v>
      </c>
      <c r="AJ63" s="43" t="b">
        <f t="shared" si="15"/>
        <v>1</v>
      </c>
    </row>
    <row r="64" spans="1:36">
      <c r="A64" s="123">
        <v>553</v>
      </c>
      <c r="B64" s="123">
        <v>8</v>
      </c>
      <c r="C64" s="43" t="s">
        <v>1563</v>
      </c>
      <c r="D64" s="126" t="s">
        <v>578</v>
      </c>
      <c r="E64" s="43" t="s">
        <v>1565</v>
      </c>
      <c r="F64" s="123" t="s">
        <v>939</v>
      </c>
      <c r="G64" s="130">
        <v>78</v>
      </c>
      <c r="H64" s="124" t="s">
        <v>941</v>
      </c>
      <c r="I64" s="124">
        <v>1.23</v>
      </c>
      <c r="J64" s="124">
        <v>1.06</v>
      </c>
      <c r="K64" s="124">
        <v>0.8</v>
      </c>
      <c r="L64" s="45">
        <v>9787851.2300000004</v>
      </c>
      <c r="M64" s="45">
        <v>17887689.640000001</v>
      </c>
      <c r="N64" s="233">
        <v>1</v>
      </c>
      <c r="O64" s="45">
        <v>19690593.079999998</v>
      </c>
      <c r="P64" s="45">
        <v>-8529327.0899999999</v>
      </c>
      <c r="Q64" s="233">
        <v>1</v>
      </c>
      <c r="R64" s="233">
        <v>1</v>
      </c>
      <c r="S64" s="233">
        <v>0</v>
      </c>
      <c r="T64" s="233">
        <v>1</v>
      </c>
      <c r="U64" s="233">
        <v>1</v>
      </c>
      <c r="V64" s="233">
        <v>0</v>
      </c>
      <c r="W64" s="233">
        <v>0</v>
      </c>
      <c r="X64" s="234" t="s">
        <v>2985</v>
      </c>
      <c r="Y64" s="123">
        <f t="shared" si="8"/>
        <v>4</v>
      </c>
      <c r="Z64" s="171">
        <f t="shared" si="9"/>
        <v>0</v>
      </c>
      <c r="AA64" s="349">
        <f t="shared" si="10"/>
        <v>1</v>
      </c>
      <c r="AB64" s="349">
        <f t="shared" si="11"/>
        <v>1</v>
      </c>
      <c r="AC64" s="350">
        <f t="shared" si="12"/>
        <v>0</v>
      </c>
      <c r="AD64" s="123"/>
      <c r="AE64" s="123" t="s">
        <v>939</v>
      </c>
      <c r="AF64" s="123">
        <v>78</v>
      </c>
      <c r="AG64" s="43" t="s">
        <v>941</v>
      </c>
      <c r="AH64" s="43" t="b">
        <f t="shared" si="13"/>
        <v>1</v>
      </c>
      <c r="AI64" s="43" t="b">
        <f t="shared" si="14"/>
        <v>1</v>
      </c>
      <c r="AJ64" s="43" t="b">
        <f t="shared" si="15"/>
        <v>1</v>
      </c>
    </row>
    <row r="65" spans="1:36">
      <c r="A65" s="123">
        <v>554</v>
      </c>
      <c r="B65" s="123">
        <v>8</v>
      </c>
      <c r="C65" s="43" t="s">
        <v>1563</v>
      </c>
      <c r="D65" s="126" t="s">
        <v>579</v>
      </c>
      <c r="E65" s="43" t="s">
        <v>1566</v>
      </c>
      <c r="F65" s="123" t="s">
        <v>939</v>
      </c>
      <c r="G65" s="130">
        <v>35</v>
      </c>
      <c r="H65" s="124" t="s">
        <v>2865</v>
      </c>
      <c r="I65" s="124">
        <v>1.1100000000000001</v>
      </c>
      <c r="J65" s="124">
        <v>0.95</v>
      </c>
      <c r="K65" s="124">
        <v>0.6</v>
      </c>
      <c r="L65" s="45">
        <v>4250960.1100000003</v>
      </c>
      <c r="M65" s="45">
        <v>7147462.5199999996</v>
      </c>
      <c r="N65" s="233">
        <v>3</v>
      </c>
      <c r="O65" s="45">
        <v>11502854.92</v>
      </c>
      <c r="P65" s="45">
        <v>-16166939.810000001</v>
      </c>
      <c r="Q65" s="233">
        <v>0</v>
      </c>
      <c r="R65" s="233">
        <v>0</v>
      </c>
      <c r="S65" s="233">
        <v>0</v>
      </c>
      <c r="T65" s="233">
        <v>0</v>
      </c>
      <c r="U65" s="233">
        <v>0</v>
      </c>
      <c r="V65" s="233">
        <v>0</v>
      </c>
      <c r="W65" s="233">
        <v>0</v>
      </c>
      <c r="X65" s="234" t="s">
        <v>2815</v>
      </c>
      <c r="Y65" s="123">
        <f t="shared" si="8"/>
        <v>0</v>
      </c>
      <c r="Z65" s="171">
        <f t="shared" si="9"/>
        <v>0</v>
      </c>
      <c r="AA65" s="349">
        <f t="shared" si="10"/>
        <v>1</v>
      </c>
      <c r="AB65" s="349">
        <f t="shared" si="11"/>
        <v>1</v>
      </c>
      <c r="AC65" s="350">
        <f t="shared" si="12"/>
        <v>0</v>
      </c>
      <c r="AD65" s="123"/>
      <c r="AE65" s="123" t="s">
        <v>939</v>
      </c>
      <c r="AF65" s="43">
        <v>35</v>
      </c>
      <c r="AG65" s="43" t="s">
        <v>2865</v>
      </c>
      <c r="AH65" s="43" t="b">
        <f t="shared" si="13"/>
        <v>1</v>
      </c>
      <c r="AI65" s="43" t="b">
        <f t="shared" si="14"/>
        <v>1</v>
      </c>
      <c r="AJ65" s="43" t="b">
        <f t="shared" si="15"/>
        <v>1</v>
      </c>
    </row>
    <row r="66" spans="1:36">
      <c r="A66" s="123">
        <v>555</v>
      </c>
      <c r="B66" s="123">
        <v>8</v>
      </c>
      <c r="C66" s="43" t="s">
        <v>1563</v>
      </c>
      <c r="D66" s="126" t="s">
        <v>580</v>
      </c>
      <c r="E66" s="43" t="s">
        <v>1567</v>
      </c>
      <c r="F66" s="123" t="s">
        <v>939</v>
      </c>
      <c r="G66" s="130">
        <v>90</v>
      </c>
      <c r="H66" s="124" t="s">
        <v>941</v>
      </c>
      <c r="I66" s="124">
        <v>1.1599999999999999</v>
      </c>
      <c r="J66" s="124">
        <v>0.92</v>
      </c>
      <c r="K66" s="124">
        <v>0.66</v>
      </c>
      <c r="L66" s="45">
        <v>7202245.4199999999</v>
      </c>
      <c r="M66" s="45">
        <v>9410456.8399999999</v>
      </c>
      <c r="N66" s="233">
        <v>3</v>
      </c>
      <c r="O66" s="45">
        <v>13218673.720000001</v>
      </c>
      <c r="P66" s="45">
        <v>-14857171.17</v>
      </c>
      <c r="Q66" s="233">
        <v>0</v>
      </c>
      <c r="R66" s="233">
        <v>0</v>
      </c>
      <c r="S66" s="233">
        <v>0</v>
      </c>
      <c r="T66" s="233">
        <v>1</v>
      </c>
      <c r="U66" s="233">
        <v>0</v>
      </c>
      <c r="V66" s="233">
        <v>0</v>
      </c>
      <c r="W66" s="233">
        <v>0</v>
      </c>
      <c r="X66" s="234" t="s">
        <v>2816</v>
      </c>
      <c r="Y66" s="123">
        <f t="shared" si="8"/>
        <v>1</v>
      </c>
      <c r="Z66" s="171">
        <f t="shared" si="9"/>
        <v>0</v>
      </c>
      <c r="AA66" s="349">
        <f t="shared" si="10"/>
        <v>1</v>
      </c>
      <c r="AB66" s="349">
        <f t="shared" si="11"/>
        <v>1</v>
      </c>
      <c r="AC66" s="350">
        <f t="shared" si="12"/>
        <v>0</v>
      </c>
      <c r="AD66" s="123"/>
      <c r="AE66" s="123" t="s">
        <v>939</v>
      </c>
      <c r="AF66" s="43">
        <v>90</v>
      </c>
      <c r="AG66" s="43" t="s">
        <v>941</v>
      </c>
      <c r="AH66" s="43" t="b">
        <f t="shared" si="13"/>
        <v>1</v>
      </c>
      <c r="AI66" s="43" t="b">
        <f t="shared" si="14"/>
        <v>1</v>
      </c>
      <c r="AJ66" s="43" t="b">
        <f t="shared" si="15"/>
        <v>1</v>
      </c>
    </row>
    <row r="67" spans="1:36">
      <c r="A67" s="123">
        <v>556</v>
      </c>
      <c r="B67" s="123">
        <v>8</v>
      </c>
      <c r="C67" s="43" t="s">
        <v>1563</v>
      </c>
      <c r="D67" s="126" t="s">
        <v>581</v>
      </c>
      <c r="E67" s="43" t="s">
        <v>1568</v>
      </c>
      <c r="F67" s="123" t="s">
        <v>939</v>
      </c>
      <c r="G67" s="130">
        <v>55</v>
      </c>
      <c r="H67" s="124" t="s">
        <v>2865</v>
      </c>
      <c r="I67" s="124">
        <v>1.51</v>
      </c>
      <c r="J67" s="124">
        <v>1.0900000000000001</v>
      </c>
      <c r="K67" s="124">
        <v>0.84</v>
      </c>
      <c r="L67" s="45">
        <v>13852219.380000001</v>
      </c>
      <c r="M67" s="45">
        <v>12541504.23</v>
      </c>
      <c r="N67" s="233">
        <v>0</v>
      </c>
      <c r="O67" s="45">
        <v>15806104.52</v>
      </c>
      <c r="P67" s="45">
        <v>-4346995.82</v>
      </c>
      <c r="Q67" s="233">
        <v>1</v>
      </c>
      <c r="R67" s="233">
        <v>1</v>
      </c>
      <c r="S67" s="233">
        <v>0</v>
      </c>
      <c r="T67" s="233">
        <v>1</v>
      </c>
      <c r="U67" s="233">
        <v>0</v>
      </c>
      <c r="V67" s="233">
        <v>0</v>
      </c>
      <c r="W67" s="233">
        <v>0</v>
      </c>
      <c r="X67" s="234" t="s">
        <v>2814</v>
      </c>
      <c r="Y67" s="123">
        <f t="shared" si="8"/>
        <v>3</v>
      </c>
      <c r="Z67" s="171">
        <f t="shared" si="9"/>
        <v>0</v>
      </c>
      <c r="AA67" s="349">
        <f t="shared" si="10"/>
        <v>1</v>
      </c>
      <c r="AB67" s="349">
        <f t="shared" si="11"/>
        <v>1</v>
      </c>
      <c r="AC67" s="350">
        <f t="shared" si="12"/>
        <v>1</v>
      </c>
      <c r="AD67" s="123"/>
      <c r="AE67" s="123" t="s">
        <v>939</v>
      </c>
      <c r="AF67" s="123">
        <v>55</v>
      </c>
      <c r="AG67" s="43" t="s">
        <v>2865</v>
      </c>
      <c r="AH67" s="43" t="b">
        <f t="shared" si="13"/>
        <v>1</v>
      </c>
      <c r="AI67" s="43" t="b">
        <f t="shared" si="14"/>
        <v>1</v>
      </c>
      <c r="AJ67" s="43" t="b">
        <f t="shared" si="15"/>
        <v>1</v>
      </c>
    </row>
    <row r="68" spans="1:36">
      <c r="A68" s="123">
        <v>557</v>
      </c>
      <c r="B68" s="123">
        <v>8</v>
      </c>
      <c r="C68" s="43" t="s">
        <v>1563</v>
      </c>
      <c r="D68" s="126" t="s">
        <v>582</v>
      </c>
      <c r="E68" s="43" t="s">
        <v>1569</v>
      </c>
      <c r="F68" s="123" t="s">
        <v>939</v>
      </c>
      <c r="G68" s="130">
        <v>46</v>
      </c>
      <c r="H68" s="124" t="s">
        <v>945</v>
      </c>
      <c r="I68" s="124">
        <v>1.17</v>
      </c>
      <c r="J68" s="124">
        <v>0.93</v>
      </c>
      <c r="K68" s="124">
        <v>0.73</v>
      </c>
      <c r="L68" s="45">
        <v>5068133.28</v>
      </c>
      <c r="M68" s="45">
        <v>6298399.5800000001</v>
      </c>
      <c r="N68" s="233">
        <v>3</v>
      </c>
      <c r="O68" s="45">
        <v>12456970.18</v>
      </c>
      <c r="P68" s="45">
        <v>-8158159.2800000003</v>
      </c>
      <c r="Q68" s="233">
        <v>1</v>
      </c>
      <c r="R68" s="233">
        <v>0</v>
      </c>
      <c r="S68" s="233">
        <v>0</v>
      </c>
      <c r="T68" s="233">
        <v>1</v>
      </c>
      <c r="U68" s="233">
        <v>1</v>
      </c>
      <c r="V68" s="233">
        <v>0</v>
      </c>
      <c r="W68" s="233">
        <v>0</v>
      </c>
      <c r="X68" s="234" t="s">
        <v>2814</v>
      </c>
      <c r="Y68" s="123">
        <f t="shared" si="8"/>
        <v>3</v>
      </c>
      <c r="Z68" s="171">
        <f t="shared" si="9"/>
        <v>0</v>
      </c>
      <c r="AA68" s="349">
        <f t="shared" si="10"/>
        <v>1</v>
      </c>
      <c r="AB68" s="349">
        <f t="shared" si="11"/>
        <v>1</v>
      </c>
      <c r="AC68" s="350">
        <f t="shared" si="12"/>
        <v>0</v>
      </c>
      <c r="AD68" s="123"/>
      <c r="AE68" s="123" t="s">
        <v>939</v>
      </c>
      <c r="AF68" s="123">
        <v>46</v>
      </c>
      <c r="AG68" s="43" t="s">
        <v>945</v>
      </c>
      <c r="AH68" s="43" t="b">
        <f t="shared" si="13"/>
        <v>1</v>
      </c>
      <c r="AI68" s="43" t="b">
        <f t="shared" si="14"/>
        <v>1</v>
      </c>
      <c r="AJ68" s="43" t="b">
        <f t="shared" si="15"/>
        <v>1</v>
      </c>
    </row>
    <row r="69" spans="1:36">
      <c r="A69" s="123">
        <v>558</v>
      </c>
      <c r="B69" s="123">
        <v>8</v>
      </c>
      <c r="C69" s="43" t="s">
        <v>1570</v>
      </c>
      <c r="D69" s="126" t="s">
        <v>583</v>
      </c>
      <c r="E69" s="43" t="s">
        <v>1571</v>
      </c>
      <c r="F69" s="123" t="s">
        <v>935</v>
      </c>
      <c r="G69" s="130">
        <v>1073</v>
      </c>
      <c r="H69" s="124" t="s">
        <v>1081</v>
      </c>
      <c r="I69" s="124">
        <v>3.52</v>
      </c>
      <c r="J69" s="124">
        <v>2.97</v>
      </c>
      <c r="K69" s="124">
        <v>1.72</v>
      </c>
      <c r="L69" s="45">
        <v>1036620177.85</v>
      </c>
      <c r="M69" s="45">
        <v>84455501.780000001</v>
      </c>
      <c r="N69" s="233">
        <v>0</v>
      </c>
      <c r="O69" s="45">
        <v>1284344.3400000001</v>
      </c>
      <c r="P69" s="45">
        <v>311441166.58999997</v>
      </c>
      <c r="Q69" s="233">
        <v>0</v>
      </c>
      <c r="R69" s="233">
        <v>0</v>
      </c>
      <c r="S69" s="233">
        <v>1</v>
      </c>
      <c r="T69" s="233">
        <v>0</v>
      </c>
      <c r="U69" s="233">
        <v>1</v>
      </c>
      <c r="V69" s="233">
        <v>1</v>
      </c>
      <c r="W69" s="233">
        <v>1</v>
      </c>
      <c r="X69" s="234" t="s">
        <v>2985</v>
      </c>
      <c r="Y69" s="123">
        <f t="shared" si="8"/>
        <v>4</v>
      </c>
      <c r="Z69" s="171">
        <f t="shared" si="9"/>
        <v>0</v>
      </c>
      <c r="AA69" s="349">
        <f t="shared" si="10"/>
        <v>1</v>
      </c>
      <c r="AB69" s="349">
        <f t="shared" si="11"/>
        <v>1</v>
      </c>
      <c r="AC69" s="350">
        <f t="shared" si="12"/>
        <v>1</v>
      </c>
      <c r="AD69" s="123"/>
      <c r="AE69" s="123" t="s">
        <v>935</v>
      </c>
      <c r="AF69" s="123">
        <v>1073</v>
      </c>
      <c r="AG69" s="43" t="s">
        <v>1081</v>
      </c>
      <c r="AH69" s="43" t="b">
        <f t="shared" si="13"/>
        <v>1</v>
      </c>
      <c r="AI69" s="43" t="b">
        <f t="shared" si="14"/>
        <v>1</v>
      </c>
      <c r="AJ69" s="43" t="b">
        <f t="shared" si="15"/>
        <v>1</v>
      </c>
    </row>
    <row r="70" spans="1:36">
      <c r="A70" s="123">
        <v>559</v>
      </c>
      <c r="B70" s="123">
        <v>8</v>
      </c>
      <c r="C70" s="43" t="s">
        <v>1570</v>
      </c>
      <c r="D70" s="126" t="s">
        <v>584</v>
      </c>
      <c r="E70" s="43" t="s">
        <v>1572</v>
      </c>
      <c r="F70" s="123" t="s">
        <v>939</v>
      </c>
      <c r="G70" s="130">
        <v>56</v>
      </c>
      <c r="H70" s="124" t="s">
        <v>2865</v>
      </c>
      <c r="I70" s="124">
        <v>1.34</v>
      </c>
      <c r="J70" s="124">
        <v>1.1599999999999999</v>
      </c>
      <c r="K70" s="124">
        <v>0.94</v>
      </c>
      <c r="L70" s="45">
        <v>10321599.16</v>
      </c>
      <c r="M70" s="45">
        <v>9260462.2799999993</v>
      </c>
      <c r="N70" s="233">
        <v>1</v>
      </c>
      <c r="O70" s="45">
        <v>10040171.73</v>
      </c>
      <c r="P70" s="45">
        <v>-1798868.84</v>
      </c>
      <c r="Q70" s="233">
        <v>0</v>
      </c>
      <c r="R70" s="233">
        <v>1</v>
      </c>
      <c r="S70" s="233">
        <v>0</v>
      </c>
      <c r="T70" s="233">
        <v>1</v>
      </c>
      <c r="U70" s="233">
        <v>0</v>
      </c>
      <c r="V70" s="233">
        <v>0</v>
      </c>
      <c r="W70" s="233">
        <v>0</v>
      </c>
      <c r="X70" s="234" t="s">
        <v>2986</v>
      </c>
      <c r="Y70" s="123">
        <f t="shared" si="8"/>
        <v>2</v>
      </c>
      <c r="Z70" s="171">
        <f t="shared" si="9"/>
        <v>0</v>
      </c>
      <c r="AA70" s="349">
        <f t="shared" si="10"/>
        <v>1</v>
      </c>
      <c r="AB70" s="349">
        <f t="shared" si="11"/>
        <v>1</v>
      </c>
      <c r="AC70" s="350">
        <f t="shared" si="12"/>
        <v>1</v>
      </c>
      <c r="AD70" s="123"/>
      <c r="AE70" s="123" t="s">
        <v>939</v>
      </c>
      <c r="AF70" s="123">
        <v>56</v>
      </c>
      <c r="AG70" s="43" t="s">
        <v>2865</v>
      </c>
      <c r="AH70" s="43" t="b">
        <f t="shared" si="13"/>
        <v>1</v>
      </c>
      <c r="AI70" s="43" t="b">
        <f t="shared" si="14"/>
        <v>1</v>
      </c>
      <c r="AJ70" s="43" t="b">
        <f t="shared" si="15"/>
        <v>1</v>
      </c>
    </row>
    <row r="71" spans="1:36">
      <c r="A71" s="123">
        <v>560</v>
      </c>
      <c r="B71" s="123">
        <v>8</v>
      </c>
      <c r="C71" s="43" t="s">
        <v>1570</v>
      </c>
      <c r="D71" s="126" t="s">
        <v>585</v>
      </c>
      <c r="E71" s="43" t="s">
        <v>1573</v>
      </c>
      <c r="F71" s="123" t="s">
        <v>939</v>
      </c>
      <c r="G71" s="130">
        <v>67</v>
      </c>
      <c r="H71" s="124" t="s">
        <v>2865</v>
      </c>
      <c r="I71" s="124">
        <v>1.37</v>
      </c>
      <c r="J71" s="124">
        <v>1.1599999999999999</v>
      </c>
      <c r="K71" s="124">
        <v>0.87</v>
      </c>
      <c r="L71" s="45">
        <v>8360576.2599999998</v>
      </c>
      <c r="M71" s="45">
        <v>8370157.5800000001</v>
      </c>
      <c r="N71" s="233">
        <v>1</v>
      </c>
      <c r="O71" s="45">
        <v>9445250.9800000004</v>
      </c>
      <c r="P71" s="45">
        <v>-2995969.73</v>
      </c>
      <c r="Q71" s="233">
        <v>0</v>
      </c>
      <c r="R71" s="233">
        <v>1</v>
      </c>
      <c r="S71" s="233">
        <v>0</v>
      </c>
      <c r="T71" s="233">
        <v>1</v>
      </c>
      <c r="U71" s="233">
        <v>1</v>
      </c>
      <c r="V71" s="233">
        <v>1</v>
      </c>
      <c r="W71" s="233">
        <v>0</v>
      </c>
      <c r="X71" s="234" t="s">
        <v>2985</v>
      </c>
      <c r="Y71" s="123">
        <f t="shared" si="8"/>
        <v>4</v>
      </c>
      <c r="Z71" s="171">
        <f t="shared" si="9"/>
        <v>0</v>
      </c>
      <c r="AA71" s="349">
        <f t="shared" si="10"/>
        <v>1</v>
      </c>
      <c r="AB71" s="349">
        <f t="shared" si="11"/>
        <v>1</v>
      </c>
      <c r="AC71" s="350">
        <f t="shared" si="12"/>
        <v>1</v>
      </c>
      <c r="AD71" s="123"/>
      <c r="AE71" s="123" t="s">
        <v>939</v>
      </c>
      <c r="AF71" s="123">
        <v>67</v>
      </c>
      <c r="AG71" s="43" t="s">
        <v>2865</v>
      </c>
      <c r="AH71" s="43" t="b">
        <f t="shared" si="13"/>
        <v>1</v>
      </c>
      <c r="AI71" s="43" t="b">
        <f t="shared" si="14"/>
        <v>1</v>
      </c>
      <c r="AJ71" s="43" t="b">
        <f t="shared" si="15"/>
        <v>1</v>
      </c>
    </row>
    <row r="72" spans="1:36">
      <c r="A72" s="123">
        <v>561</v>
      </c>
      <c r="B72" s="123">
        <v>8</v>
      </c>
      <c r="C72" s="43" t="s">
        <v>1570</v>
      </c>
      <c r="D72" s="126" t="s">
        <v>586</v>
      </c>
      <c r="E72" s="43" t="s">
        <v>1574</v>
      </c>
      <c r="F72" s="123" t="s">
        <v>972</v>
      </c>
      <c r="G72" s="130">
        <v>198</v>
      </c>
      <c r="H72" s="124" t="s">
        <v>2868</v>
      </c>
      <c r="I72" s="124">
        <v>0.88</v>
      </c>
      <c r="J72" s="124">
        <v>0.69</v>
      </c>
      <c r="K72" s="124">
        <v>0.24</v>
      </c>
      <c r="L72" s="45">
        <v>-16871632.32</v>
      </c>
      <c r="M72" s="45">
        <v>-7965810.5300000003</v>
      </c>
      <c r="N72" s="233">
        <v>7</v>
      </c>
      <c r="O72" s="45">
        <v>14193475.09</v>
      </c>
      <c r="P72" s="45">
        <v>-105219820.03</v>
      </c>
      <c r="Q72" s="233">
        <v>0</v>
      </c>
      <c r="R72" s="233">
        <v>0</v>
      </c>
      <c r="S72" s="233">
        <v>0</v>
      </c>
      <c r="T72" s="233">
        <v>1</v>
      </c>
      <c r="U72" s="233">
        <v>0</v>
      </c>
      <c r="V72" s="233">
        <v>1</v>
      </c>
      <c r="W72" s="233">
        <v>1</v>
      </c>
      <c r="X72" s="234" t="s">
        <v>2814</v>
      </c>
      <c r="Y72" s="123">
        <f t="shared" si="8"/>
        <v>3</v>
      </c>
      <c r="Z72" s="171">
        <f t="shared" si="9"/>
        <v>0</v>
      </c>
      <c r="AA72" s="349">
        <f t="shared" si="10"/>
        <v>0</v>
      </c>
      <c r="AB72" s="349">
        <f t="shared" si="11"/>
        <v>1</v>
      </c>
      <c r="AC72" s="350">
        <f t="shared" si="12"/>
        <v>0</v>
      </c>
      <c r="AD72" s="123"/>
      <c r="AE72" s="123" t="s">
        <v>972</v>
      </c>
      <c r="AF72" s="123">
        <v>198</v>
      </c>
      <c r="AG72" s="43" t="s">
        <v>2868</v>
      </c>
      <c r="AH72" s="43" t="b">
        <f t="shared" si="13"/>
        <v>1</v>
      </c>
      <c r="AI72" s="43" t="b">
        <f t="shared" si="14"/>
        <v>1</v>
      </c>
      <c r="AJ72" s="43" t="b">
        <f t="shared" si="15"/>
        <v>1</v>
      </c>
    </row>
    <row r="73" spans="1:36">
      <c r="A73" s="123">
        <v>562</v>
      </c>
      <c r="B73" s="123">
        <v>8</v>
      </c>
      <c r="C73" s="43" t="s">
        <v>1570</v>
      </c>
      <c r="D73" s="126" t="s">
        <v>587</v>
      </c>
      <c r="E73" s="43" t="s">
        <v>1575</v>
      </c>
      <c r="F73" s="123" t="s">
        <v>939</v>
      </c>
      <c r="G73" s="130">
        <v>10</v>
      </c>
      <c r="H73" s="124" t="s">
        <v>967</v>
      </c>
      <c r="I73" s="124">
        <v>1.87</v>
      </c>
      <c r="J73" s="124">
        <v>1.6</v>
      </c>
      <c r="K73" s="124">
        <v>1.25</v>
      </c>
      <c r="L73" s="45">
        <v>4401273.5199999996</v>
      </c>
      <c r="M73" s="45">
        <v>7404842.5999999996</v>
      </c>
      <c r="N73" s="233">
        <v>0</v>
      </c>
      <c r="O73" s="45">
        <v>6518980.6399999997</v>
      </c>
      <c r="P73" s="45">
        <v>1248647.32</v>
      </c>
      <c r="Q73" s="233">
        <v>1</v>
      </c>
      <c r="R73" s="233">
        <v>1</v>
      </c>
      <c r="S73" s="233">
        <v>0</v>
      </c>
      <c r="T73" s="233">
        <v>0</v>
      </c>
      <c r="U73" s="233">
        <v>1</v>
      </c>
      <c r="V73" s="233">
        <v>1</v>
      </c>
      <c r="W73" s="233">
        <v>0</v>
      </c>
      <c r="X73" s="234" t="s">
        <v>2985</v>
      </c>
      <c r="Y73" s="123">
        <f t="shared" si="8"/>
        <v>4</v>
      </c>
      <c r="Z73" s="171">
        <f t="shared" si="9"/>
        <v>0</v>
      </c>
      <c r="AA73" s="349">
        <f t="shared" si="10"/>
        <v>1</v>
      </c>
      <c r="AB73" s="349">
        <f t="shared" si="11"/>
        <v>1</v>
      </c>
      <c r="AC73" s="350">
        <f t="shared" si="12"/>
        <v>1</v>
      </c>
      <c r="AD73" s="123"/>
      <c r="AE73" s="123" t="s">
        <v>939</v>
      </c>
      <c r="AF73" s="43">
        <v>10</v>
      </c>
      <c r="AG73" s="43" t="s">
        <v>967</v>
      </c>
      <c r="AH73" s="43" t="b">
        <f t="shared" si="13"/>
        <v>1</v>
      </c>
      <c r="AI73" s="43" t="b">
        <f t="shared" si="14"/>
        <v>1</v>
      </c>
      <c r="AJ73" s="43" t="b">
        <f t="shared" si="15"/>
        <v>1</v>
      </c>
    </row>
    <row r="74" spans="1:36">
      <c r="A74" s="123">
        <v>563</v>
      </c>
      <c r="B74" s="123">
        <v>8</v>
      </c>
      <c r="C74" s="43" t="s">
        <v>1570</v>
      </c>
      <c r="D74" s="126" t="s">
        <v>588</v>
      </c>
      <c r="E74" s="43" t="s">
        <v>1576</v>
      </c>
      <c r="F74" s="123" t="s">
        <v>939</v>
      </c>
      <c r="G74" s="130">
        <v>36</v>
      </c>
      <c r="H74" s="124" t="s">
        <v>2865</v>
      </c>
      <c r="I74" s="124">
        <v>1.92</v>
      </c>
      <c r="J74" s="124">
        <v>1.71</v>
      </c>
      <c r="K74" s="124">
        <v>1.29</v>
      </c>
      <c r="L74" s="45">
        <v>13778743.029999999</v>
      </c>
      <c r="M74" s="45">
        <v>2895879.42</v>
      </c>
      <c r="N74" s="233">
        <v>0</v>
      </c>
      <c r="O74" s="45">
        <v>2716640.36</v>
      </c>
      <c r="P74" s="45">
        <v>4290185.93</v>
      </c>
      <c r="Q74" s="233">
        <v>0</v>
      </c>
      <c r="R74" s="233">
        <v>0</v>
      </c>
      <c r="S74" s="233">
        <v>0</v>
      </c>
      <c r="T74" s="233">
        <v>1</v>
      </c>
      <c r="U74" s="233">
        <v>0</v>
      </c>
      <c r="V74" s="233">
        <v>1</v>
      </c>
      <c r="W74" s="233">
        <v>0</v>
      </c>
      <c r="X74" s="234" t="s">
        <v>2986</v>
      </c>
      <c r="Y74" s="123">
        <f t="shared" si="8"/>
        <v>2</v>
      </c>
      <c r="Z74" s="171">
        <f t="shared" si="9"/>
        <v>0</v>
      </c>
      <c r="AA74" s="349">
        <f t="shared" si="10"/>
        <v>1</v>
      </c>
      <c r="AB74" s="349">
        <f t="shared" si="11"/>
        <v>1</v>
      </c>
      <c r="AC74" s="350">
        <f t="shared" si="12"/>
        <v>1</v>
      </c>
      <c r="AD74" s="123"/>
      <c r="AE74" s="123" t="s">
        <v>939</v>
      </c>
      <c r="AF74" s="43">
        <v>36</v>
      </c>
      <c r="AG74" s="43" t="s">
        <v>2865</v>
      </c>
      <c r="AH74" s="43" t="b">
        <f t="shared" si="13"/>
        <v>1</v>
      </c>
      <c r="AI74" s="43" t="b">
        <f t="shared" si="14"/>
        <v>1</v>
      </c>
      <c r="AJ74" s="43" t="b">
        <f t="shared" si="15"/>
        <v>1</v>
      </c>
    </row>
    <row r="75" spans="1:36">
      <c r="A75" s="123">
        <v>564</v>
      </c>
      <c r="B75" s="123">
        <v>8</v>
      </c>
      <c r="C75" s="43" t="s">
        <v>1570</v>
      </c>
      <c r="D75" s="126" t="s">
        <v>589</v>
      </c>
      <c r="E75" s="43" t="s">
        <v>1577</v>
      </c>
      <c r="F75" s="123" t="s">
        <v>939</v>
      </c>
      <c r="G75" s="130">
        <v>113</v>
      </c>
      <c r="H75" s="124" t="s">
        <v>2864</v>
      </c>
      <c r="I75" s="124">
        <v>1.08</v>
      </c>
      <c r="J75" s="124">
        <v>0.89</v>
      </c>
      <c r="K75" s="124">
        <v>0.63</v>
      </c>
      <c r="L75" s="45">
        <v>5468297.9199999999</v>
      </c>
      <c r="M75" s="45">
        <v>15466012.52</v>
      </c>
      <c r="N75" s="233">
        <v>3</v>
      </c>
      <c r="O75" s="45">
        <v>16856940.699999999</v>
      </c>
      <c r="P75" s="45">
        <v>-26164831.960000001</v>
      </c>
      <c r="Q75" s="233">
        <v>0</v>
      </c>
      <c r="R75" s="233">
        <v>1</v>
      </c>
      <c r="S75" s="233">
        <v>0</v>
      </c>
      <c r="T75" s="233">
        <v>1</v>
      </c>
      <c r="U75" s="233">
        <v>1</v>
      </c>
      <c r="V75" s="233">
        <v>1</v>
      </c>
      <c r="W75" s="233">
        <v>0</v>
      </c>
      <c r="X75" s="234" t="s">
        <v>2985</v>
      </c>
      <c r="Y75" s="123">
        <f t="shared" si="8"/>
        <v>4</v>
      </c>
      <c r="Z75" s="171">
        <f t="shared" si="9"/>
        <v>0</v>
      </c>
      <c r="AA75" s="349">
        <f t="shared" si="10"/>
        <v>1</v>
      </c>
      <c r="AB75" s="349">
        <f t="shared" si="11"/>
        <v>1</v>
      </c>
      <c r="AC75" s="350">
        <f t="shared" si="12"/>
        <v>0</v>
      </c>
      <c r="AD75" s="123"/>
      <c r="AE75" s="123" t="s">
        <v>939</v>
      </c>
      <c r="AF75" s="43">
        <v>113</v>
      </c>
      <c r="AG75" s="43" t="s">
        <v>2864</v>
      </c>
      <c r="AH75" s="43" t="b">
        <f t="shared" si="13"/>
        <v>1</v>
      </c>
      <c r="AI75" s="43" t="b">
        <f t="shared" si="14"/>
        <v>1</v>
      </c>
      <c r="AJ75" s="43" t="b">
        <f t="shared" si="15"/>
        <v>1</v>
      </c>
    </row>
    <row r="76" spans="1:36">
      <c r="A76" s="123">
        <v>565</v>
      </c>
      <c r="B76" s="123">
        <v>8</v>
      </c>
      <c r="C76" s="43" t="s">
        <v>1570</v>
      </c>
      <c r="D76" s="126" t="s">
        <v>590</v>
      </c>
      <c r="E76" s="43" t="s">
        <v>1578</v>
      </c>
      <c r="F76" s="123" t="s">
        <v>939</v>
      </c>
      <c r="G76" s="130">
        <v>30</v>
      </c>
      <c r="H76" s="124" t="s">
        <v>945</v>
      </c>
      <c r="I76" s="124">
        <v>1.75</v>
      </c>
      <c r="J76" s="124">
        <v>1.45</v>
      </c>
      <c r="K76" s="124">
        <v>1.04</v>
      </c>
      <c r="L76" s="45">
        <v>9239510.4499999993</v>
      </c>
      <c r="M76" s="45">
        <v>6382988.4900000002</v>
      </c>
      <c r="N76" s="233">
        <v>0</v>
      </c>
      <c r="O76" s="45">
        <v>8787668.1999999993</v>
      </c>
      <c r="P76" s="45">
        <v>535710.43999999994</v>
      </c>
      <c r="Q76" s="233">
        <v>1</v>
      </c>
      <c r="R76" s="233">
        <v>1</v>
      </c>
      <c r="S76" s="233">
        <v>0</v>
      </c>
      <c r="T76" s="233">
        <v>1</v>
      </c>
      <c r="U76" s="233">
        <v>0</v>
      </c>
      <c r="V76" s="233">
        <v>1</v>
      </c>
      <c r="W76" s="233">
        <v>0</v>
      </c>
      <c r="X76" s="234" t="s">
        <v>2985</v>
      </c>
      <c r="Y76" s="123">
        <f t="shared" si="8"/>
        <v>4</v>
      </c>
      <c r="Z76" s="171">
        <f t="shared" si="9"/>
        <v>0</v>
      </c>
      <c r="AA76" s="349">
        <f t="shared" si="10"/>
        <v>1</v>
      </c>
      <c r="AB76" s="349">
        <f t="shared" si="11"/>
        <v>1</v>
      </c>
      <c r="AC76" s="350">
        <f t="shared" si="12"/>
        <v>1</v>
      </c>
      <c r="AD76" s="123"/>
      <c r="AE76" s="123" t="s">
        <v>939</v>
      </c>
      <c r="AF76" s="43">
        <v>30</v>
      </c>
      <c r="AG76" s="43" t="s">
        <v>945</v>
      </c>
      <c r="AH76" s="43" t="b">
        <f t="shared" si="13"/>
        <v>1</v>
      </c>
      <c r="AI76" s="43" t="b">
        <f t="shared" si="14"/>
        <v>1</v>
      </c>
      <c r="AJ76" s="43" t="b">
        <f t="shared" si="15"/>
        <v>1</v>
      </c>
    </row>
    <row r="77" spans="1:36">
      <c r="A77" s="123">
        <v>566</v>
      </c>
      <c r="B77" s="123">
        <v>8</v>
      </c>
      <c r="C77" s="43" t="s">
        <v>1570</v>
      </c>
      <c r="D77" s="126" t="s">
        <v>591</v>
      </c>
      <c r="E77" s="43" t="s">
        <v>1579</v>
      </c>
      <c r="F77" s="123" t="s">
        <v>939</v>
      </c>
      <c r="G77" s="130">
        <v>30</v>
      </c>
      <c r="H77" s="124" t="s">
        <v>2865</v>
      </c>
      <c r="I77" s="124">
        <v>1.45</v>
      </c>
      <c r="J77" s="124">
        <v>1.21</v>
      </c>
      <c r="K77" s="124">
        <v>0.99</v>
      </c>
      <c r="L77" s="45">
        <v>8082456.1500000004</v>
      </c>
      <c r="M77" s="45">
        <v>9701438.0999999996</v>
      </c>
      <c r="N77" s="233">
        <v>1</v>
      </c>
      <c r="O77" s="45">
        <v>12016069.41</v>
      </c>
      <c r="P77" s="45">
        <v>-178043.36</v>
      </c>
      <c r="Q77" s="233">
        <v>1</v>
      </c>
      <c r="R77" s="233">
        <v>1</v>
      </c>
      <c r="S77" s="233">
        <v>0</v>
      </c>
      <c r="T77" s="233">
        <v>1</v>
      </c>
      <c r="U77" s="233">
        <v>1</v>
      </c>
      <c r="V77" s="233">
        <v>1</v>
      </c>
      <c r="W77" s="233">
        <v>0</v>
      </c>
      <c r="X77" s="234" t="s">
        <v>2813</v>
      </c>
      <c r="Y77" s="123">
        <f t="shared" si="8"/>
        <v>5</v>
      </c>
      <c r="Z77" s="171">
        <f t="shared" si="9"/>
        <v>1</v>
      </c>
      <c r="AA77" s="349">
        <f t="shared" si="10"/>
        <v>1</v>
      </c>
      <c r="AB77" s="349">
        <f t="shared" si="11"/>
        <v>1</v>
      </c>
      <c r="AC77" s="350">
        <f t="shared" si="12"/>
        <v>1</v>
      </c>
      <c r="AD77" s="123"/>
      <c r="AE77" s="123" t="s">
        <v>939</v>
      </c>
      <c r="AF77" s="43">
        <v>30</v>
      </c>
      <c r="AG77" s="43" t="s">
        <v>2865</v>
      </c>
      <c r="AH77" s="43" t="b">
        <f t="shared" si="13"/>
        <v>1</v>
      </c>
      <c r="AI77" s="43" t="b">
        <f t="shared" si="14"/>
        <v>1</v>
      </c>
      <c r="AJ77" s="43" t="b">
        <f t="shared" si="15"/>
        <v>1</v>
      </c>
    </row>
    <row r="78" spans="1:36">
      <c r="A78" s="123">
        <v>567</v>
      </c>
      <c r="B78" s="123">
        <v>8</v>
      </c>
      <c r="C78" s="43" t="s">
        <v>1570</v>
      </c>
      <c r="D78" s="126" t="s">
        <v>592</v>
      </c>
      <c r="E78" s="43" t="s">
        <v>1580</v>
      </c>
      <c r="F78" s="123" t="s">
        <v>939</v>
      </c>
      <c r="G78" s="130">
        <v>34</v>
      </c>
      <c r="H78" s="124" t="s">
        <v>2865</v>
      </c>
      <c r="I78" s="124">
        <v>2.82</v>
      </c>
      <c r="J78" s="124">
        <v>2.48</v>
      </c>
      <c r="K78" s="124">
        <v>2.1800000000000002</v>
      </c>
      <c r="L78" s="45">
        <v>23907037.329999998</v>
      </c>
      <c r="M78" s="45">
        <v>15041263.08</v>
      </c>
      <c r="N78" s="233">
        <v>0</v>
      </c>
      <c r="O78" s="45">
        <v>12210654.83</v>
      </c>
      <c r="P78" s="45">
        <v>15505941.619999999</v>
      </c>
      <c r="Q78" s="233">
        <v>1</v>
      </c>
      <c r="R78" s="233">
        <v>1</v>
      </c>
      <c r="S78" s="233">
        <v>1</v>
      </c>
      <c r="T78" s="233">
        <v>1</v>
      </c>
      <c r="U78" s="233">
        <v>1</v>
      </c>
      <c r="V78" s="233">
        <v>1</v>
      </c>
      <c r="W78" s="233">
        <v>0</v>
      </c>
      <c r="X78" s="234" t="s">
        <v>2984</v>
      </c>
      <c r="Y78" s="123">
        <f t="shared" si="8"/>
        <v>6</v>
      </c>
      <c r="Z78" s="171">
        <f t="shared" si="9"/>
        <v>1</v>
      </c>
      <c r="AA78" s="349">
        <f t="shared" si="10"/>
        <v>1</v>
      </c>
      <c r="AB78" s="349">
        <f t="shared" si="11"/>
        <v>1</v>
      </c>
      <c r="AC78" s="350">
        <f t="shared" si="12"/>
        <v>1</v>
      </c>
      <c r="AD78" s="123"/>
      <c r="AE78" s="123" t="s">
        <v>939</v>
      </c>
      <c r="AF78" s="123">
        <v>34</v>
      </c>
      <c r="AG78" s="43" t="s">
        <v>2865</v>
      </c>
      <c r="AH78" s="43" t="b">
        <f t="shared" si="13"/>
        <v>1</v>
      </c>
      <c r="AI78" s="43" t="b">
        <f t="shared" si="14"/>
        <v>1</v>
      </c>
      <c r="AJ78" s="43" t="b">
        <f t="shared" si="15"/>
        <v>1</v>
      </c>
    </row>
    <row r="79" spans="1:36">
      <c r="A79" s="123">
        <v>568</v>
      </c>
      <c r="B79" s="123">
        <v>8</v>
      </c>
      <c r="C79" s="43" t="s">
        <v>1570</v>
      </c>
      <c r="D79" s="126" t="s">
        <v>593</v>
      </c>
      <c r="E79" s="43" t="s">
        <v>1581</v>
      </c>
      <c r="F79" s="123" t="s">
        <v>939</v>
      </c>
      <c r="G79" s="130">
        <v>70</v>
      </c>
      <c r="H79" s="124" t="s">
        <v>2865</v>
      </c>
      <c r="I79" s="124">
        <v>1.71</v>
      </c>
      <c r="J79" s="124">
        <v>1.41</v>
      </c>
      <c r="K79" s="124">
        <v>0.93</v>
      </c>
      <c r="L79" s="45">
        <v>21809180.52</v>
      </c>
      <c r="M79" s="45">
        <v>18609248.68</v>
      </c>
      <c r="N79" s="233">
        <v>0</v>
      </c>
      <c r="O79" s="45">
        <v>20481306.609999999</v>
      </c>
      <c r="P79" s="45">
        <v>-2150832.9300000002</v>
      </c>
      <c r="Q79" s="233">
        <v>1</v>
      </c>
      <c r="R79" s="233">
        <v>1</v>
      </c>
      <c r="S79" s="233">
        <v>0</v>
      </c>
      <c r="T79" s="233">
        <v>1</v>
      </c>
      <c r="U79" s="233">
        <v>0</v>
      </c>
      <c r="V79" s="233">
        <v>0</v>
      </c>
      <c r="W79" s="233">
        <v>0</v>
      </c>
      <c r="X79" s="234" t="s">
        <v>2814</v>
      </c>
      <c r="Y79" s="123">
        <f t="shared" si="8"/>
        <v>3</v>
      </c>
      <c r="Z79" s="171">
        <f t="shared" si="9"/>
        <v>0</v>
      </c>
      <c r="AA79" s="349">
        <f t="shared" si="10"/>
        <v>1</v>
      </c>
      <c r="AB79" s="349">
        <f t="shared" si="11"/>
        <v>1</v>
      </c>
      <c r="AC79" s="350">
        <f t="shared" si="12"/>
        <v>1</v>
      </c>
      <c r="AD79" s="123"/>
      <c r="AE79" s="123" t="s">
        <v>939</v>
      </c>
      <c r="AF79" s="123">
        <v>70</v>
      </c>
      <c r="AG79" s="43" t="s">
        <v>2865</v>
      </c>
      <c r="AH79" s="43" t="b">
        <f t="shared" si="13"/>
        <v>1</v>
      </c>
      <c r="AI79" s="43" t="b">
        <f t="shared" si="14"/>
        <v>1</v>
      </c>
      <c r="AJ79" s="43" t="b">
        <f t="shared" si="15"/>
        <v>1</v>
      </c>
    </row>
    <row r="80" spans="1:36">
      <c r="A80" s="123">
        <v>569</v>
      </c>
      <c r="B80" s="123">
        <v>8</v>
      </c>
      <c r="C80" s="43" t="s">
        <v>1570</v>
      </c>
      <c r="D80" s="126" t="s">
        <v>594</v>
      </c>
      <c r="E80" s="43" t="s">
        <v>1582</v>
      </c>
      <c r="F80" s="123" t="s">
        <v>939</v>
      </c>
      <c r="G80" s="130">
        <v>114</v>
      </c>
      <c r="H80" s="124" t="s">
        <v>2864</v>
      </c>
      <c r="I80" s="124">
        <v>1.44</v>
      </c>
      <c r="J80" s="124">
        <v>1.1599999999999999</v>
      </c>
      <c r="K80" s="124">
        <v>0.83</v>
      </c>
      <c r="L80" s="45">
        <v>23721031.629999999</v>
      </c>
      <c r="M80" s="45">
        <v>28434708.16</v>
      </c>
      <c r="N80" s="233">
        <v>1</v>
      </c>
      <c r="O80" s="45">
        <v>7514254.2699999996</v>
      </c>
      <c r="P80" s="45">
        <v>-8989090.5399999991</v>
      </c>
      <c r="Q80" s="233">
        <v>0</v>
      </c>
      <c r="R80" s="233">
        <v>1</v>
      </c>
      <c r="S80" s="233">
        <v>0</v>
      </c>
      <c r="T80" s="233">
        <v>1</v>
      </c>
      <c r="U80" s="233">
        <v>1</v>
      </c>
      <c r="V80" s="233">
        <v>1</v>
      </c>
      <c r="W80" s="233">
        <v>0</v>
      </c>
      <c r="X80" s="234" t="s">
        <v>2985</v>
      </c>
      <c r="Y80" s="123">
        <f t="shared" si="8"/>
        <v>4</v>
      </c>
      <c r="Z80" s="171">
        <f t="shared" si="9"/>
        <v>0</v>
      </c>
      <c r="AA80" s="349">
        <f t="shared" si="10"/>
        <v>1</v>
      </c>
      <c r="AB80" s="349">
        <f t="shared" si="11"/>
        <v>1</v>
      </c>
      <c r="AC80" s="350">
        <f t="shared" si="12"/>
        <v>1</v>
      </c>
      <c r="AD80" s="123"/>
      <c r="AE80" s="123" t="s">
        <v>939</v>
      </c>
      <c r="AF80" s="123">
        <v>114</v>
      </c>
      <c r="AG80" s="43" t="s">
        <v>2864</v>
      </c>
      <c r="AH80" s="43" t="b">
        <f t="shared" si="13"/>
        <v>1</v>
      </c>
      <c r="AI80" s="43" t="b">
        <f t="shared" si="14"/>
        <v>1</v>
      </c>
      <c r="AJ80" s="43" t="b">
        <f t="shared" si="15"/>
        <v>1</v>
      </c>
    </row>
    <row r="81" spans="1:36">
      <c r="A81" s="123">
        <v>570</v>
      </c>
      <c r="B81" s="123">
        <v>8</v>
      </c>
      <c r="C81" s="43" t="s">
        <v>1570</v>
      </c>
      <c r="D81" s="126" t="s">
        <v>595</v>
      </c>
      <c r="E81" s="43" t="s">
        <v>1583</v>
      </c>
      <c r="F81" s="123" t="s">
        <v>939</v>
      </c>
      <c r="G81" s="130">
        <v>70</v>
      </c>
      <c r="H81" s="124" t="s">
        <v>2865</v>
      </c>
      <c r="I81" s="124">
        <v>2.11</v>
      </c>
      <c r="J81" s="124">
        <v>1.89</v>
      </c>
      <c r="K81" s="124">
        <v>1.6</v>
      </c>
      <c r="L81" s="45">
        <v>34227886.799999997</v>
      </c>
      <c r="M81" s="45">
        <v>15498251.109999999</v>
      </c>
      <c r="N81" s="233">
        <v>0</v>
      </c>
      <c r="O81" s="45">
        <v>15671590.630000001</v>
      </c>
      <c r="P81" s="45">
        <v>18608079.780000001</v>
      </c>
      <c r="Q81" s="233">
        <v>1</v>
      </c>
      <c r="R81" s="233">
        <v>1</v>
      </c>
      <c r="S81" s="233">
        <v>0</v>
      </c>
      <c r="T81" s="233">
        <v>1</v>
      </c>
      <c r="U81" s="233">
        <v>1</v>
      </c>
      <c r="V81" s="233">
        <v>1</v>
      </c>
      <c r="W81" s="233">
        <v>0</v>
      </c>
      <c r="X81" s="234" t="s">
        <v>2813</v>
      </c>
      <c r="Y81" s="123">
        <f t="shared" si="8"/>
        <v>5</v>
      </c>
      <c r="Z81" s="171">
        <f t="shared" si="9"/>
        <v>1</v>
      </c>
      <c r="AA81" s="349">
        <f t="shared" si="10"/>
        <v>1</v>
      </c>
      <c r="AB81" s="349">
        <f t="shared" si="11"/>
        <v>1</v>
      </c>
      <c r="AC81" s="350">
        <f t="shared" si="12"/>
        <v>1</v>
      </c>
      <c r="AD81" s="123"/>
      <c r="AE81" s="123" t="s">
        <v>939</v>
      </c>
      <c r="AF81" s="43">
        <v>70</v>
      </c>
      <c r="AG81" s="43" t="s">
        <v>2865</v>
      </c>
      <c r="AH81" s="43" t="b">
        <f t="shared" si="13"/>
        <v>1</v>
      </c>
      <c r="AI81" s="43" t="b">
        <f t="shared" si="14"/>
        <v>1</v>
      </c>
      <c r="AJ81" s="43" t="b">
        <f t="shared" si="15"/>
        <v>1</v>
      </c>
    </row>
    <row r="82" spans="1:36">
      <c r="A82" s="123">
        <v>571</v>
      </c>
      <c r="B82" s="123">
        <v>8</v>
      </c>
      <c r="C82" s="43" t="s">
        <v>1570</v>
      </c>
      <c r="D82" s="126" t="s">
        <v>596</v>
      </c>
      <c r="E82" s="43" t="s">
        <v>1584</v>
      </c>
      <c r="F82" s="123" t="s">
        <v>939</v>
      </c>
      <c r="G82" s="130">
        <v>114</v>
      </c>
      <c r="H82" s="124" t="s">
        <v>941</v>
      </c>
      <c r="I82" s="124">
        <v>3.58</v>
      </c>
      <c r="J82" s="124">
        <v>3.08</v>
      </c>
      <c r="K82" s="124">
        <v>2.5099999999999998</v>
      </c>
      <c r="L82" s="45">
        <v>59850982.939999998</v>
      </c>
      <c r="M82" s="45">
        <v>54228904.649999999</v>
      </c>
      <c r="N82" s="233">
        <v>0</v>
      </c>
      <c r="O82" s="45">
        <v>22125831.239999998</v>
      </c>
      <c r="P82" s="45">
        <v>34996921.359999999</v>
      </c>
      <c r="Q82" s="233">
        <v>1</v>
      </c>
      <c r="R82" s="233">
        <v>1</v>
      </c>
      <c r="S82" s="233">
        <v>0</v>
      </c>
      <c r="T82" s="233">
        <v>1</v>
      </c>
      <c r="U82" s="233">
        <v>1</v>
      </c>
      <c r="V82" s="233">
        <v>1</v>
      </c>
      <c r="W82" s="233">
        <v>0</v>
      </c>
      <c r="X82" s="234" t="s">
        <v>2813</v>
      </c>
      <c r="Y82" s="123">
        <f t="shared" si="8"/>
        <v>5</v>
      </c>
      <c r="Z82" s="171">
        <f t="shared" si="9"/>
        <v>1</v>
      </c>
      <c r="AA82" s="349">
        <f t="shared" si="10"/>
        <v>1</v>
      </c>
      <c r="AB82" s="349">
        <f t="shared" si="11"/>
        <v>1</v>
      </c>
      <c r="AC82" s="350">
        <f t="shared" si="12"/>
        <v>1</v>
      </c>
      <c r="AD82" s="123"/>
      <c r="AE82" s="123" t="s">
        <v>939</v>
      </c>
      <c r="AF82" s="123">
        <v>114</v>
      </c>
      <c r="AG82" s="43" t="s">
        <v>941</v>
      </c>
      <c r="AH82" s="43" t="b">
        <f t="shared" si="13"/>
        <v>1</v>
      </c>
      <c r="AI82" s="43" t="b">
        <f t="shared" si="14"/>
        <v>1</v>
      </c>
      <c r="AJ82" s="43" t="b">
        <f t="shared" si="15"/>
        <v>1</v>
      </c>
    </row>
    <row r="83" spans="1:36">
      <c r="A83" s="123">
        <v>572</v>
      </c>
      <c r="B83" s="123">
        <v>8</v>
      </c>
      <c r="C83" s="43" t="s">
        <v>1570</v>
      </c>
      <c r="D83" s="126" t="s">
        <v>597</v>
      </c>
      <c r="E83" s="43" t="s">
        <v>1585</v>
      </c>
      <c r="F83" s="123" t="s">
        <v>939</v>
      </c>
      <c r="G83" s="130">
        <v>30</v>
      </c>
      <c r="H83" s="124" t="s">
        <v>945</v>
      </c>
      <c r="I83" s="124">
        <v>1.76</v>
      </c>
      <c r="J83" s="124">
        <v>1.57</v>
      </c>
      <c r="K83" s="124">
        <v>1.44</v>
      </c>
      <c r="L83" s="45">
        <v>12249067.92</v>
      </c>
      <c r="M83" s="45">
        <v>3945927.47</v>
      </c>
      <c r="N83" s="233">
        <v>0</v>
      </c>
      <c r="O83" s="45">
        <v>5963893.0999999996</v>
      </c>
      <c r="P83" s="45">
        <v>7216067.2699999996</v>
      </c>
      <c r="Q83" s="233">
        <v>0</v>
      </c>
      <c r="R83" s="233">
        <v>0</v>
      </c>
      <c r="S83" s="233">
        <v>0</v>
      </c>
      <c r="T83" s="233">
        <v>1</v>
      </c>
      <c r="U83" s="233">
        <v>1</v>
      </c>
      <c r="V83" s="233">
        <v>1</v>
      </c>
      <c r="W83" s="233">
        <v>0</v>
      </c>
      <c r="X83" s="234" t="s">
        <v>2814</v>
      </c>
      <c r="Y83" s="123">
        <f t="shared" si="8"/>
        <v>3</v>
      </c>
      <c r="Z83" s="171">
        <f t="shared" si="9"/>
        <v>0</v>
      </c>
      <c r="AA83" s="349">
        <f t="shared" si="10"/>
        <v>1</v>
      </c>
      <c r="AB83" s="349">
        <f t="shared" si="11"/>
        <v>1</v>
      </c>
      <c r="AC83" s="350">
        <f t="shared" si="12"/>
        <v>1</v>
      </c>
      <c r="AD83" s="123"/>
      <c r="AE83" s="123" t="s">
        <v>939</v>
      </c>
      <c r="AF83" s="43">
        <v>30</v>
      </c>
      <c r="AG83" s="43" t="s">
        <v>945</v>
      </c>
      <c r="AH83" s="43" t="b">
        <f t="shared" si="13"/>
        <v>1</v>
      </c>
      <c r="AI83" s="43" t="b">
        <f t="shared" si="14"/>
        <v>1</v>
      </c>
      <c r="AJ83" s="43" t="b">
        <f t="shared" si="15"/>
        <v>1</v>
      </c>
    </row>
    <row r="84" spans="1:36">
      <c r="A84" s="123">
        <v>573</v>
      </c>
      <c r="B84" s="123">
        <v>8</v>
      </c>
      <c r="C84" s="43" t="s">
        <v>1570</v>
      </c>
      <c r="D84" s="126" t="s">
        <v>598</v>
      </c>
      <c r="E84" s="43" t="s">
        <v>1586</v>
      </c>
      <c r="F84" s="123" t="s">
        <v>939</v>
      </c>
      <c r="G84" s="130">
        <v>30</v>
      </c>
      <c r="H84" s="124" t="s">
        <v>945</v>
      </c>
      <c r="I84" s="124">
        <v>1.57</v>
      </c>
      <c r="J84" s="124">
        <v>1.38</v>
      </c>
      <c r="K84" s="124">
        <v>1.19</v>
      </c>
      <c r="L84" s="45">
        <v>10836381.800000001</v>
      </c>
      <c r="M84" s="45">
        <v>4629946.45</v>
      </c>
      <c r="N84" s="233">
        <v>0</v>
      </c>
      <c r="O84" s="45">
        <v>3284224.32</v>
      </c>
      <c r="P84" s="45">
        <v>3590740.46</v>
      </c>
      <c r="Q84" s="233">
        <v>0</v>
      </c>
      <c r="R84" s="233">
        <v>0</v>
      </c>
      <c r="S84" s="233">
        <v>0</v>
      </c>
      <c r="T84" s="233">
        <v>1</v>
      </c>
      <c r="U84" s="233">
        <v>1</v>
      </c>
      <c r="V84" s="233">
        <v>1</v>
      </c>
      <c r="W84" s="233">
        <v>0</v>
      </c>
      <c r="X84" s="234" t="s">
        <v>2814</v>
      </c>
      <c r="Y84" s="123">
        <f t="shared" si="8"/>
        <v>3</v>
      </c>
      <c r="Z84" s="171">
        <f t="shared" si="9"/>
        <v>0</v>
      </c>
      <c r="AA84" s="349">
        <f t="shared" si="10"/>
        <v>1</v>
      </c>
      <c r="AB84" s="349">
        <f t="shared" si="11"/>
        <v>1</v>
      </c>
      <c r="AC84" s="350">
        <f t="shared" si="12"/>
        <v>1</v>
      </c>
      <c r="AD84" s="123"/>
      <c r="AE84" s="123" t="s">
        <v>939</v>
      </c>
      <c r="AF84" s="123">
        <v>30</v>
      </c>
      <c r="AG84" s="43" t="s">
        <v>945</v>
      </c>
      <c r="AH84" s="43" t="b">
        <f t="shared" si="13"/>
        <v>1</v>
      </c>
      <c r="AI84" s="43" t="b">
        <f t="shared" si="14"/>
        <v>1</v>
      </c>
      <c r="AJ84" s="43" t="b">
        <f t="shared" si="15"/>
        <v>1</v>
      </c>
    </row>
    <row r="85" spans="1:36">
      <c r="A85" s="123">
        <v>574</v>
      </c>
      <c r="B85" s="123">
        <v>8</v>
      </c>
      <c r="C85" s="43" t="s">
        <v>1570</v>
      </c>
      <c r="D85" s="126" t="s">
        <v>599</v>
      </c>
      <c r="E85" s="43" t="s">
        <v>1587</v>
      </c>
      <c r="F85" s="123" t="s">
        <v>939</v>
      </c>
      <c r="G85" s="130">
        <v>30</v>
      </c>
      <c r="H85" s="124" t="s">
        <v>945</v>
      </c>
      <c r="I85" s="124">
        <v>1.35</v>
      </c>
      <c r="J85" s="124">
        <v>1.21</v>
      </c>
      <c r="K85" s="124">
        <v>1.0900000000000001</v>
      </c>
      <c r="L85" s="45">
        <v>6882417</v>
      </c>
      <c r="M85" s="45">
        <v>6155606.0599999996</v>
      </c>
      <c r="N85" s="233">
        <v>1</v>
      </c>
      <c r="O85" s="45">
        <v>7952718.1399999997</v>
      </c>
      <c r="P85" s="45">
        <v>1682813.82</v>
      </c>
      <c r="Q85" s="233">
        <v>1</v>
      </c>
      <c r="R85" s="233">
        <v>1</v>
      </c>
      <c r="S85" s="233">
        <v>0</v>
      </c>
      <c r="T85" s="233">
        <v>1</v>
      </c>
      <c r="U85" s="233">
        <v>0</v>
      </c>
      <c r="V85" s="233">
        <v>1</v>
      </c>
      <c r="W85" s="233">
        <v>0</v>
      </c>
      <c r="X85" s="234" t="s">
        <v>2985</v>
      </c>
      <c r="Y85" s="123">
        <f t="shared" si="8"/>
        <v>4</v>
      </c>
      <c r="Z85" s="171">
        <f t="shared" si="9"/>
        <v>0</v>
      </c>
      <c r="AA85" s="349">
        <f t="shared" si="10"/>
        <v>1</v>
      </c>
      <c r="AB85" s="349">
        <f t="shared" si="11"/>
        <v>1</v>
      </c>
      <c r="AC85" s="350">
        <f t="shared" si="12"/>
        <v>1</v>
      </c>
      <c r="AD85" s="123"/>
      <c r="AE85" s="123" t="s">
        <v>939</v>
      </c>
      <c r="AF85" s="43">
        <v>30</v>
      </c>
      <c r="AG85" s="43" t="s">
        <v>945</v>
      </c>
      <c r="AH85" s="43" t="b">
        <f t="shared" si="13"/>
        <v>1</v>
      </c>
      <c r="AI85" s="43" t="b">
        <f t="shared" si="14"/>
        <v>1</v>
      </c>
      <c r="AJ85" s="43" t="b">
        <f t="shared" si="15"/>
        <v>1</v>
      </c>
    </row>
    <row r="86" spans="1:36">
      <c r="A86" s="123">
        <v>575</v>
      </c>
      <c r="B86" s="123">
        <v>8</v>
      </c>
      <c r="C86" s="43" t="s">
        <v>1570</v>
      </c>
      <c r="D86" s="126" t="s">
        <v>600</v>
      </c>
      <c r="E86" s="43" t="s">
        <v>1588</v>
      </c>
      <c r="F86" s="123" t="s">
        <v>939</v>
      </c>
      <c r="G86" s="130">
        <v>30</v>
      </c>
      <c r="H86" s="124" t="s">
        <v>945</v>
      </c>
      <c r="I86" s="124">
        <v>1.39</v>
      </c>
      <c r="J86" s="124">
        <v>1.1499999999999999</v>
      </c>
      <c r="K86" s="124">
        <v>0.88</v>
      </c>
      <c r="L86" s="45">
        <v>6338561.9500000002</v>
      </c>
      <c r="M86" s="45">
        <v>4126381.12</v>
      </c>
      <c r="N86" s="233">
        <v>1</v>
      </c>
      <c r="O86" s="45">
        <v>2496502.71</v>
      </c>
      <c r="P86" s="45">
        <v>-2001701.39</v>
      </c>
      <c r="Q86" s="233">
        <v>0</v>
      </c>
      <c r="R86" s="233">
        <v>1</v>
      </c>
      <c r="S86" s="233">
        <v>0</v>
      </c>
      <c r="T86" s="233">
        <v>1</v>
      </c>
      <c r="U86" s="233">
        <v>0</v>
      </c>
      <c r="V86" s="233">
        <v>1</v>
      </c>
      <c r="W86" s="233">
        <v>0</v>
      </c>
      <c r="X86" s="234" t="s">
        <v>2814</v>
      </c>
      <c r="Y86" s="123">
        <f t="shared" si="8"/>
        <v>3</v>
      </c>
      <c r="Z86" s="171">
        <f t="shared" si="9"/>
        <v>0</v>
      </c>
      <c r="AA86" s="349">
        <f t="shared" si="10"/>
        <v>1</v>
      </c>
      <c r="AB86" s="349">
        <f t="shared" si="11"/>
        <v>1</v>
      </c>
      <c r="AC86" s="350">
        <f t="shared" si="12"/>
        <v>1</v>
      </c>
      <c r="AD86" s="123"/>
      <c r="AE86" s="123" t="s">
        <v>939</v>
      </c>
      <c r="AF86" s="43">
        <v>30</v>
      </c>
      <c r="AG86" s="43" t="s">
        <v>945</v>
      </c>
      <c r="AH86" s="43" t="b">
        <f t="shared" si="13"/>
        <v>1</v>
      </c>
      <c r="AI86" s="43" t="b">
        <f t="shared" si="14"/>
        <v>1</v>
      </c>
      <c r="AJ86" s="43" t="b">
        <f t="shared" si="15"/>
        <v>1</v>
      </c>
    </row>
    <row r="87" spans="1:36">
      <c r="A87" s="123">
        <v>576</v>
      </c>
      <c r="B87" s="123">
        <v>8</v>
      </c>
      <c r="C87" s="43" t="s">
        <v>1570</v>
      </c>
      <c r="D87" s="126" t="s">
        <v>601</v>
      </c>
      <c r="E87" s="43" t="s">
        <v>2915</v>
      </c>
      <c r="F87" s="123" t="s">
        <v>939</v>
      </c>
      <c r="G87" s="130">
        <v>150</v>
      </c>
      <c r="H87" s="124" t="s">
        <v>2864</v>
      </c>
      <c r="I87" s="124">
        <v>1.1000000000000001</v>
      </c>
      <c r="J87" s="124">
        <v>0.86</v>
      </c>
      <c r="K87" s="124">
        <v>0.54</v>
      </c>
      <c r="L87" s="45">
        <v>6222474.2300000004</v>
      </c>
      <c r="M87" s="45">
        <v>22003590.07</v>
      </c>
      <c r="N87" s="233">
        <v>3</v>
      </c>
      <c r="O87" s="45">
        <v>3581599.33</v>
      </c>
      <c r="P87" s="45">
        <v>-28169742.030000001</v>
      </c>
      <c r="Q87" s="233">
        <v>0</v>
      </c>
      <c r="R87" s="233">
        <v>1</v>
      </c>
      <c r="S87" s="233">
        <v>1</v>
      </c>
      <c r="T87" s="233">
        <v>1</v>
      </c>
      <c r="U87" s="233">
        <v>1</v>
      </c>
      <c r="V87" s="233">
        <v>1</v>
      </c>
      <c r="W87" s="233">
        <v>1</v>
      </c>
      <c r="X87" s="234" t="s">
        <v>2984</v>
      </c>
      <c r="Y87" s="123">
        <f t="shared" si="8"/>
        <v>6</v>
      </c>
      <c r="Z87" s="171">
        <f t="shared" si="9"/>
        <v>1</v>
      </c>
      <c r="AA87" s="349">
        <f t="shared" si="10"/>
        <v>1</v>
      </c>
      <c r="AB87" s="349">
        <f t="shared" si="11"/>
        <v>1</v>
      </c>
      <c r="AC87" s="350">
        <f t="shared" si="12"/>
        <v>0</v>
      </c>
      <c r="AD87" s="123"/>
      <c r="AE87" s="123" t="s">
        <v>939</v>
      </c>
      <c r="AF87" s="123">
        <v>150</v>
      </c>
      <c r="AG87" s="43" t="s">
        <v>2864</v>
      </c>
      <c r="AH87" s="43" t="b">
        <f t="shared" si="13"/>
        <v>1</v>
      </c>
      <c r="AI87" s="43" t="b">
        <f t="shared" si="14"/>
        <v>1</v>
      </c>
      <c r="AJ87" s="43" t="b">
        <f t="shared" si="15"/>
        <v>1</v>
      </c>
    </row>
    <row r="88" spans="1:36">
      <c r="A88" s="123">
        <v>577</v>
      </c>
      <c r="B88" s="123">
        <v>8</v>
      </c>
      <c r="C88" s="43" t="s">
        <v>1570</v>
      </c>
      <c r="D88" s="126" t="s">
        <v>602</v>
      </c>
      <c r="E88" s="43" t="s">
        <v>1590</v>
      </c>
      <c r="F88" s="123" t="s">
        <v>939</v>
      </c>
      <c r="G88" s="130">
        <v>26</v>
      </c>
      <c r="H88" s="124" t="s">
        <v>1015</v>
      </c>
      <c r="I88" s="124">
        <v>1.66</v>
      </c>
      <c r="J88" s="124">
        <v>1.32</v>
      </c>
      <c r="K88" s="124">
        <v>0.94</v>
      </c>
      <c r="L88" s="45">
        <v>5094969.1500000004</v>
      </c>
      <c r="M88" s="45">
        <v>10727570.91</v>
      </c>
      <c r="N88" s="233">
        <v>0</v>
      </c>
      <c r="O88" s="45">
        <v>6385940.0199999996</v>
      </c>
      <c r="P88" s="45">
        <v>-451640.94</v>
      </c>
      <c r="Q88" s="233">
        <v>0</v>
      </c>
      <c r="R88" s="233">
        <v>1</v>
      </c>
      <c r="S88" s="233">
        <v>0</v>
      </c>
      <c r="T88" s="233">
        <v>1</v>
      </c>
      <c r="U88" s="233">
        <v>0</v>
      </c>
      <c r="V88" s="233">
        <v>1</v>
      </c>
      <c r="W88" s="233">
        <v>0</v>
      </c>
      <c r="X88" s="234" t="s">
        <v>2814</v>
      </c>
      <c r="Y88" s="123">
        <f t="shared" si="8"/>
        <v>3</v>
      </c>
      <c r="Z88" s="171">
        <f t="shared" si="9"/>
        <v>0</v>
      </c>
      <c r="AA88" s="349">
        <f t="shared" si="10"/>
        <v>1</v>
      </c>
      <c r="AB88" s="349">
        <f t="shared" si="11"/>
        <v>1</v>
      </c>
      <c r="AC88" s="350">
        <f t="shared" si="12"/>
        <v>1</v>
      </c>
      <c r="AD88" s="123"/>
      <c r="AE88" s="123" t="s">
        <v>939</v>
      </c>
      <c r="AF88" s="123">
        <v>26</v>
      </c>
      <c r="AG88" s="43" t="s">
        <v>1015</v>
      </c>
      <c r="AH88" s="43" t="b">
        <f t="shared" si="13"/>
        <v>1</v>
      </c>
      <c r="AI88" s="43" t="b">
        <f t="shared" si="14"/>
        <v>1</v>
      </c>
      <c r="AJ88" s="43" t="b">
        <f t="shared" si="15"/>
        <v>1</v>
      </c>
    </row>
    <row r="89" spans="1:36">
      <c r="A89" s="123">
        <v>578</v>
      </c>
      <c r="B89" s="123">
        <v>8</v>
      </c>
      <c r="C89" s="43" t="s">
        <v>1570</v>
      </c>
      <c r="D89" s="126" t="s">
        <v>603</v>
      </c>
      <c r="E89" s="43" t="s">
        <v>1591</v>
      </c>
      <c r="F89" s="123" t="s">
        <v>939</v>
      </c>
      <c r="G89" s="130">
        <v>14</v>
      </c>
      <c r="H89" s="124" t="s">
        <v>1015</v>
      </c>
      <c r="I89" s="124">
        <v>2.23</v>
      </c>
      <c r="J89" s="124">
        <v>1.91</v>
      </c>
      <c r="K89" s="124">
        <v>1.67</v>
      </c>
      <c r="L89" s="45">
        <v>11371714.01</v>
      </c>
      <c r="M89" s="45">
        <v>5493220.2999999998</v>
      </c>
      <c r="N89" s="233">
        <v>0</v>
      </c>
      <c r="O89" s="45">
        <v>8783438.0099999998</v>
      </c>
      <c r="P89" s="45">
        <v>6177060.6799999997</v>
      </c>
      <c r="Q89" s="233">
        <v>1</v>
      </c>
      <c r="R89" s="233">
        <v>0</v>
      </c>
      <c r="S89" s="233">
        <v>0</v>
      </c>
      <c r="T89" s="233">
        <v>1</v>
      </c>
      <c r="U89" s="233">
        <v>0</v>
      </c>
      <c r="V89" s="233">
        <v>1</v>
      </c>
      <c r="W89" s="233">
        <v>0</v>
      </c>
      <c r="X89" s="234" t="s">
        <v>2814</v>
      </c>
      <c r="Y89" s="123">
        <f t="shared" ref="Y89" si="16">SUM(Q89:W89)</f>
        <v>3</v>
      </c>
      <c r="Z89" s="171">
        <f t="shared" ref="Z89" si="17">IF(Y89&gt;4,1,0)</f>
        <v>0</v>
      </c>
      <c r="AA89" s="349">
        <f t="shared" ref="AA89" si="18">IF(L89&gt;0,1,0)</f>
        <v>1</v>
      </c>
      <c r="AB89" s="349">
        <f t="shared" ref="AB89" si="19">IF(O89&gt;0,1,0)</f>
        <v>1</v>
      </c>
      <c r="AC89" s="350">
        <f t="shared" ref="AC89" si="20">IF(K89&gt;0.8,1,0)</f>
        <v>1</v>
      </c>
      <c r="AD89" s="123"/>
      <c r="AE89" s="123" t="s">
        <v>939</v>
      </c>
      <c r="AF89" s="123">
        <v>14</v>
      </c>
      <c r="AG89" s="43" t="s">
        <v>1015</v>
      </c>
      <c r="AH89" s="43" t="b">
        <f t="shared" ref="AH89" si="21">AE89=F89</f>
        <v>1</v>
      </c>
      <c r="AI89" s="43" t="b">
        <f t="shared" ref="AI89" si="22">AF89=G89</f>
        <v>1</v>
      </c>
      <c r="AJ89" s="43" t="b">
        <f t="shared" ref="AJ89" si="23">H89=AG89</f>
        <v>1</v>
      </c>
    </row>
    <row r="90" spans="1:36" s="164" customFormat="1">
      <c r="A90" s="163"/>
      <c r="B90" s="163"/>
      <c r="D90" s="165"/>
      <c r="F90" s="163" t="s">
        <v>2812</v>
      </c>
      <c r="G90" s="166"/>
      <c r="L90" s="167">
        <f>SUM(L2:L89)</f>
        <v>3528996159.1000018</v>
      </c>
      <c r="M90" s="167">
        <f>SUM(M2:M89)</f>
        <v>1228350119.6500001</v>
      </c>
      <c r="N90" s="168">
        <v>0</v>
      </c>
      <c r="O90" s="167">
        <f>SUM(O2:O89)</f>
        <v>1265111368.4499998</v>
      </c>
      <c r="P90" s="167">
        <f>SUM(P2:P89)</f>
        <v>-234923834.64000002</v>
      </c>
      <c r="Q90" s="169">
        <f t="shared" ref="Q90:W90" si="24">COUNTIF(Q2:Q89,1)</f>
        <v>39</v>
      </c>
      <c r="R90" s="169">
        <f t="shared" si="24"/>
        <v>41</v>
      </c>
      <c r="S90" s="169">
        <f t="shared" si="24"/>
        <v>10</v>
      </c>
      <c r="T90" s="169">
        <f t="shared" si="24"/>
        <v>68</v>
      </c>
      <c r="U90" s="169">
        <f t="shared" si="24"/>
        <v>33</v>
      </c>
      <c r="V90" s="169">
        <f t="shared" si="24"/>
        <v>20</v>
      </c>
      <c r="W90" s="169">
        <f t="shared" si="24"/>
        <v>11</v>
      </c>
      <c r="X90" s="163"/>
      <c r="Y90" s="163"/>
      <c r="Z90" s="169">
        <f>COUNTIF(Z2:Z89,1)</f>
        <v>7</v>
      </c>
      <c r="AA90" s="349">
        <f t="shared" ref="AA90" si="25">IF(L90&gt;0,1,0)</f>
        <v>1</v>
      </c>
      <c r="AB90" s="349">
        <f t="shared" ref="AB90" si="26">IF(O90&gt;0,1,0)</f>
        <v>1</v>
      </c>
      <c r="AC90" s="350">
        <f t="shared" ref="AC90" si="27">IF(K90&gt;0.8,1,0)</f>
        <v>0</v>
      </c>
      <c r="AD90" s="163"/>
      <c r="AE90" s="163"/>
    </row>
    <row r="91" spans="1:36">
      <c r="O91" s="239"/>
      <c r="P91" s="240"/>
      <c r="Q91" s="125">
        <v>420</v>
      </c>
      <c r="R91" s="44">
        <v>410</v>
      </c>
      <c r="S91" s="44">
        <v>171</v>
      </c>
      <c r="T91" s="44">
        <v>647</v>
      </c>
      <c r="U91" s="44">
        <v>453</v>
      </c>
      <c r="V91" s="44">
        <v>146</v>
      </c>
      <c r="W91" s="44">
        <v>330</v>
      </c>
      <c r="AA91" s="349">
        <f t="shared" ref="AA91" si="28">IF(L91&gt;0,1,0)</f>
        <v>0</v>
      </c>
      <c r="AB91" s="349">
        <f t="shared" ref="AB91" si="29">IF(O91&gt;0,1,0)</f>
        <v>0</v>
      </c>
      <c r="AC91" s="350">
        <f t="shared" ref="AC91" si="30">IF(K91&gt;0.8,1,0)</f>
        <v>0</v>
      </c>
    </row>
  </sheetData>
  <autoFilter ref="A1:AJ91" xr:uid="{00000000-0009-0000-0000-000005000000}"/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90"/>
  <sheetViews>
    <sheetView zoomScale="90" zoomScaleNormal="90" workbookViewId="0">
      <selection activeCell="K13" sqref="K13"/>
    </sheetView>
  </sheetViews>
  <sheetFormatPr defaultColWidth="8.7265625" defaultRowHeight="24"/>
  <cols>
    <col min="1" max="2" width="8.7265625" style="1"/>
    <col min="3" max="3" width="8.90625" style="361" bestFit="1" customWidth="1"/>
    <col min="4" max="5" width="8.7265625" style="1"/>
    <col min="6" max="6" width="8.90625" style="2" bestFit="1" customWidth="1"/>
    <col min="7" max="7" width="8.7265625" style="1"/>
    <col min="8" max="8" width="10.90625" style="1" bestFit="1" customWidth="1"/>
    <col min="9" max="17" width="8.90625" style="1" bestFit="1" customWidth="1"/>
    <col min="18" max="16384" width="8.7265625" style="1"/>
  </cols>
  <sheetData>
    <row r="1" spans="1:20">
      <c r="A1" s="1" t="s">
        <v>927</v>
      </c>
      <c r="B1" s="1" t="s">
        <v>1</v>
      </c>
      <c r="C1" s="361" t="s">
        <v>2</v>
      </c>
      <c r="D1" s="1" t="s">
        <v>928</v>
      </c>
      <c r="E1" s="1" t="s">
        <v>2861</v>
      </c>
      <c r="F1" s="2" t="s">
        <v>8</v>
      </c>
      <c r="G1" s="1" t="s">
        <v>2876</v>
      </c>
      <c r="H1" s="1" t="s">
        <v>1950</v>
      </c>
      <c r="I1" s="1" t="s">
        <v>1951</v>
      </c>
      <c r="J1" s="1" t="s">
        <v>2968</v>
      </c>
      <c r="K1" s="1" t="s">
        <v>1952</v>
      </c>
      <c r="L1" s="1" t="s">
        <v>3057</v>
      </c>
      <c r="M1" s="1" t="s">
        <v>3169</v>
      </c>
      <c r="N1" s="1" t="s">
        <v>3170</v>
      </c>
      <c r="O1" s="1" t="s">
        <v>1942</v>
      </c>
      <c r="P1" s="1" t="s">
        <v>1939</v>
      </c>
      <c r="Q1" s="1" t="s">
        <v>924</v>
      </c>
      <c r="R1" s="1" t="s">
        <v>925</v>
      </c>
    </row>
    <row r="2" spans="1:20">
      <c r="A2" s="1" t="s">
        <v>2908</v>
      </c>
      <c r="B2" s="1" t="s">
        <v>1519</v>
      </c>
      <c r="C2" s="362" t="s">
        <v>536</v>
      </c>
      <c r="D2" s="1" t="s">
        <v>2447</v>
      </c>
      <c r="E2" s="1" t="s">
        <v>972</v>
      </c>
      <c r="F2" s="2">
        <v>17</v>
      </c>
      <c r="G2" s="1" t="s">
        <v>1000</v>
      </c>
      <c r="H2" s="1">
        <v>539515432.61000001</v>
      </c>
      <c r="I2" s="1">
        <v>40302.344000000005</v>
      </c>
      <c r="J2" s="1">
        <v>13386.701096343179</v>
      </c>
      <c r="K2" s="1">
        <v>17441.435289434135</v>
      </c>
      <c r="L2" s="1">
        <v>34745.534079999998</v>
      </c>
      <c r="M2" s="1">
        <v>1</v>
      </c>
      <c r="N2" s="1">
        <v>43669</v>
      </c>
      <c r="O2" s="1">
        <v>3366.6559999999954</v>
      </c>
      <c r="P2" s="1">
        <v>7.7094872793056757</v>
      </c>
      <c r="Q2" s="1">
        <v>1</v>
      </c>
      <c r="R2" s="2">
        <f t="shared" ref="R2:R24" si="0">SUM(M2+Q2)</f>
        <v>2</v>
      </c>
      <c r="S2" s="2">
        <f t="shared" ref="S2:S24" si="1">IF(R2&gt;=1,1,0)</f>
        <v>1</v>
      </c>
      <c r="T2" s="1">
        <f t="shared" ref="T2:T24" si="2">INT(C2)</f>
        <v>10705</v>
      </c>
    </row>
    <row r="3" spans="1:20">
      <c r="A3" s="1" t="s">
        <v>2908</v>
      </c>
      <c r="B3" s="1" t="s">
        <v>1519</v>
      </c>
      <c r="C3" s="362" t="s">
        <v>537</v>
      </c>
      <c r="D3" s="1" t="s">
        <v>2448</v>
      </c>
      <c r="E3" s="1" t="s">
        <v>939</v>
      </c>
      <c r="F3" s="2">
        <v>5</v>
      </c>
      <c r="G3" s="1" t="s">
        <v>945</v>
      </c>
      <c r="H3" s="1">
        <v>20596413.489999998</v>
      </c>
      <c r="I3" s="1">
        <v>1463.4743999999998</v>
      </c>
      <c r="J3" s="1">
        <v>14073.641117330102</v>
      </c>
      <c r="K3" s="1">
        <v>24018.383926061528</v>
      </c>
      <c r="L3" s="1">
        <v>1000.8532603999998</v>
      </c>
      <c r="M3" s="1">
        <v>1</v>
      </c>
      <c r="N3" s="1">
        <v>966.05</v>
      </c>
      <c r="O3" s="1">
        <v>-497.42439999999988</v>
      </c>
      <c r="P3" s="1">
        <v>-51.49054396770353</v>
      </c>
      <c r="Q3" s="1">
        <v>0</v>
      </c>
      <c r="R3" s="2">
        <f t="shared" si="0"/>
        <v>1</v>
      </c>
      <c r="S3" s="2">
        <f t="shared" si="1"/>
        <v>1</v>
      </c>
      <c r="T3" s="1">
        <f t="shared" si="2"/>
        <v>11030</v>
      </c>
    </row>
    <row r="4" spans="1:20">
      <c r="A4" s="1" t="s">
        <v>2908</v>
      </c>
      <c r="B4" s="1" t="s">
        <v>1519</v>
      </c>
      <c r="C4" s="362" t="s">
        <v>538</v>
      </c>
      <c r="D4" s="1" t="s">
        <v>2449</v>
      </c>
      <c r="E4" s="1" t="s">
        <v>939</v>
      </c>
      <c r="F4" s="2">
        <v>6</v>
      </c>
      <c r="G4" s="1" t="s">
        <v>2865</v>
      </c>
      <c r="H4" s="1">
        <v>27991507.920000002</v>
      </c>
      <c r="I4" s="1">
        <v>1953.5211999999999</v>
      </c>
      <c r="J4" s="1">
        <v>14328.745405987916</v>
      </c>
      <c r="K4" s="1">
        <v>21021.502305451351</v>
      </c>
      <c r="L4" s="1">
        <v>1680.4886163865542</v>
      </c>
      <c r="M4" s="1">
        <v>1</v>
      </c>
      <c r="N4" s="1">
        <v>2143.34</v>
      </c>
      <c r="O4" s="1">
        <v>189.81880000000024</v>
      </c>
      <c r="P4" s="1">
        <v>8.8562150662050918</v>
      </c>
      <c r="Q4" s="1">
        <v>1</v>
      </c>
      <c r="R4" s="2">
        <f t="shared" si="0"/>
        <v>2</v>
      </c>
      <c r="S4" s="2">
        <f t="shared" si="1"/>
        <v>1</v>
      </c>
      <c r="T4" s="1">
        <f t="shared" si="2"/>
        <v>11031</v>
      </c>
    </row>
    <row r="5" spans="1:20">
      <c r="A5" s="1" t="s">
        <v>2908</v>
      </c>
      <c r="B5" s="1" t="s">
        <v>1519</v>
      </c>
      <c r="C5" s="362" t="s">
        <v>539</v>
      </c>
      <c r="D5" s="1" t="s">
        <v>2450</v>
      </c>
      <c r="E5" s="1" t="s">
        <v>939</v>
      </c>
      <c r="F5" s="2">
        <v>6</v>
      </c>
      <c r="G5" s="1" t="s">
        <v>2865</v>
      </c>
      <c r="H5" s="1">
        <v>22126843.370000001</v>
      </c>
      <c r="I5" s="1">
        <v>1805.5339999999999</v>
      </c>
      <c r="J5" s="1">
        <v>12255.013403236939</v>
      </c>
      <c r="K5" s="1">
        <v>21021.502305451351</v>
      </c>
      <c r="L5" s="1">
        <v>1680.4886163865542</v>
      </c>
      <c r="M5" s="1">
        <v>1</v>
      </c>
      <c r="N5" s="1">
        <v>1964.06</v>
      </c>
      <c r="O5" s="1">
        <v>158.52600000000007</v>
      </c>
      <c r="P5" s="1">
        <v>8.0713420160280265</v>
      </c>
      <c r="Q5" s="1">
        <v>1</v>
      </c>
      <c r="R5" s="2">
        <f t="shared" si="0"/>
        <v>2</v>
      </c>
      <c r="S5" s="2">
        <f t="shared" si="1"/>
        <v>1</v>
      </c>
      <c r="T5" s="1">
        <f t="shared" si="2"/>
        <v>11032</v>
      </c>
    </row>
    <row r="6" spans="1:20">
      <c r="A6" s="1" t="s">
        <v>2908</v>
      </c>
      <c r="B6" s="1" t="s">
        <v>1519</v>
      </c>
      <c r="C6" s="362" t="s">
        <v>540</v>
      </c>
      <c r="D6" s="1" t="s">
        <v>2451</v>
      </c>
      <c r="E6" s="1" t="s">
        <v>939</v>
      </c>
      <c r="F6" s="2">
        <v>2</v>
      </c>
      <c r="G6" s="1" t="s">
        <v>967</v>
      </c>
      <c r="H6" s="1">
        <v>8496868.8699999992</v>
      </c>
      <c r="I6" s="1">
        <v>484.48980000000006</v>
      </c>
      <c r="J6" s="1">
        <v>17537.766264635495</v>
      </c>
      <c r="K6" s="1">
        <v>32761.355659500732</v>
      </c>
      <c r="L6" s="1">
        <v>380.63815384615384</v>
      </c>
      <c r="M6" s="1">
        <v>1</v>
      </c>
      <c r="N6" s="1">
        <v>533.87</v>
      </c>
      <c r="O6" s="1">
        <v>49.380199999999945</v>
      </c>
      <c r="P6" s="1">
        <v>9.2494802105381364</v>
      </c>
      <c r="Q6" s="1">
        <v>1</v>
      </c>
      <c r="R6" s="2">
        <f t="shared" si="0"/>
        <v>2</v>
      </c>
      <c r="S6" s="2">
        <f t="shared" si="1"/>
        <v>1</v>
      </c>
      <c r="T6" s="1">
        <f t="shared" si="2"/>
        <v>11033</v>
      </c>
    </row>
    <row r="7" spans="1:20">
      <c r="A7" s="1" t="s">
        <v>2908</v>
      </c>
      <c r="B7" s="1" t="s">
        <v>1519</v>
      </c>
      <c r="C7" s="362" t="s">
        <v>541</v>
      </c>
      <c r="D7" s="1" t="s">
        <v>2452</v>
      </c>
      <c r="E7" s="1" t="s">
        <v>939</v>
      </c>
      <c r="F7" s="2">
        <v>5</v>
      </c>
      <c r="G7" s="1" t="s">
        <v>945</v>
      </c>
      <c r="H7" s="1">
        <v>14992656.880000001</v>
      </c>
      <c r="I7" s="1">
        <v>1173.2387000000001</v>
      </c>
      <c r="J7" s="1">
        <v>12778.863227065387</v>
      </c>
      <c r="K7" s="1">
        <v>24018.383926061528</v>
      </c>
      <c r="L7" s="1">
        <v>1000.8532603999998</v>
      </c>
      <c r="M7" s="1">
        <v>1</v>
      </c>
      <c r="N7" s="1">
        <v>699.2</v>
      </c>
      <c r="O7" s="1">
        <v>-474.03870000000006</v>
      </c>
      <c r="P7" s="1">
        <v>-67.797296910755151</v>
      </c>
      <c r="Q7" s="1">
        <v>0</v>
      </c>
      <c r="R7" s="2">
        <f t="shared" si="0"/>
        <v>1</v>
      </c>
      <c r="S7" s="2">
        <f t="shared" si="1"/>
        <v>1</v>
      </c>
      <c r="T7" s="1">
        <f t="shared" si="2"/>
        <v>11034</v>
      </c>
    </row>
    <row r="8" spans="1:20">
      <c r="A8" s="1" t="s">
        <v>2908</v>
      </c>
      <c r="B8" s="1" t="s">
        <v>1519</v>
      </c>
      <c r="C8" s="362" t="s">
        <v>542</v>
      </c>
      <c r="D8" s="1" t="s">
        <v>2453</v>
      </c>
      <c r="E8" s="1" t="s">
        <v>939</v>
      </c>
      <c r="F8" s="2">
        <v>5</v>
      </c>
      <c r="G8" s="1" t="s">
        <v>945</v>
      </c>
      <c r="H8" s="1">
        <v>18482280.27</v>
      </c>
      <c r="I8" s="1">
        <v>1252.0005999999998</v>
      </c>
      <c r="J8" s="1">
        <v>14762.197613962806</v>
      </c>
      <c r="K8" s="1">
        <v>24018.383926061528</v>
      </c>
      <c r="L8" s="1">
        <v>1000.8532603999998</v>
      </c>
      <c r="M8" s="1">
        <v>1</v>
      </c>
      <c r="N8" s="1">
        <v>1509.09</v>
      </c>
      <c r="O8" s="1">
        <v>257.08940000000007</v>
      </c>
      <c r="P8" s="1">
        <v>17.036054840996897</v>
      </c>
      <c r="Q8" s="1">
        <v>1</v>
      </c>
      <c r="R8" s="2">
        <f t="shared" si="0"/>
        <v>2</v>
      </c>
      <c r="S8" s="2">
        <f t="shared" si="1"/>
        <v>1</v>
      </c>
      <c r="T8" s="1">
        <f t="shared" si="2"/>
        <v>11035</v>
      </c>
    </row>
    <row r="9" spans="1:20">
      <c r="A9" s="1" t="s">
        <v>2908</v>
      </c>
      <c r="B9" s="1" t="s">
        <v>1519</v>
      </c>
      <c r="C9" s="362" t="s">
        <v>543</v>
      </c>
      <c r="D9" s="1" t="s">
        <v>2454</v>
      </c>
      <c r="E9" s="1" t="s">
        <v>939</v>
      </c>
      <c r="F9" s="2">
        <v>10</v>
      </c>
      <c r="G9" s="1" t="s">
        <v>941</v>
      </c>
      <c r="H9" s="1">
        <v>60521947.060000002</v>
      </c>
      <c r="I9" s="1">
        <v>4949.7012999999997</v>
      </c>
      <c r="J9" s="1">
        <v>12227.393814653018</v>
      </c>
      <c r="K9" s="1">
        <v>18877.108068450307</v>
      </c>
      <c r="L9" s="1">
        <v>3268.6927694915262</v>
      </c>
      <c r="M9" s="1">
        <v>1</v>
      </c>
      <c r="N9" s="1">
        <v>5093.38</v>
      </c>
      <c r="O9" s="1">
        <v>143.67870000000039</v>
      </c>
      <c r="P9" s="1">
        <v>2.8208910389564568</v>
      </c>
      <c r="Q9" s="1">
        <v>0</v>
      </c>
      <c r="R9" s="2">
        <f t="shared" si="0"/>
        <v>1</v>
      </c>
      <c r="S9" s="2">
        <f t="shared" si="1"/>
        <v>1</v>
      </c>
      <c r="T9" s="1">
        <f t="shared" si="2"/>
        <v>11036</v>
      </c>
    </row>
    <row r="10" spans="1:20">
      <c r="A10" s="1" t="s">
        <v>2908</v>
      </c>
      <c r="B10" s="1" t="s">
        <v>1519</v>
      </c>
      <c r="C10" s="362" t="s">
        <v>544</v>
      </c>
      <c r="D10" s="1" t="s">
        <v>2455</v>
      </c>
      <c r="E10" s="1" t="s">
        <v>939</v>
      </c>
      <c r="F10" s="2">
        <v>5</v>
      </c>
      <c r="G10" s="1" t="s">
        <v>945</v>
      </c>
      <c r="H10" s="1">
        <v>19752175.07</v>
      </c>
      <c r="I10" s="1">
        <v>1255.9358</v>
      </c>
      <c r="J10" s="1">
        <v>15727.05791968029</v>
      </c>
      <c r="K10" s="1">
        <v>24018.383926061528</v>
      </c>
      <c r="L10" s="1">
        <v>1000.8532603999998</v>
      </c>
      <c r="M10" s="1">
        <v>1</v>
      </c>
      <c r="N10" s="1">
        <v>1396.91</v>
      </c>
      <c r="O10" s="1">
        <v>140.97420000000011</v>
      </c>
      <c r="P10" s="1">
        <v>10.091859890758895</v>
      </c>
      <c r="Q10" s="1">
        <v>1</v>
      </c>
      <c r="R10" s="2">
        <f t="shared" si="0"/>
        <v>2</v>
      </c>
      <c r="S10" s="2">
        <f t="shared" si="1"/>
        <v>1</v>
      </c>
      <c r="T10" s="1">
        <f t="shared" si="2"/>
        <v>11037</v>
      </c>
    </row>
    <row r="11" spans="1:20">
      <c r="A11" s="1" t="s">
        <v>2908</v>
      </c>
      <c r="B11" s="1" t="s">
        <v>1519</v>
      </c>
      <c r="C11" s="362" t="s">
        <v>545</v>
      </c>
      <c r="D11" s="1" t="s">
        <v>2456</v>
      </c>
      <c r="E11" s="1" t="s">
        <v>939</v>
      </c>
      <c r="F11" s="2">
        <v>5</v>
      </c>
      <c r="G11" s="1" t="s">
        <v>945</v>
      </c>
      <c r="H11" s="1">
        <v>20334746.440000001</v>
      </c>
      <c r="I11" s="1">
        <v>1406.9427999999998</v>
      </c>
      <c r="J11" s="1">
        <v>14453.143681463102</v>
      </c>
      <c r="K11" s="1">
        <v>24018.383926061528</v>
      </c>
      <c r="L11" s="1">
        <v>1000.8532603999998</v>
      </c>
      <c r="M11" s="1">
        <v>1</v>
      </c>
      <c r="N11" s="1">
        <v>1312.1</v>
      </c>
      <c r="O11" s="1">
        <v>-94.842799999999897</v>
      </c>
      <c r="P11" s="1">
        <v>-7.2283210121179717</v>
      </c>
      <c r="Q11" s="1">
        <v>0</v>
      </c>
      <c r="R11" s="2">
        <f t="shared" si="0"/>
        <v>1</v>
      </c>
      <c r="S11" s="2">
        <f t="shared" si="1"/>
        <v>1</v>
      </c>
      <c r="T11" s="1">
        <f t="shared" si="2"/>
        <v>11038</v>
      </c>
    </row>
    <row r="12" spans="1:20">
      <c r="A12" s="1" t="s">
        <v>2908</v>
      </c>
      <c r="B12" s="1" t="s">
        <v>1519</v>
      </c>
      <c r="C12" s="362" t="s">
        <v>546</v>
      </c>
      <c r="D12" s="1" t="s">
        <v>2457</v>
      </c>
      <c r="E12" s="1" t="s">
        <v>939</v>
      </c>
      <c r="F12" s="2">
        <v>6</v>
      </c>
      <c r="G12" s="1" t="s">
        <v>2865</v>
      </c>
      <c r="H12" s="1">
        <v>21946213.989999998</v>
      </c>
      <c r="I12" s="1">
        <v>2084.4345999999996</v>
      </c>
      <c r="J12" s="1">
        <v>10528.617203917072</v>
      </c>
      <c r="K12" s="1">
        <v>21021.502305451351</v>
      </c>
      <c r="L12" s="1">
        <v>1680.4886163865542</v>
      </c>
      <c r="M12" s="1">
        <v>1</v>
      </c>
      <c r="N12" s="1">
        <v>1681.19</v>
      </c>
      <c r="O12" s="1">
        <v>-403.24459999999954</v>
      </c>
      <c r="P12" s="1">
        <v>-23.985664915922623</v>
      </c>
      <c r="Q12" s="1">
        <v>0</v>
      </c>
      <c r="R12" s="2">
        <f t="shared" si="0"/>
        <v>1</v>
      </c>
      <c r="S12" s="2">
        <f t="shared" si="1"/>
        <v>1</v>
      </c>
      <c r="T12" s="1">
        <f t="shared" si="2"/>
        <v>11039</v>
      </c>
    </row>
    <row r="13" spans="1:20">
      <c r="A13" s="1" t="s">
        <v>2908</v>
      </c>
      <c r="B13" s="1" t="s">
        <v>1519</v>
      </c>
      <c r="C13" s="362" t="s">
        <v>547</v>
      </c>
      <c r="D13" s="1" t="s">
        <v>2909</v>
      </c>
      <c r="E13" s="1" t="s">
        <v>939</v>
      </c>
      <c r="F13" s="2">
        <v>12</v>
      </c>
      <c r="G13" s="1" t="s">
        <v>2866</v>
      </c>
      <c r="H13" s="1">
        <v>39210613.460000001</v>
      </c>
      <c r="I13" s="1">
        <v>2581.5807</v>
      </c>
      <c r="J13" s="1">
        <v>15188.606523127479</v>
      </c>
      <c r="K13" s="1">
        <v>25035.130583897597</v>
      </c>
      <c r="L13" s="1">
        <v>3635.5317399999994</v>
      </c>
      <c r="M13" s="1">
        <v>0</v>
      </c>
      <c r="N13" s="1">
        <v>2695.12</v>
      </c>
      <c r="O13" s="1">
        <v>113.53929999999991</v>
      </c>
      <c r="P13" s="1">
        <v>4.2127734572115489</v>
      </c>
      <c r="Q13" s="1">
        <v>0</v>
      </c>
      <c r="R13" s="2">
        <f t="shared" si="0"/>
        <v>0</v>
      </c>
      <c r="S13" s="2">
        <f t="shared" si="1"/>
        <v>0</v>
      </c>
      <c r="T13" s="1">
        <f t="shared" si="2"/>
        <v>11447</v>
      </c>
    </row>
    <row r="14" spans="1:20">
      <c r="A14" s="1" t="s">
        <v>2908</v>
      </c>
      <c r="B14" s="1" t="s">
        <v>1519</v>
      </c>
      <c r="C14" s="362" t="s">
        <v>548</v>
      </c>
      <c r="D14" s="1" t="s">
        <v>2458</v>
      </c>
      <c r="E14" s="1" t="s">
        <v>939</v>
      </c>
      <c r="F14" s="2">
        <v>6</v>
      </c>
      <c r="G14" s="1" t="s">
        <v>2865</v>
      </c>
      <c r="H14" s="1">
        <v>18841420.120000001</v>
      </c>
      <c r="I14" s="1">
        <v>1558.9699999999998</v>
      </c>
      <c r="J14" s="1">
        <v>12085.813145859127</v>
      </c>
      <c r="K14" s="1">
        <v>21021.502305451351</v>
      </c>
      <c r="L14" s="1">
        <v>1680.4886163865542</v>
      </c>
      <c r="M14" s="1">
        <v>0</v>
      </c>
      <c r="N14" s="1">
        <v>1509.95</v>
      </c>
      <c r="O14" s="1">
        <v>-49.019999999999754</v>
      </c>
      <c r="P14" s="1">
        <v>-3.2464651147388821</v>
      </c>
      <c r="Q14" s="1">
        <v>0</v>
      </c>
      <c r="R14" s="2">
        <f t="shared" si="0"/>
        <v>0</v>
      </c>
      <c r="S14" s="2">
        <f t="shared" si="1"/>
        <v>0</v>
      </c>
      <c r="T14" s="1">
        <f t="shared" si="2"/>
        <v>14133</v>
      </c>
    </row>
    <row r="15" spans="1:20">
      <c r="A15" s="1" t="s">
        <v>2908</v>
      </c>
      <c r="B15" s="1" t="s">
        <v>1519</v>
      </c>
      <c r="C15" s="362" t="s">
        <v>549</v>
      </c>
      <c r="D15" s="1" t="s">
        <v>2459</v>
      </c>
      <c r="E15" s="1" t="s">
        <v>939</v>
      </c>
      <c r="F15" s="2">
        <v>5</v>
      </c>
      <c r="G15" s="1" t="s">
        <v>945</v>
      </c>
      <c r="H15" s="1">
        <v>13111907.199999999</v>
      </c>
      <c r="I15" s="1">
        <v>993.43229999999994</v>
      </c>
      <c r="J15" s="1">
        <v>13198.591589985548</v>
      </c>
      <c r="K15" s="1">
        <v>24018.383926061528</v>
      </c>
      <c r="L15" s="1">
        <v>1000.8532603999998</v>
      </c>
      <c r="M15" s="1">
        <v>0</v>
      </c>
      <c r="N15" s="1">
        <v>998.18</v>
      </c>
      <c r="O15" s="1">
        <v>4.7477000000000089</v>
      </c>
      <c r="P15" s="1">
        <v>0.47563565689555082</v>
      </c>
      <c r="Q15" s="1">
        <v>0</v>
      </c>
      <c r="R15" s="2">
        <f t="shared" si="0"/>
        <v>0</v>
      </c>
      <c r="S15" s="2">
        <f t="shared" si="1"/>
        <v>0</v>
      </c>
      <c r="T15" s="1">
        <f t="shared" si="2"/>
        <v>28861</v>
      </c>
    </row>
    <row r="16" spans="1:20">
      <c r="A16" s="1" t="s">
        <v>2908</v>
      </c>
      <c r="B16" s="1" t="s">
        <v>1497</v>
      </c>
      <c r="C16" s="362" t="s">
        <v>516</v>
      </c>
      <c r="D16" s="1" t="s">
        <v>2428</v>
      </c>
      <c r="E16" s="1" t="s">
        <v>972</v>
      </c>
      <c r="F16" s="2">
        <v>17</v>
      </c>
      <c r="G16" s="1" t="s">
        <v>1000</v>
      </c>
      <c r="H16" s="1">
        <v>395137919.81999999</v>
      </c>
      <c r="I16" s="1">
        <v>22093.455900000001</v>
      </c>
      <c r="J16" s="1">
        <v>17884.839819016273</v>
      </c>
      <c r="K16" s="1">
        <v>17441.435289434135</v>
      </c>
      <c r="L16" s="1">
        <v>34745.534079999998</v>
      </c>
      <c r="M16" s="1">
        <v>0</v>
      </c>
      <c r="N16" s="1">
        <v>23864.86</v>
      </c>
      <c r="O16" s="1">
        <v>1771.4040999999997</v>
      </c>
      <c r="P16" s="1">
        <v>7.4226460997466566</v>
      </c>
      <c r="Q16" s="1">
        <v>1</v>
      </c>
      <c r="R16" s="2">
        <f t="shared" si="0"/>
        <v>1</v>
      </c>
      <c r="S16" s="2">
        <f t="shared" si="1"/>
        <v>1</v>
      </c>
      <c r="T16" s="1">
        <f t="shared" si="2"/>
        <v>10711</v>
      </c>
    </row>
    <row r="17" spans="1:20">
      <c r="A17" s="1" t="s">
        <v>2908</v>
      </c>
      <c r="B17" s="1" t="s">
        <v>1497</v>
      </c>
      <c r="C17" s="362" t="s">
        <v>517</v>
      </c>
      <c r="D17" s="1" t="s">
        <v>2429</v>
      </c>
      <c r="E17" s="1" t="s">
        <v>939</v>
      </c>
      <c r="F17" s="2">
        <v>6</v>
      </c>
      <c r="G17" s="1" t="s">
        <v>2865</v>
      </c>
      <c r="H17" s="1">
        <v>12443795.92</v>
      </c>
      <c r="I17" s="1">
        <v>814.7038</v>
      </c>
      <c r="J17" s="1">
        <v>15274.012371121873</v>
      </c>
      <c r="K17" s="1">
        <v>21021.502305451351</v>
      </c>
      <c r="L17" s="1">
        <v>1680.4886163865542</v>
      </c>
      <c r="M17" s="1">
        <v>0</v>
      </c>
      <c r="N17" s="1">
        <v>858.23</v>
      </c>
      <c r="O17" s="1">
        <v>43.526200000000017</v>
      </c>
      <c r="P17" s="1">
        <v>5.0716241566945941</v>
      </c>
      <c r="Q17" s="1">
        <v>1</v>
      </c>
      <c r="R17" s="2">
        <f t="shared" si="0"/>
        <v>1</v>
      </c>
      <c r="S17" s="2">
        <f t="shared" si="1"/>
        <v>1</v>
      </c>
      <c r="T17" s="1">
        <f t="shared" si="2"/>
        <v>11104</v>
      </c>
    </row>
    <row r="18" spans="1:20">
      <c r="A18" s="1" t="s">
        <v>2908</v>
      </c>
      <c r="B18" s="1" t="s">
        <v>1497</v>
      </c>
      <c r="C18" s="362" t="s">
        <v>518</v>
      </c>
      <c r="D18" s="1" t="s">
        <v>2430</v>
      </c>
      <c r="E18" s="1" t="s">
        <v>939</v>
      </c>
      <c r="F18" s="2">
        <v>6</v>
      </c>
      <c r="G18" s="1" t="s">
        <v>2865</v>
      </c>
      <c r="H18" s="1">
        <v>13759834.6</v>
      </c>
      <c r="I18" s="1">
        <v>909.28629999999987</v>
      </c>
      <c r="J18" s="1">
        <v>15132.565617671795</v>
      </c>
      <c r="K18" s="1">
        <v>21021.502305451351</v>
      </c>
      <c r="L18" s="1">
        <v>1680.4886163865542</v>
      </c>
      <c r="M18" s="1">
        <v>0</v>
      </c>
      <c r="N18" s="1">
        <v>953.63</v>
      </c>
      <c r="O18" s="1">
        <v>44.343700000000126</v>
      </c>
      <c r="P18" s="1">
        <v>4.6499900380650914</v>
      </c>
      <c r="Q18" s="1">
        <v>0</v>
      </c>
      <c r="R18" s="2">
        <f t="shared" si="0"/>
        <v>0</v>
      </c>
      <c r="S18" s="2">
        <f t="shared" si="1"/>
        <v>0</v>
      </c>
      <c r="T18" s="1">
        <f t="shared" si="2"/>
        <v>11105</v>
      </c>
    </row>
    <row r="19" spans="1:20">
      <c r="A19" s="1" t="s">
        <v>2908</v>
      </c>
      <c r="B19" s="1" t="s">
        <v>1497</v>
      </c>
      <c r="C19" s="362" t="s">
        <v>519</v>
      </c>
      <c r="D19" s="1" t="s">
        <v>2431</v>
      </c>
      <c r="E19" s="1" t="s">
        <v>939</v>
      </c>
      <c r="F19" s="2">
        <v>5</v>
      </c>
      <c r="G19" s="1" t="s">
        <v>945</v>
      </c>
      <c r="H19" s="1">
        <v>20509210.91</v>
      </c>
      <c r="I19" s="1">
        <v>959.31080000000009</v>
      </c>
      <c r="J19" s="1">
        <v>21379.109783815627</v>
      </c>
      <c r="K19" s="1">
        <v>24018.383926061528</v>
      </c>
      <c r="L19" s="1">
        <v>1000.8532603999998</v>
      </c>
      <c r="M19" s="1">
        <v>0</v>
      </c>
      <c r="N19" s="1">
        <v>1049.08</v>
      </c>
      <c r="O19" s="1">
        <v>89.769199999999842</v>
      </c>
      <c r="P19" s="1">
        <v>8.556945132878317</v>
      </c>
      <c r="Q19" s="1">
        <v>1</v>
      </c>
      <c r="R19" s="2">
        <f t="shared" si="0"/>
        <v>1</v>
      </c>
      <c r="S19" s="2">
        <f t="shared" si="1"/>
        <v>1</v>
      </c>
      <c r="T19" s="1">
        <f t="shared" si="2"/>
        <v>11106</v>
      </c>
    </row>
    <row r="20" spans="1:20">
      <c r="A20" s="1" t="s">
        <v>2908</v>
      </c>
      <c r="B20" s="1" t="s">
        <v>1497</v>
      </c>
      <c r="C20" s="362" t="s">
        <v>520</v>
      </c>
      <c r="D20" s="1" t="s">
        <v>2432</v>
      </c>
      <c r="E20" s="1" t="s">
        <v>939</v>
      </c>
      <c r="F20" s="2">
        <v>5</v>
      </c>
      <c r="G20" s="1" t="s">
        <v>945</v>
      </c>
      <c r="H20" s="1">
        <v>10103024.73</v>
      </c>
      <c r="I20" s="1">
        <v>731.93039999999996</v>
      </c>
      <c r="J20" s="1">
        <v>13803.258793459052</v>
      </c>
      <c r="K20" s="1">
        <v>24018.383926061528</v>
      </c>
      <c r="L20" s="1">
        <v>1000.8532603999998</v>
      </c>
      <c r="M20" s="1">
        <v>0</v>
      </c>
      <c r="N20" s="1">
        <v>587.84</v>
      </c>
      <c r="O20" s="1">
        <v>-144.09039999999993</v>
      </c>
      <c r="P20" s="1">
        <v>-24.511839956450721</v>
      </c>
      <c r="Q20" s="1">
        <v>0</v>
      </c>
      <c r="R20" s="2">
        <f t="shared" si="0"/>
        <v>0</v>
      </c>
      <c r="S20" s="2">
        <f t="shared" si="1"/>
        <v>0</v>
      </c>
      <c r="T20" s="1">
        <f t="shared" si="2"/>
        <v>11107</v>
      </c>
    </row>
    <row r="21" spans="1:20">
      <c r="A21" s="1" t="s">
        <v>2908</v>
      </c>
      <c r="B21" s="1" t="s">
        <v>1497</v>
      </c>
      <c r="C21" s="362" t="s">
        <v>521</v>
      </c>
      <c r="D21" s="1" t="s">
        <v>2433</v>
      </c>
      <c r="E21" s="1" t="s">
        <v>939</v>
      </c>
      <c r="F21" s="2">
        <v>6</v>
      </c>
      <c r="G21" s="1" t="s">
        <v>2865</v>
      </c>
      <c r="H21" s="1">
        <v>14167418.140000001</v>
      </c>
      <c r="I21" s="1">
        <v>1249.6500000000003</v>
      </c>
      <c r="J21" s="1">
        <v>11337.108902492695</v>
      </c>
      <c r="K21" s="1">
        <v>21021.502305451351</v>
      </c>
      <c r="L21" s="1">
        <v>1680.4886163865542</v>
      </c>
      <c r="M21" s="1">
        <v>0</v>
      </c>
      <c r="N21" s="1">
        <v>1302.68</v>
      </c>
      <c r="O21" s="1">
        <v>53.029999999999745</v>
      </c>
      <c r="P21" s="1">
        <v>4.070838578929572</v>
      </c>
      <c r="Q21" s="1">
        <v>0</v>
      </c>
      <c r="R21" s="2">
        <f t="shared" si="0"/>
        <v>0</v>
      </c>
      <c r="S21" s="2">
        <f t="shared" si="1"/>
        <v>0</v>
      </c>
      <c r="T21" s="1">
        <f t="shared" si="2"/>
        <v>11108</v>
      </c>
    </row>
    <row r="22" spans="1:20">
      <c r="A22" s="1" t="s">
        <v>2908</v>
      </c>
      <c r="B22" s="1" t="s">
        <v>1497</v>
      </c>
      <c r="C22" s="362" t="s">
        <v>522</v>
      </c>
      <c r="D22" s="1" t="s">
        <v>2434</v>
      </c>
      <c r="E22" s="1" t="s">
        <v>939</v>
      </c>
      <c r="F22" s="2">
        <v>6</v>
      </c>
      <c r="G22" s="1" t="s">
        <v>2865</v>
      </c>
      <c r="H22" s="1">
        <v>21126853.16</v>
      </c>
      <c r="I22" s="1">
        <v>1238.6025999999999</v>
      </c>
      <c r="J22" s="1">
        <v>17057.006952835396</v>
      </c>
      <c r="K22" s="1">
        <v>21021.502305451351</v>
      </c>
      <c r="L22" s="1">
        <v>1680.4886163865542</v>
      </c>
      <c r="M22" s="1">
        <v>0</v>
      </c>
      <c r="N22" s="1">
        <v>1843.31</v>
      </c>
      <c r="O22" s="1">
        <v>604.70740000000001</v>
      </c>
      <c r="P22" s="1">
        <v>32.805518333866793</v>
      </c>
      <c r="Q22" s="1">
        <v>1</v>
      </c>
      <c r="R22" s="2">
        <f t="shared" si="0"/>
        <v>1</v>
      </c>
      <c r="S22" s="2">
        <f t="shared" si="1"/>
        <v>1</v>
      </c>
      <c r="T22" s="1">
        <f t="shared" si="2"/>
        <v>11109</v>
      </c>
    </row>
    <row r="23" spans="1:20">
      <c r="A23" s="1" t="s">
        <v>2908</v>
      </c>
      <c r="B23" s="1" t="s">
        <v>1497</v>
      </c>
      <c r="C23" s="362" t="s">
        <v>523</v>
      </c>
      <c r="D23" s="1" t="s">
        <v>2435</v>
      </c>
      <c r="E23" s="1" t="s">
        <v>939</v>
      </c>
      <c r="F23" s="2">
        <v>10</v>
      </c>
      <c r="G23" s="1" t="s">
        <v>941</v>
      </c>
      <c r="H23" s="1">
        <v>45232264.229999997</v>
      </c>
      <c r="I23" s="1">
        <v>3273.5664000000002</v>
      </c>
      <c r="J23" s="1">
        <v>13817.426837592173</v>
      </c>
      <c r="K23" s="1">
        <v>18877.108068450307</v>
      </c>
      <c r="L23" s="1">
        <v>3268.6927694915262</v>
      </c>
      <c r="M23" s="1">
        <v>1</v>
      </c>
      <c r="N23" s="1">
        <v>2772.86</v>
      </c>
      <c r="O23" s="1">
        <v>-500.70640000000003</v>
      </c>
      <c r="P23" s="1">
        <v>-18.05739921957834</v>
      </c>
      <c r="Q23" s="1">
        <v>0</v>
      </c>
      <c r="R23" s="2">
        <f t="shared" si="0"/>
        <v>1</v>
      </c>
      <c r="S23" s="2">
        <f t="shared" si="1"/>
        <v>1</v>
      </c>
      <c r="T23" s="1">
        <f t="shared" si="2"/>
        <v>11110</v>
      </c>
    </row>
    <row r="24" spans="1:20">
      <c r="A24" s="1" t="s">
        <v>2908</v>
      </c>
      <c r="B24" s="1" t="s">
        <v>1497</v>
      </c>
      <c r="C24" s="362" t="s">
        <v>524</v>
      </c>
      <c r="D24" s="1" t="s">
        <v>2436</v>
      </c>
      <c r="E24" s="1" t="s">
        <v>939</v>
      </c>
      <c r="F24" s="2">
        <v>6</v>
      </c>
      <c r="G24" s="1" t="s">
        <v>2865</v>
      </c>
      <c r="H24" s="1">
        <v>16349794.82</v>
      </c>
      <c r="I24" s="1">
        <v>1303.8040999999998</v>
      </c>
      <c r="J24" s="1">
        <v>12540.070107157972</v>
      </c>
      <c r="K24" s="1">
        <v>21021.502305451351</v>
      </c>
      <c r="L24" s="1">
        <v>1680.4886163865542</v>
      </c>
      <c r="M24" s="1">
        <v>0</v>
      </c>
      <c r="N24" s="1">
        <v>1169.02</v>
      </c>
      <c r="O24" s="1">
        <v>-134.78409999999985</v>
      </c>
      <c r="P24" s="1">
        <v>-11.529665873979903</v>
      </c>
      <c r="Q24" s="1">
        <v>0</v>
      </c>
      <c r="R24" s="2">
        <f t="shared" si="0"/>
        <v>0</v>
      </c>
      <c r="S24" s="2">
        <f t="shared" si="1"/>
        <v>0</v>
      </c>
      <c r="T24" s="1">
        <f t="shared" si="2"/>
        <v>11111</v>
      </c>
    </row>
    <row r="25" spans="1:20">
      <c r="A25" s="1" t="s">
        <v>2908</v>
      </c>
      <c r="B25" s="1" t="s">
        <v>1497</v>
      </c>
      <c r="C25" s="362" t="s">
        <v>525</v>
      </c>
      <c r="D25" s="1" t="s">
        <v>2437</v>
      </c>
      <c r="E25" s="1" t="s">
        <v>939</v>
      </c>
      <c r="F25" s="2">
        <v>6</v>
      </c>
      <c r="G25" s="1" t="s">
        <v>2865</v>
      </c>
      <c r="H25" s="1">
        <v>18811627.93</v>
      </c>
      <c r="I25" s="1">
        <v>1910.0206000000001</v>
      </c>
      <c r="J25" s="1">
        <v>9848.9136347534677</v>
      </c>
      <c r="K25" s="1">
        <v>21021.502305451351</v>
      </c>
      <c r="L25" s="1">
        <v>1680.4886163865542</v>
      </c>
      <c r="M25" s="1">
        <v>1</v>
      </c>
      <c r="N25" s="1">
        <v>1146.23</v>
      </c>
      <c r="O25" s="1">
        <v>-763.79060000000004</v>
      </c>
      <c r="P25" s="1">
        <v>-66.635020894584869</v>
      </c>
      <c r="Q25" s="1">
        <v>0</v>
      </c>
      <c r="R25" s="2">
        <f t="shared" ref="R25:R88" si="3">SUM(M25+Q25)</f>
        <v>1</v>
      </c>
      <c r="S25" s="2">
        <f t="shared" ref="S25:S88" si="4">IF(R25&gt;=1,1,0)</f>
        <v>1</v>
      </c>
      <c r="T25" s="1">
        <f t="shared" ref="T25:T88" si="5">INT(C25)</f>
        <v>11112</v>
      </c>
    </row>
    <row r="26" spans="1:20">
      <c r="A26" s="1" t="s">
        <v>2908</v>
      </c>
      <c r="B26" s="1" t="s">
        <v>1497</v>
      </c>
      <c r="C26" s="362" t="s">
        <v>526</v>
      </c>
      <c r="D26" s="1" t="s">
        <v>2910</v>
      </c>
      <c r="E26" s="1" t="s">
        <v>939</v>
      </c>
      <c r="F26" s="2">
        <v>13</v>
      </c>
      <c r="G26" s="1" t="s">
        <v>2864</v>
      </c>
      <c r="H26" s="1">
        <v>71070863.549999997</v>
      </c>
      <c r="I26" s="1">
        <v>4640.75</v>
      </c>
      <c r="J26" s="1">
        <v>15314.521047244518</v>
      </c>
      <c r="K26" s="1">
        <v>18888.423409821135</v>
      </c>
      <c r="L26" s="1">
        <v>6651.1823733333322</v>
      </c>
      <c r="M26" s="1">
        <v>0</v>
      </c>
      <c r="N26" s="1">
        <v>5213</v>
      </c>
      <c r="O26" s="1">
        <v>572.25</v>
      </c>
      <c r="P26" s="1">
        <v>10.977364281603682</v>
      </c>
      <c r="Q26" s="1">
        <v>1</v>
      </c>
      <c r="R26" s="2">
        <f t="shared" si="3"/>
        <v>1</v>
      </c>
      <c r="S26" s="2">
        <f t="shared" si="4"/>
        <v>1</v>
      </c>
      <c r="T26" s="1">
        <f t="shared" si="5"/>
        <v>11451</v>
      </c>
    </row>
    <row r="27" spans="1:20">
      <c r="A27" s="1" t="s">
        <v>2908</v>
      </c>
      <c r="B27" s="1" t="s">
        <v>1497</v>
      </c>
      <c r="C27" s="362" t="s">
        <v>527</v>
      </c>
      <c r="D27" s="1" t="s">
        <v>2438</v>
      </c>
      <c r="E27" s="1" t="s">
        <v>939</v>
      </c>
      <c r="F27" s="2">
        <v>2</v>
      </c>
      <c r="G27" s="1" t="s">
        <v>967</v>
      </c>
      <c r="H27" s="1">
        <v>6036263.5700000003</v>
      </c>
      <c r="I27" s="1">
        <v>441.78670000000005</v>
      </c>
      <c r="J27" s="1">
        <v>13663.298532979828</v>
      </c>
      <c r="K27" s="1">
        <v>32761.355659500732</v>
      </c>
      <c r="L27" s="1">
        <v>380.63815384615384</v>
      </c>
      <c r="M27" s="1">
        <v>1</v>
      </c>
      <c r="N27" s="1">
        <v>451.64</v>
      </c>
      <c r="O27" s="1">
        <v>9.8532999999999333</v>
      </c>
      <c r="P27" s="1">
        <v>2.1816712425825733</v>
      </c>
      <c r="Q27" s="1">
        <v>0</v>
      </c>
      <c r="R27" s="2">
        <f t="shared" si="3"/>
        <v>1</v>
      </c>
      <c r="S27" s="2">
        <f t="shared" si="4"/>
        <v>1</v>
      </c>
      <c r="T27" s="1">
        <f t="shared" si="5"/>
        <v>40840</v>
      </c>
    </row>
    <row r="28" spans="1:20">
      <c r="A28" s="1" t="s">
        <v>2908</v>
      </c>
      <c r="B28" s="1" t="s">
        <v>1510</v>
      </c>
      <c r="C28" s="362" t="s">
        <v>528</v>
      </c>
      <c r="D28" s="1" t="s">
        <v>2439</v>
      </c>
      <c r="E28" s="1" t="s">
        <v>972</v>
      </c>
      <c r="F28" s="2">
        <v>16</v>
      </c>
      <c r="G28" s="1" t="s">
        <v>1038</v>
      </c>
      <c r="H28" s="1">
        <v>233496915.80000001</v>
      </c>
      <c r="I28" s="1">
        <v>17327.577299999997</v>
      </c>
      <c r="J28" s="1">
        <v>13475.450823699401</v>
      </c>
      <c r="K28" s="1">
        <v>17848.071643958912</v>
      </c>
      <c r="L28" s="1">
        <v>18855.899129166672</v>
      </c>
      <c r="M28" s="1">
        <v>0</v>
      </c>
      <c r="N28" s="1">
        <v>16756.23</v>
      </c>
      <c r="O28" s="1">
        <v>-571.34729999999763</v>
      </c>
      <c r="P28" s="1">
        <v>-3.4097604294044523</v>
      </c>
      <c r="Q28" s="1">
        <v>0</v>
      </c>
      <c r="R28" s="2">
        <f t="shared" si="3"/>
        <v>0</v>
      </c>
      <c r="S28" s="2">
        <f t="shared" si="4"/>
        <v>0</v>
      </c>
      <c r="T28" s="1">
        <f t="shared" si="5"/>
        <v>11040</v>
      </c>
    </row>
    <row r="29" spans="1:20">
      <c r="A29" s="1" t="s">
        <v>2908</v>
      </c>
      <c r="B29" s="1" t="s">
        <v>1510</v>
      </c>
      <c r="C29" s="362" t="s">
        <v>529</v>
      </c>
      <c r="D29" s="1" t="s">
        <v>2440</v>
      </c>
      <c r="E29" s="1" t="s">
        <v>939</v>
      </c>
      <c r="F29" s="2">
        <v>6</v>
      </c>
      <c r="G29" s="1" t="s">
        <v>2865</v>
      </c>
      <c r="H29" s="1">
        <v>24134905.690000001</v>
      </c>
      <c r="I29" s="1">
        <v>1484.9723000000001</v>
      </c>
      <c r="J29" s="1">
        <v>16252.764910160276</v>
      </c>
      <c r="K29" s="1">
        <v>21021.502305451351</v>
      </c>
      <c r="L29" s="1">
        <v>1680.4886163865542</v>
      </c>
      <c r="M29" s="1">
        <v>0</v>
      </c>
      <c r="N29" s="1">
        <v>1582.79</v>
      </c>
      <c r="O29" s="1">
        <v>97.817699999999832</v>
      </c>
      <c r="P29" s="1">
        <v>6.1800807434972311</v>
      </c>
      <c r="Q29" s="1">
        <v>1</v>
      </c>
      <c r="R29" s="2">
        <f t="shared" si="3"/>
        <v>1</v>
      </c>
      <c r="S29" s="2">
        <f t="shared" si="4"/>
        <v>1</v>
      </c>
      <c r="T29" s="1">
        <f t="shared" si="5"/>
        <v>11041</v>
      </c>
    </row>
    <row r="30" spans="1:20">
      <c r="A30" s="1" t="s">
        <v>2908</v>
      </c>
      <c r="B30" s="1" t="s">
        <v>1510</v>
      </c>
      <c r="C30" s="362" t="s">
        <v>530</v>
      </c>
      <c r="D30" s="1" t="s">
        <v>2441</v>
      </c>
      <c r="E30" s="1" t="s">
        <v>939</v>
      </c>
      <c r="F30" s="2">
        <v>6</v>
      </c>
      <c r="G30" s="1" t="s">
        <v>2865</v>
      </c>
      <c r="H30" s="1">
        <v>30928914.48</v>
      </c>
      <c r="I30" s="1">
        <v>1785.3842000000002</v>
      </c>
      <c r="J30" s="1">
        <v>17323.394303590227</v>
      </c>
      <c r="K30" s="1">
        <v>21021.502305451351</v>
      </c>
      <c r="L30" s="1">
        <v>1680.4886163865542</v>
      </c>
      <c r="M30" s="1">
        <v>1</v>
      </c>
      <c r="N30" s="1">
        <v>2714.69</v>
      </c>
      <c r="O30" s="1">
        <v>929.30579999999986</v>
      </c>
      <c r="P30" s="1">
        <v>34.232483266966021</v>
      </c>
      <c r="Q30" s="1">
        <v>1</v>
      </c>
      <c r="R30" s="2">
        <f t="shared" si="3"/>
        <v>2</v>
      </c>
      <c r="S30" s="2">
        <f t="shared" si="4"/>
        <v>1</v>
      </c>
      <c r="T30" s="1">
        <f t="shared" si="5"/>
        <v>11043</v>
      </c>
    </row>
    <row r="31" spans="1:20">
      <c r="A31" s="1" t="s">
        <v>2908</v>
      </c>
      <c r="B31" s="1" t="s">
        <v>1510</v>
      </c>
      <c r="C31" s="362" t="s">
        <v>531</v>
      </c>
      <c r="D31" s="1" t="s">
        <v>2442</v>
      </c>
      <c r="E31" s="1" t="s">
        <v>939</v>
      </c>
      <c r="F31" s="2">
        <v>13</v>
      </c>
      <c r="G31" s="1" t="s">
        <v>2864</v>
      </c>
      <c r="H31" s="1">
        <v>81025478.730000004</v>
      </c>
      <c r="I31" s="1">
        <v>4672.5416999999998</v>
      </c>
      <c r="J31" s="1">
        <v>17340.771668233589</v>
      </c>
      <c r="K31" s="1">
        <v>18888.423409821135</v>
      </c>
      <c r="L31" s="1">
        <v>6651.1823733333322</v>
      </c>
      <c r="M31" s="1">
        <v>0</v>
      </c>
      <c r="N31" s="1">
        <v>3930.35</v>
      </c>
      <c r="O31" s="1">
        <v>-742.19169999999986</v>
      </c>
      <c r="P31" s="1">
        <v>-18.883603241441598</v>
      </c>
      <c r="Q31" s="1">
        <v>0</v>
      </c>
      <c r="R31" s="2">
        <f t="shared" si="3"/>
        <v>0</v>
      </c>
      <c r="S31" s="2">
        <f t="shared" si="4"/>
        <v>0</v>
      </c>
      <c r="T31" s="1">
        <f t="shared" si="5"/>
        <v>11046</v>
      </c>
    </row>
    <row r="32" spans="1:20">
      <c r="A32" s="1" t="s">
        <v>2908</v>
      </c>
      <c r="B32" s="1" t="s">
        <v>1510</v>
      </c>
      <c r="C32" s="362" t="s">
        <v>532</v>
      </c>
      <c r="D32" s="1" t="s">
        <v>2443</v>
      </c>
      <c r="E32" s="1" t="s">
        <v>939</v>
      </c>
      <c r="F32" s="2">
        <v>6</v>
      </c>
      <c r="G32" s="1" t="s">
        <v>2865</v>
      </c>
      <c r="H32" s="1">
        <v>20215608.629999999</v>
      </c>
      <c r="I32" s="1">
        <v>1275.8337000000001</v>
      </c>
      <c r="J32" s="1">
        <v>15845.018539641958</v>
      </c>
      <c r="K32" s="1">
        <v>21021.502305451351</v>
      </c>
      <c r="L32" s="1">
        <v>1680.4886163865542</v>
      </c>
      <c r="M32" s="1">
        <v>0</v>
      </c>
      <c r="N32" s="1">
        <v>1795.37</v>
      </c>
      <c r="O32" s="1">
        <v>519.53629999999976</v>
      </c>
      <c r="P32" s="1">
        <v>28.937561616825491</v>
      </c>
      <c r="Q32" s="1">
        <v>1</v>
      </c>
      <c r="R32" s="2">
        <f t="shared" si="3"/>
        <v>1</v>
      </c>
      <c r="S32" s="2">
        <f t="shared" si="4"/>
        <v>1</v>
      </c>
      <c r="T32" s="1">
        <f t="shared" si="5"/>
        <v>11047</v>
      </c>
    </row>
    <row r="33" spans="1:20">
      <c r="A33" s="1" t="s">
        <v>2908</v>
      </c>
      <c r="B33" s="1" t="s">
        <v>1510</v>
      </c>
      <c r="C33" s="362" t="s">
        <v>533</v>
      </c>
      <c r="D33" s="1" t="s">
        <v>2444</v>
      </c>
      <c r="E33" s="1" t="s">
        <v>939</v>
      </c>
      <c r="F33" s="2">
        <v>6</v>
      </c>
      <c r="G33" s="1" t="s">
        <v>2865</v>
      </c>
      <c r="H33" s="1">
        <v>32306676.899999999</v>
      </c>
      <c r="I33" s="1">
        <v>1907.7699999999998</v>
      </c>
      <c r="J33" s="1">
        <v>16934.261939332311</v>
      </c>
      <c r="K33" s="1">
        <v>21021.502305451351</v>
      </c>
      <c r="L33" s="1">
        <v>1680.4886163865542</v>
      </c>
      <c r="M33" s="1">
        <v>1</v>
      </c>
      <c r="N33" s="1">
        <v>2079.3200000000002</v>
      </c>
      <c r="O33" s="1">
        <v>171.55000000000041</v>
      </c>
      <c r="P33" s="1">
        <v>8.2502933651386225</v>
      </c>
      <c r="Q33" s="1">
        <v>1</v>
      </c>
      <c r="R33" s="2">
        <f t="shared" si="3"/>
        <v>2</v>
      </c>
      <c r="S33" s="2">
        <f t="shared" si="4"/>
        <v>1</v>
      </c>
      <c r="T33" s="1">
        <f t="shared" si="5"/>
        <v>11048</v>
      </c>
    </row>
    <row r="34" spans="1:20">
      <c r="A34" s="1" t="s">
        <v>2908</v>
      </c>
      <c r="B34" s="1" t="s">
        <v>1510</v>
      </c>
      <c r="C34" s="362" t="s">
        <v>534</v>
      </c>
      <c r="D34" s="1" t="s">
        <v>2445</v>
      </c>
      <c r="E34" s="1" t="s">
        <v>939</v>
      </c>
      <c r="F34" s="2">
        <v>6</v>
      </c>
      <c r="G34" s="1" t="s">
        <v>2865</v>
      </c>
      <c r="H34" s="1">
        <v>20308093.440000001</v>
      </c>
      <c r="I34" s="1">
        <v>1137.7426</v>
      </c>
      <c r="J34" s="1">
        <v>17849.462119112002</v>
      </c>
      <c r="K34" s="1">
        <v>21021.502305451351</v>
      </c>
      <c r="L34" s="1">
        <v>1680.4886163865542</v>
      </c>
      <c r="M34" s="1">
        <v>0</v>
      </c>
      <c r="N34" s="1">
        <v>779.6</v>
      </c>
      <c r="O34" s="1">
        <v>-358.14260000000002</v>
      </c>
      <c r="P34" s="1">
        <v>-45.939276552077992</v>
      </c>
      <c r="Q34" s="1">
        <v>0</v>
      </c>
      <c r="R34" s="2">
        <f t="shared" si="3"/>
        <v>0</v>
      </c>
      <c r="S34" s="2">
        <f t="shared" si="4"/>
        <v>0</v>
      </c>
      <c r="T34" s="1">
        <f t="shared" si="5"/>
        <v>11049</v>
      </c>
    </row>
    <row r="35" spans="1:20">
      <c r="A35" s="1" t="s">
        <v>2908</v>
      </c>
      <c r="B35" s="1" t="s">
        <v>1510</v>
      </c>
      <c r="C35" s="362" t="s">
        <v>535</v>
      </c>
      <c r="D35" s="1" t="s">
        <v>2446</v>
      </c>
      <c r="E35" s="1" t="s">
        <v>939</v>
      </c>
      <c r="F35" s="2">
        <v>2</v>
      </c>
      <c r="G35" s="1" t="s">
        <v>967</v>
      </c>
      <c r="H35" s="1">
        <v>10260002.73</v>
      </c>
      <c r="I35" s="1">
        <v>377.81299999999999</v>
      </c>
      <c r="J35" s="1">
        <v>27156.298830373758</v>
      </c>
      <c r="K35" s="1">
        <v>32761.355659500732</v>
      </c>
      <c r="L35" s="1">
        <v>380.63815384615384</v>
      </c>
      <c r="M35" s="1">
        <v>0</v>
      </c>
      <c r="N35" s="1">
        <v>525.23</v>
      </c>
      <c r="O35" s="1">
        <v>147.41700000000003</v>
      </c>
      <c r="P35" s="1">
        <v>28.067132494335816</v>
      </c>
      <c r="Q35" s="1">
        <v>1</v>
      </c>
      <c r="R35" s="2">
        <f t="shared" si="3"/>
        <v>1</v>
      </c>
      <c r="S35" s="2">
        <f t="shared" si="4"/>
        <v>1</v>
      </c>
      <c r="T35" s="1">
        <f t="shared" si="5"/>
        <v>11050</v>
      </c>
    </row>
    <row r="36" spans="1:20">
      <c r="A36" s="1" t="s">
        <v>2908</v>
      </c>
      <c r="B36" s="1" t="s">
        <v>1534</v>
      </c>
      <c r="C36" s="362" t="s">
        <v>550</v>
      </c>
      <c r="D36" s="1" t="s">
        <v>2460</v>
      </c>
      <c r="E36" s="1" t="s">
        <v>935</v>
      </c>
      <c r="F36" s="2">
        <v>19</v>
      </c>
      <c r="G36" s="1" t="s">
        <v>1956</v>
      </c>
      <c r="H36" s="1">
        <v>999325498.52999997</v>
      </c>
      <c r="I36" s="1">
        <v>62578.833200000001</v>
      </c>
      <c r="J36" s="1">
        <v>15969.065695683184</v>
      </c>
      <c r="K36" s="1">
        <v>15958.112238141397</v>
      </c>
      <c r="L36" s="1">
        <v>78626.705406666675</v>
      </c>
      <c r="M36" s="1">
        <v>0</v>
      </c>
      <c r="N36" s="1">
        <v>68999.59</v>
      </c>
      <c r="O36" s="1">
        <v>6420.7567999999956</v>
      </c>
      <c r="P36" s="1">
        <v>9.3054999312314699</v>
      </c>
      <c r="Q36" s="1">
        <v>1</v>
      </c>
      <c r="R36" s="2">
        <f t="shared" si="3"/>
        <v>1</v>
      </c>
      <c r="S36" s="2">
        <f t="shared" si="4"/>
        <v>1</v>
      </c>
      <c r="T36" s="1">
        <f t="shared" si="5"/>
        <v>10710</v>
      </c>
    </row>
    <row r="37" spans="1:20">
      <c r="A37" s="1" t="s">
        <v>2908</v>
      </c>
      <c r="B37" s="1" t="s">
        <v>1534</v>
      </c>
      <c r="C37" s="362" t="s">
        <v>551</v>
      </c>
      <c r="D37" s="1" t="s">
        <v>2461</v>
      </c>
      <c r="E37" s="1" t="s">
        <v>939</v>
      </c>
      <c r="F37" s="2">
        <v>6</v>
      </c>
      <c r="G37" s="1" t="s">
        <v>2865</v>
      </c>
      <c r="H37" s="1">
        <v>21614982.43</v>
      </c>
      <c r="I37" s="1">
        <v>1184.6889999999999</v>
      </c>
      <c r="J37" s="1">
        <v>18245.279925786432</v>
      </c>
      <c r="K37" s="1">
        <v>21021.502305451351</v>
      </c>
      <c r="L37" s="1">
        <v>1680.4886163865542</v>
      </c>
      <c r="M37" s="1">
        <v>0</v>
      </c>
      <c r="N37" s="1">
        <v>1353.65</v>
      </c>
      <c r="O37" s="1">
        <v>168.96100000000024</v>
      </c>
      <c r="P37" s="1">
        <v>12.481882318176799</v>
      </c>
      <c r="Q37" s="1">
        <v>1</v>
      </c>
      <c r="R37" s="2">
        <f t="shared" si="3"/>
        <v>1</v>
      </c>
      <c r="S37" s="2">
        <f t="shared" si="4"/>
        <v>1</v>
      </c>
      <c r="T37" s="1">
        <f t="shared" si="5"/>
        <v>11089</v>
      </c>
    </row>
    <row r="38" spans="1:20">
      <c r="A38" s="1" t="s">
        <v>2908</v>
      </c>
      <c r="B38" s="1" t="s">
        <v>1534</v>
      </c>
      <c r="C38" s="362" t="s">
        <v>552</v>
      </c>
      <c r="D38" s="1" t="s">
        <v>2462</v>
      </c>
      <c r="E38" s="1" t="s">
        <v>939</v>
      </c>
      <c r="F38" s="2">
        <v>5</v>
      </c>
      <c r="G38" s="1" t="s">
        <v>945</v>
      </c>
      <c r="H38" s="1">
        <v>13052733.130000001</v>
      </c>
      <c r="I38" s="1">
        <v>1077.6414</v>
      </c>
      <c r="J38" s="1">
        <v>12112.315961506305</v>
      </c>
      <c r="K38" s="1">
        <v>24018.383926061528</v>
      </c>
      <c r="L38" s="1">
        <v>1000.8532603999998</v>
      </c>
      <c r="M38" s="1">
        <v>1</v>
      </c>
      <c r="N38" s="1">
        <v>1246.68</v>
      </c>
      <c r="O38" s="1">
        <v>169.03860000000009</v>
      </c>
      <c r="P38" s="1">
        <v>13.559100972182122</v>
      </c>
      <c r="Q38" s="1">
        <v>1</v>
      </c>
      <c r="R38" s="2">
        <f t="shared" si="3"/>
        <v>2</v>
      </c>
      <c r="S38" s="2">
        <f t="shared" si="4"/>
        <v>1</v>
      </c>
      <c r="T38" s="1">
        <f t="shared" si="5"/>
        <v>11090</v>
      </c>
    </row>
    <row r="39" spans="1:20">
      <c r="A39" s="1" t="s">
        <v>2908</v>
      </c>
      <c r="B39" s="1" t="s">
        <v>1534</v>
      </c>
      <c r="C39" s="362" t="s">
        <v>553</v>
      </c>
      <c r="D39" s="1" t="s">
        <v>2463</v>
      </c>
      <c r="E39" s="1" t="s">
        <v>939</v>
      </c>
      <c r="F39" s="2">
        <v>6</v>
      </c>
      <c r="G39" s="1" t="s">
        <v>2865</v>
      </c>
      <c r="H39" s="1">
        <v>59233093.780000001</v>
      </c>
      <c r="I39" s="1">
        <v>3822.3999000000003</v>
      </c>
      <c r="J39" s="1">
        <v>15496.309996240841</v>
      </c>
      <c r="K39" s="1">
        <v>21021.502305451351</v>
      </c>
      <c r="L39" s="1">
        <v>1680.4886163865542</v>
      </c>
      <c r="M39" s="1">
        <v>1</v>
      </c>
      <c r="N39" s="1">
        <v>4854.3900000000003</v>
      </c>
      <c r="O39" s="1">
        <v>1031.9901</v>
      </c>
      <c r="P39" s="1">
        <v>21.258903796357522</v>
      </c>
      <c r="Q39" s="1">
        <v>1</v>
      </c>
      <c r="R39" s="2">
        <f t="shared" si="3"/>
        <v>2</v>
      </c>
      <c r="S39" s="2">
        <f t="shared" si="4"/>
        <v>1</v>
      </c>
      <c r="T39" s="1">
        <f t="shared" si="5"/>
        <v>11091</v>
      </c>
    </row>
    <row r="40" spans="1:20">
      <c r="A40" s="1" t="s">
        <v>2908</v>
      </c>
      <c r="B40" s="1" t="s">
        <v>1534</v>
      </c>
      <c r="C40" s="362" t="s">
        <v>554</v>
      </c>
      <c r="D40" s="1" t="s">
        <v>2464</v>
      </c>
      <c r="E40" s="1" t="s">
        <v>939</v>
      </c>
      <c r="F40" s="2">
        <v>9</v>
      </c>
      <c r="G40" s="1" t="s">
        <v>963</v>
      </c>
      <c r="H40" s="1">
        <v>54749970.090000004</v>
      </c>
      <c r="I40" s="1">
        <v>3742.3281999999999</v>
      </c>
      <c r="J40" s="1">
        <v>14629.92211372589</v>
      </c>
      <c r="K40" s="1">
        <v>22467.534993536574</v>
      </c>
      <c r="L40" s="1">
        <v>2300.726265625</v>
      </c>
      <c r="M40" s="1">
        <v>1</v>
      </c>
      <c r="N40" s="1">
        <v>4136.37</v>
      </c>
      <c r="O40" s="1">
        <v>394.04179999999997</v>
      </c>
      <c r="P40" s="1">
        <v>9.5262706189243218</v>
      </c>
      <c r="Q40" s="1">
        <v>1</v>
      </c>
      <c r="R40" s="2">
        <f t="shared" si="3"/>
        <v>2</v>
      </c>
      <c r="S40" s="2">
        <f t="shared" si="4"/>
        <v>1</v>
      </c>
      <c r="T40" s="1">
        <f t="shared" si="5"/>
        <v>11092</v>
      </c>
    </row>
    <row r="41" spans="1:20">
      <c r="A41" s="1" t="s">
        <v>2908</v>
      </c>
      <c r="B41" s="1" t="s">
        <v>1534</v>
      </c>
      <c r="C41" s="362" t="s">
        <v>555</v>
      </c>
      <c r="D41" s="1" t="s">
        <v>2465</v>
      </c>
      <c r="E41" s="1" t="s">
        <v>939</v>
      </c>
      <c r="F41" s="2">
        <v>6</v>
      </c>
      <c r="G41" s="1" t="s">
        <v>2865</v>
      </c>
      <c r="H41" s="1">
        <v>16749103.380000001</v>
      </c>
      <c r="I41" s="1">
        <v>1152.8099</v>
      </c>
      <c r="J41" s="1">
        <v>14528.937841356152</v>
      </c>
      <c r="K41" s="1">
        <v>21021.502305451351</v>
      </c>
      <c r="L41" s="1">
        <v>1680.4886163865542</v>
      </c>
      <c r="M41" s="1">
        <v>0</v>
      </c>
      <c r="N41" s="1">
        <v>1092.0899999999999</v>
      </c>
      <c r="O41" s="1">
        <v>-60.719900000000052</v>
      </c>
      <c r="P41" s="1">
        <v>-5.5599721634663863</v>
      </c>
      <c r="Q41" s="1">
        <v>0</v>
      </c>
      <c r="R41" s="2">
        <f t="shared" si="3"/>
        <v>0</v>
      </c>
      <c r="S41" s="2">
        <f t="shared" si="4"/>
        <v>0</v>
      </c>
      <c r="T41" s="1">
        <f t="shared" si="5"/>
        <v>11093</v>
      </c>
    </row>
    <row r="42" spans="1:20">
      <c r="A42" s="1" t="s">
        <v>2908</v>
      </c>
      <c r="B42" s="1" t="s">
        <v>1534</v>
      </c>
      <c r="C42" s="362" t="s">
        <v>556</v>
      </c>
      <c r="D42" s="1" t="s">
        <v>2466</v>
      </c>
      <c r="E42" s="1" t="s">
        <v>939</v>
      </c>
      <c r="F42" s="2">
        <v>2</v>
      </c>
      <c r="G42" s="1" t="s">
        <v>967</v>
      </c>
      <c r="H42" s="1">
        <v>9045665.6099999994</v>
      </c>
      <c r="I42" s="1">
        <v>343.77800000000002</v>
      </c>
      <c r="J42" s="1">
        <v>26312.520318344974</v>
      </c>
      <c r="K42" s="1">
        <v>32761.355659500732</v>
      </c>
      <c r="L42" s="1">
        <v>380.63815384615384</v>
      </c>
      <c r="M42" s="1">
        <v>0</v>
      </c>
      <c r="N42" s="1">
        <v>392.16</v>
      </c>
      <c r="O42" s="1">
        <v>48.382000000000005</v>
      </c>
      <c r="P42" s="1">
        <v>12.337311301509589</v>
      </c>
      <c r="Q42" s="1">
        <v>1</v>
      </c>
      <c r="R42" s="2">
        <f t="shared" si="3"/>
        <v>1</v>
      </c>
      <c r="S42" s="2">
        <f t="shared" si="4"/>
        <v>1</v>
      </c>
      <c r="T42" s="1">
        <f t="shared" si="5"/>
        <v>11094</v>
      </c>
    </row>
    <row r="43" spans="1:20">
      <c r="A43" s="1" t="s">
        <v>2908</v>
      </c>
      <c r="B43" s="1" t="s">
        <v>1534</v>
      </c>
      <c r="C43" s="362" t="s">
        <v>557</v>
      </c>
      <c r="D43" s="1" t="s">
        <v>2467</v>
      </c>
      <c r="E43" s="1" t="s">
        <v>972</v>
      </c>
      <c r="F43" s="2">
        <v>14</v>
      </c>
      <c r="G43" s="1" t="s">
        <v>2868</v>
      </c>
      <c r="H43" s="1">
        <v>138342228.69999999</v>
      </c>
      <c r="I43" s="1">
        <v>10971.4352</v>
      </c>
      <c r="J43" s="1">
        <v>12609.310101927229</v>
      </c>
      <c r="K43" s="1">
        <v>23687.383463860067</v>
      </c>
      <c r="L43" s="1">
        <v>8388.234344444445</v>
      </c>
      <c r="M43" s="1">
        <v>1</v>
      </c>
      <c r="N43" s="1">
        <v>9079.7000000000007</v>
      </c>
      <c r="O43" s="1">
        <v>-1891.7351999999992</v>
      </c>
      <c r="P43" s="1">
        <v>-20.834776479399089</v>
      </c>
      <c r="Q43" s="1">
        <v>0</v>
      </c>
      <c r="R43" s="2">
        <f t="shared" si="3"/>
        <v>1</v>
      </c>
      <c r="S43" s="2">
        <f t="shared" si="4"/>
        <v>1</v>
      </c>
      <c r="T43" s="1">
        <f t="shared" si="5"/>
        <v>11095</v>
      </c>
    </row>
    <row r="44" spans="1:20">
      <c r="A44" s="1" t="s">
        <v>2908</v>
      </c>
      <c r="B44" s="1" t="s">
        <v>1534</v>
      </c>
      <c r="C44" s="362" t="s">
        <v>558</v>
      </c>
      <c r="D44" s="1" t="s">
        <v>2468</v>
      </c>
      <c r="E44" s="1" t="s">
        <v>939</v>
      </c>
      <c r="F44" s="2">
        <v>6</v>
      </c>
      <c r="G44" s="1" t="s">
        <v>2865</v>
      </c>
      <c r="H44" s="1">
        <v>19767311.559999999</v>
      </c>
      <c r="I44" s="1">
        <v>1419.8685999999998</v>
      </c>
      <c r="J44" s="1">
        <v>13921.930212415431</v>
      </c>
      <c r="K44" s="1">
        <v>21021.502305451351</v>
      </c>
      <c r="L44" s="1">
        <v>1680.4886163865542</v>
      </c>
      <c r="M44" s="1">
        <v>0</v>
      </c>
      <c r="N44" s="1">
        <v>1304.82</v>
      </c>
      <c r="O44" s="1">
        <v>-115.04859999999985</v>
      </c>
      <c r="P44" s="1">
        <v>-8.8172008399625899</v>
      </c>
      <c r="Q44" s="1">
        <v>0</v>
      </c>
      <c r="R44" s="2">
        <f t="shared" si="3"/>
        <v>0</v>
      </c>
      <c r="S44" s="2">
        <f t="shared" si="4"/>
        <v>0</v>
      </c>
      <c r="T44" s="1">
        <f t="shared" si="5"/>
        <v>11096</v>
      </c>
    </row>
    <row r="45" spans="1:20">
      <c r="A45" s="1" t="s">
        <v>2908</v>
      </c>
      <c r="B45" s="1" t="s">
        <v>1534</v>
      </c>
      <c r="C45" s="362" t="s">
        <v>559</v>
      </c>
      <c r="D45" s="1" t="s">
        <v>2469</v>
      </c>
      <c r="E45" s="1" t="s">
        <v>939</v>
      </c>
      <c r="F45" s="2">
        <v>10</v>
      </c>
      <c r="G45" s="1" t="s">
        <v>941</v>
      </c>
      <c r="H45" s="1">
        <v>47028937.579999998</v>
      </c>
      <c r="I45" s="1">
        <v>2824.7381</v>
      </c>
      <c r="J45" s="1">
        <v>16648.955023476334</v>
      </c>
      <c r="K45" s="1">
        <v>18877.108068450307</v>
      </c>
      <c r="L45" s="1">
        <v>3268.6927694915262</v>
      </c>
      <c r="M45" s="1">
        <v>0</v>
      </c>
      <c r="N45" s="1">
        <v>2431.86</v>
      </c>
      <c r="O45" s="1">
        <v>-392.8780999999999</v>
      </c>
      <c r="P45" s="1">
        <v>-16.155457139802451</v>
      </c>
      <c r="Q45" s="1">
        <v>0</v>
      </c>
      <c r="R45" s="2">
        <f t="shared" si="3"/>
        <v>0</v>
      </c>
      <c r="S45" s="2">
        <f t="shared" si="4"/>
        <v>0</v>
      </c>
      <c r="T45" s="1">
        <f t="shared" si="5"/>
        <v>11097</v>
      </c>
    </row>
    <row r="46" spans="1:20">
      <c r="A46" s="1" t="s">
        <v>2908</v>
      </c>
      <c r="B46" s="1" t="s">
        <v>1534</v>
      </c>
      <c r="C46" s="362" t="s">
        <v>560</v>
      </c>
      <c r="D46" s="1" t="s">
        <v>2470</v>
      </c>
      <c r="E46" s="1" t="s">
        <v>939</v>
      </c>
      <c r="F46" s="2">
        <v>10</v>
      </c>
      <c r="G46" s="1" t="s">
        <v>941</v>
      </c>
      <c r="H46" s="1">
        <v>40918916.93</v>
      </c>
      <c r="I46" s="1">
        <v>3057.1374000000001</v>
      </c>
      <c r="J46" s="1">
        <v>13384.716346082449</v>
      </c>
      <c r="K46" s="1">
        <v>18877.108068450307</v>
      </c>
      <c r="L46" s="1">
        <v>3268.6927694915262</v>
      </c>
      <c r="M46" s="1">
        <v>0</v>
      </c>
      <c r="N46" s="1">
        <v>3569.18</v>
      </c>
      <c r="O46" s="1">
        <v>512.04259999999977</v>
      </c>
      <c r="P46" s="1">
        <v>14.346225183375447</v>
      </c>
      <c r="Q46" s="1">
        <v>1</v>
      </c>
      <c r="R46" s="2">
        <f t="shared" si="3"/>
        <v>1</v>
      </c>
      <c r="S46" s="2">
        <f t="shared" si="4"/>
        <v>1</v>
      </c>
      <c r="T46" s="1">
        <f t="shared" si="5"/>
        <v>11098</v>
      </c>
    </row>
    <row r="47" spans="1:20">
      <c r="A47" s="1" t="s">
        <v>2908</v>
      </c>
      <c r="B47" s="1" t="s">
        <v>1534</v>
      </c>
      <c r="C47" s="362" t="s">
        <v>561</v>
      </c>
      <c r="D47" s="1" t="s">
        <v>2471</v>
      </c>
      <c r="E47" s="1" t="s">
        <v>939</v>
      </c>
      <c r="F47" s="2">
        <v>5</v>
      </c>
      <c r="G47" s="1" t="s">
        <v>945</v>
      </c>
      <c r="H47" s="1">
        <v>23384919.149999999</v>
      </c>
      <c r="I47" s="1">
        <v>1364.5682999999999</v>
      </c>
      <c r="J47" s="1">
        <v>17137.228785103685</v>
      </c>
      <c r="K47" s="1">
        <v>24018.383926061528</v>
      </c>
      <c r="L47" s="1">
        <v>1000.8532603999998</v>
      </c>
      <c r="M47" s="1">
        <v>1</v>
      </c>
      <c r="N47" s="1">
        <v>1205.02</v>
      </c>
      <c r="O47" s="1">
        <v>-159.54829999999993</v>
      </c>
      <c r="P47" s="1">
        <v>-13.240303065509279</v>
      </c>
      <c r="Q47" s="1">
        <v>0</v>
      </c>
      <c r="R47" s="2">
        <f t="shared" si="3"/>
        <v>1</v>
      </c>
      <c r="S47" s="2">
        <f t="shared" si="4"/>
        <v>1</v>
      </c>
      <c r="T47" s="1">
        <f t="shared" si="5"/>
        <v>11099</v>
      </c>
    </row>
    <row r="48" spans="1:20">
      <c r="A48" s="1" t="s">
        <v>2908</v>
      </c>
      <c r="B48" s="1" t="s">
        <v>1534</v>
      </c>
      <c r="C48" s="362" t="s">
        <v>562</v>
      </c>
      <c r="D48" s="1" t="s">
        <v>2472</v>
      </c>
      <c r="E48" s="1" t="s">
        <v>939</v>
      </c>
      <c r="F48" s="2">
        <v>5</v>
      </c>
      <c r="G48" s="1" t="s">
        <v>945</v>
      </c>
      <c r="H48" s="1">
        <v>18430711.690000001</v>
      </c>
      <c r="I48" s="1">
        <v>962.65570000000014</v>
      </c>
      <c r="J48" s="1">
        <v>19145.694239383822</v>
      </c>
      <c r="K48" s="1">
        <v>24018.383926061528</v>
      </c>
      <c r="L48" s="1">
        <v>1000.8532603999998</v>
      </c>
      <c r="M48" s="1">
        <v>0</v>
      </c>
      <c r="N48" s="1">
        <v>940.48</v>
      </c>
      <c r="O48" s="1">
        <v>-22.17570000000012</v>
      </c>
      <c r="P48" s="1">
        <v>-2.3579129806056609</v>
      </c>
      <c r="Q48" s="1">
        <v>0</v>
      </c>
      <c r="R48" s="2">
        <f t="shared" si="3"/>
        <v>0</v>
      </c>
      <c r="S48" s="2">
        <f t="shared" si="4"/>
        <v>0</v>
      </c>
      <c r="T48" s="1">
        <f t="shared" si="5"/>
        <v>11100</v>
      </c>
    </row>
    <row r="49" spans="1:20">
      <c r="A49" s="1" t="s">
        <v>2908</v>
      </c>
      <c r="B49" s="1" t="s">
        <v>1534</v>
      </c>
      <c r="C49" s="362" t="s">
        <v>563</v>
      </c>
      <c r="D49" s="1" t="s">
        <v>2473</v>
      </c>
      <c r="E49" s="1" t="s">
        <v>939</v>
      </c>
      <c r="F49" s="2">
        <v>5</v>
      </c>
      <c r="G49" s="1" t="s">
        <v>945</v>
      </c>
      <c r="H49" s="1">
        <v>23365475.93</v>
      </c>
      <c r="I49" s="1">
        <v>1473.0820999999999</v>
      </c>
      <c r="J49" s="1">
        <v>15861.625044523997</v>
      </c>
      <c r="K49" s="1">
        <v>24018.383926061528</v>
      </c>
      <c r="L49" s="1">
        <v>1000.8532603999998</v>
      </c>
      <c r="M49" s="1">
        <v>1</v>
      </c>
      <c r="N49" s="1">
        <v>1420.9</v>
      </c>
      <c r="O49" s="1">
        <v>-52.182099999999764</v>
      </c>
      <c r="P49" s="1">
        <v>-3.6724681539868929</v>
      </c>
      <c r="Q49" s="1">
        <v>0</v>
      </c>
      <c r="R49" s="2">
        <f t="shared" si="3"/>
        <v>1</v>
      </c>
      <c r="S49" s="2">
        <f t="shared" si="4"/>
        <v>1</v>
      </c>
      <c r="T49" s="1">
        <f t="shared" si="5"/>
        <v>11101</v>
      </c>
    </row>
    <row r="50" spans="1:20">
      <c r="A50" s="1" t="s">
        <v>2908</v>
      </c>
      <c r="B50" s="1" t="s">
        <v>1534</v>
      </c>
      <c r="C50" s="362" t="s">
        <v>564</v>
      </c>
      <c r="D50" s="1" t="s">
        <v>2474</v>
      </c>
      <c r="E50" s="1" t="s">
        <v>939</v>
      </c>
      <c r="F50" s="2">
        <v>6</v>
      </c>
      <c r="G50" s="1" t="s">
        <v>2865</v>
      </c>
      <c r="H50" s="1">
        <v>15800650.859999999</v>
      </c>
      <c r="I50" s="1">
        <v>1079.1297</v>
      </c>
      <c r="J50" s="1">
        <v>14642.031314678856</v>
      </c>
      <c r="K50" s="1">
        <v>21021.502305451351</v>
      </c>
      <c r="L50" s="1">
        <v>1680.4886163865542</v>
      </c>
      <c r="M50" s="1">
        <v>0</v>
      </c>
      <c r="N50" s="1">
        <v>1035.5</v>
      </c>
      <c r="O50" s="1">
        <v>-43.629699999999957</v>
      </c>
      <c r="P50" s="1">
        <v>-4.2133944954128397</v>
      </c>
      <c r="Q50" s="1">
        <v>0</v>
      </c>
      <c r="R50" s="2">
        <f t="shared" si="3"/>
        <v>0</v>
      </c>
      <c r="S50" s="2">
        <f t="shared" si="4"/>
        <v>0</v>
      </c>
      <c r="T50" s="1">
        <f t="shared" si="5"/>
        <v>11102</v>
      </c>
    </row>
    <row r="51" spans="1:20">
      <c r="A51" s="1" t="s">
        <v>2908</v>
      </c>
      <c r="B51" s="1" t="s">
        <v>1534</v>
      </c>
      <c r="C51" s="362" t="s">
        <v>565</v>
      </c>
      <c r="D51" s="1" t="s">
        <v>2475</v>
      </c>
      <c r="E51" s="1" t="s">
        <v>939</v>
      </c>
      <c r="F51" s="2">
        <v>5</v>
      </c>
      <c r="G51" s="1" t="s">
        <v>945</v>
      </c>
      <c r="H51" s="1">
        <v>14016839.51</v>
      </c>
      <c r="I51" s="1">
        <v>1068.1256000000001</v>
      </c>
      <c r="J51" s="1">
        <v>13122.838278569485</v>
      </c>
      <c r="K51" s="1">
        <v>24018.383926061528</v>
      </c>
      <c r="L51" s="1">
        <v>1000.8532603999998</v>
      </c>
      <c r="M51" s="1">
        <v>1</v>
      </c>
      <c r="N51" s="1">
        <v>1131.1600000000001</v>
      </c>
      <c r="O51" s="1">
        <v>63.034400000000005</v>
      </c>
      <c r="P51" s="1">
        <v>5.5725449980550943</v>
      </c>
      <c r="Q51" s="1">
        <v>1</v>
      </c>
      <c r="R51" s="2">
        <f t="shared" si="3"/>
        <v>2</v>
      </c>
      <c r="S51" s="2">
        <f t="shared" si="4"/>
        <v>1</v>
      </c>
      <c r="T51" s="1">
        <f t="shared" si="5"/>
        <v>11103</v>
      </c>
    </row>
    <row r="52" spans="1:20">
      <c r="A52" s="1" t="s">
        <v>2908</v>
      </c>
      <c r="B52" s="1" t="s">
        <v>1534</v>
      </c>
      <c r="C52" s="362" t="s">
        <v>566</v>
      </c>
      <c r="D52" s="1" t="s">
        <v>2911</v>
      </c>
      <c r="E52" s="1" t="s">
        <v>972</v>
      </c>
      <c r="F52" s="2">
        <v>15</v>
      </c>
      <c r="G52" s="1" t="s">
        <v>2867</v>
      </c>
      <c r="H52" s="1">
        <v>187009563.86000001</v>
      </c>
      <c r="I52" s="1">
        <v>12863.305200000001</v>
      </c>
      <c r="J52" s="1">
        <v>14538.22022818832</v>
      </c>
      <c r="K52" s="1">
        <v>19317.848891766116</v>
      </c>
      <c r="L52" s="1">
        <v>13115.414765517242</v>
      </c>
      <c r="M52" s="1">
        <v>0</v>
      </c>
      <c r="N52" s="1">
        <v>13259.01</v>
      </c>
      <c r="O52" s="1">
        <v>395.70479999999952</v>
      </c>
      <c r="P52" s="1">
        <v>2.9844219138532928</v>
      </c>
      <c r="Q52" s="1">
        <v>0</v>
      </c>
      <c r="R52" s="2">
        <f t="shared" si="3"/>
        <v>0</v>
      </c>
      <c r="S52" s="2">
        <f t="shared" si="4"/>
        <v>0</v>
      </c>
      <c r="T52" s="1">
        <f t="shared" si="5"/>
        <v>11450</v>
      </c>
    </row>
    <row r="53" spans="1:20">
      <c r="A53" s="1" t="s">
        <v>2908</v>
      </c>
      <c r="B53" s="1" t="s">
        <v>1534</v>
      </c>
      <c r="C53" s="362" t="s">
        <v>567</v>
      </c>
      <c r="D53" s="1" t="s">
        <v>2912</v>
      </c>
      <c r="E53" s="1" t="s">
        <v>939</v>
      </c>
      <c r="F53" s="2">
        <v>5</v>
      </c>
      <c r="G53" s="1" t="s">
        <v>945</v>
      </c>
      <c r="H53" s="1">
        <v>24338796.879999999</v>
      </c>
      <c r="I53" s="1">
        <v>1518.1045000000001</v>
      </c>
      <c r="J53" s="1">
        <v>16032.359353391019</v>
      </c>
      <c r="K53" s="1">
        <v>24018.383926061528</v>
      </c>
      <c r="L53" s="1">
        <v>1000.8532603999998</v>
      </c>
      <c r="M53" s="1">
        <v>1</v>
      </c>
      <c r="N53" s="1">
        <v>1294.0999999999999</v>
      </c>
      <c r="O53" s="1">
        <v>-224.00450000000023</v>
      </c>
      <c r="P53" s="1">
        <v>-17.309674677381985</v>
      </c>
      <c r="Q53" s="1">
        <v>0</v>
      </c>
      <c r="R53" s="2">
        <f t="shared" si="3"/>
        <v>1</v>
      </c>
      <c r="S53" s="2">
        <f t="shared" si="4"/>
        <v>1</v>
      </c>
      <c r="T53" s="1">
        <f t="shared" si="5"/>
        <v>21323</v>
      </c>
    </row>
    <row r="54" spans="1:20">
      <c r="A54" s="1" t="s">
        <v>2908</v>
      </c>
      <c r="B54" s="1" t="s">
        <v>1553</v>
      </c>
      <c r="C54" s="362" t="s">
        <v>568</v>
      </c>
      <c r="D54" s="1" t="s">
        <v>2476</v>
      </c>
      <c r="E54" s="1" t="s">
        <v>972</v>
      </c>
      <c r="F54" s="2">
        <v>17</v>
      </c>
      <c r="G54" s="1" t="s">
        <v>1000</v>
      </c>
      <c r="H54" s="1">
        <v>413317922.33999997</v>
      </c>
      <c r="I54" s="1">
        <v>27329.720600000001</v>
      </c>
      <c r="J54" s="1">
        <v>15123.386308603534</v>
      </c>
      <c r="K54" s="1">
        <v>17441.435289434135</v>
      </c>
      <c r="L54" s="1">
        <v>34745.534079999998</v>
      </c>
      <c r="M54" s="1">
        <v>0</v>
      </c>
      <c r="N54" s="1">
        <v>26474.13</v>
      </c>
      <c r="O54" s="1">
        <v>-855.59059999999954</v>
      </c>
      <c r="P54" s="1">
        <v>-3.231798740884023</v>
      </c>
      <c r="Q54" s="1">
        <v>0</v>
      </c>
      <c r="R54" s="2">
        <f t="shared" si="3"/>
        <v>0</v>
      </c>
      <c r="S54" s="2">
        <f t="shared" si="4"/>
        <v>0</v>
      </c>
      <c r="T54" s="1">
        <f t="shared" si="5"/>
        <v>10706</v>
      </c>
    </row>
    <row r="55" spans="1:20">
      <c r="A55" s="1" t="s">
        <v>2908</v>
      </c>
      <c r="B55" s="1" t="s">
        <v>1553</v>
      </c>
      <c r="C55" s="362" t="s">
        <v>569</v>
      </c>
      <c r="D55" s="1" t="s">
        <v>2477</v>
      </c>
      <c r="E55" s="1" t="s">
        <v>939</v>
      </c>
      <c r="F55" s="2">
        <v>10</v>
      </c>
      <c r="G55" s="1" t="s">
        <v>941</v>
      </c>
      <c r="H55" s="1">
        <v>68765659.579999998</v>
      </c>
      <c r="I55" s="1">
        <v>3749.2662</v>
      </c>
      <c r="J55" s="1">
        <v>18341.098207430561</v>
      </c>
      <c r="K55" s="1">
        <v>18877.108068450307</v>
      </c>
      <c r="L55" s="1">
        <v>3268.6927694915262</v>
      </c>
      <c r="M55" s="1">
        <v>1</v>
      </c>
      <c r="N55" s="1">
        <v>3524.56</v>
      </c>
      <c r="O55" s="1">
        <v>-224.70620000000008</v>
      </c>
      <c r="P55" s="1">
        <v>-6.3754397712054862</v>
      </c>
      <c r="Q55" s="1">
        <v>0</v>
      </c>
      <c r="R55" s="2">
        <f t="shared" si="3"/>
        <v>1</v>
      </c>
      <c r="S55" s="2">
        <f t="shared" si="4"/>
        <v>1</v>
      </c>
      <c r="T55" s="1">
        <f t="shared" si="5"/>
        <v>11042</v>
      </c>
    </row>
    <row r="56" spans="1:20">
      <c r="A56" s="1" t="s">
        <v>2908</v>
      </c>
      <c r="B56" s="1" t="s">
        <v>1553</v>
      </c>
      <c r="C56" s="362" t="s">
        <v>570</v>
      </c>
      <c r="D56" s="1" t="s">
        <v>2478</v>
      </c>
      <c r="E56" s="1" t="s">
        <v>939</v>
      </c>
      <c r="F56" s="2">
        <v>5</v>
      </c>
      <c r="G56" s="1" t="s">
        <v>945</v>
      </c>
      <c r="H56" s="1">
        <v>14855837.58</v>
      </c>
      <c r="I56" s="1">
        <v>712.18400000000008</v>
      </c>
      <c r="J56" s="1">
        <v>20859.549751187893</v>
      </c>
      <c r="K56" s="1">
        <v>24018.383926061528</v>
      </c>
      <c r="L56" s="1">
        <v>1000.8532603999998</v>
      </c>
      <c r="M56" s="1">
        <v>0</v>
      </c>
      <c r="N56" s="1">
        <v>1046.3599999999999</v>
      </c>
      <c r="O56" s="1">
        <v>334.17599999999982</v>
      </c>
      <c r="P56" s="1">
        <v>31.937000649871923</v>
      </c>
      <c r="Q56" s="1">
        <v>1</v>
      </c>
      <c r="R56" s="2">
        <f t="shared" si="3"/>
        <v>1</v>
      </c>
      <c r="S56" s="2">
        <f t="shared" si="4"/>
        <v>1</v>
      </c>
      <c r="T56" s="1">
        <f t="shared" si="5"/>
        <v>11044</v>
      </c>
    </row>
    <row r="57" spans="1:20">
      <c r="A57" s="1" t="s">
        <v>2908</v>
      </c>
      <c r="B57" s="1" t="s">
        <v>1553</v>
      </c>
      <c r="C57" s="362" t="s">
        <v>571</v>
      </c>
      <c r="D57" s="1" t="s">
        <v>2479</v>
      </c>
      <c r="E57" s="1" t="s">
        <v>939</v>
      </c>
      <c r="F57" s="2">
        <v>5</v>
      </c>
      <c r="G57" s="1" t="s">
        <v>945</v>
      </c>
      <c r="H57" s="1">
        <v>23090585.960000001</v>
      </c>
      <c r="I57" s="1">
        <v>1291.8118999999999</v>
      </c>
      <c r="J57" s="1">
        <v>17874.572884798479</v>
      </c>
      <c r="K57" s="1">
        <v>24018.383926061528</v>
      </c>
      <c r="L57" s="1">
        <v>1000.8532603999998</v>
      </c>
      <c r="M57" s="1">
        <v>1</v>
      </c>
      <c r="N57" s="1">
        <v>1255.96</v>
      </c>
      <c r="O57" s="1">
        <v>-35.851899999999887</v>
      </c>
      <c r="P57" s="1">
        <v>-2.8545415459090964</v>
      </c>
      <c r="Q57" s="1">
        <v>0</v>
      </c>
      <c r="R57" s="2">
        <f t="shared" si="3"/>
        <v>1</v>
      </c>
      <c r="S57" s="2">
        <f t="shared" si="4"/>
        <v>1</v>
      </c>
      <c r="T57" s="1">
        <f t="shared" si="5"/>
        <v>11045</v>
      </c>
    </row>
    <row r="58" spans="1:20">
      <c r="A58" s="1" t="s">
        <v>2908</v>
      </c>
      <c r="B58" s="1" t="s">
        <v>1553</v>
      </c>
      <c r="C58" s="362" t="s">
        <v>572</v>
      </c>
      <c r="D58" s="1" t="s">
        <v>2913</v>
      </c>
      <c r="E58" s="1" t="s">
        <v>939</v>
      </c>
      <c r="F58" s="2">
        <v>13</v>
      </c>
      <c r="G58" s="1" t="s">
        <v>2864</v>
      </c>
      <c r="H58" s="1">
        <v>301095992.32999998</v>
      </c>
      <c r="I58" s="1">
        <v>16345.898000000001</v>
      </c>
      <c r="J58" s="1">
        <v>18420.278428875547</v>
      </c>
      <c r="K58" s="1">
        <v>18888.423409821135</v>
      </c>
      <c r="L58" s="1">
        <v>6651.1823733333322</v>
      </c>
      <c r="M58" s="1">
        <v>1</v>
      </c>
      <c r="N58" s="1">
        <v>16292.39</v>
      </c>
      <c r="O58" s="1">
        <v>-53.50800000000163</v>
      </c>
      <c r="P58" s="1">
        <v>-0.32842327000520877</v>
      </c>
      <c r="Q58" s="1">
        <v>0</v>
      </c>
      <c r="R58" s="2">
        <f t="shared" si="3"/>
        <v>1</v>
      </c>
      <c r="S58" s="2">
        <f t="shared" si="4"/>
        <v>1</v>
      </c>
      <c r="T58" s="1">
        <f t="shared" si="5"/>
        <v>11448</v>
      </c>
    </row>
    <row r="59" spans="1:20">
      <c r="A59" s="1" t="s">
        <v>2908</v>
      </c>
      <c r="B59" s="1" t="s">
        <v>1553</v>
      </c>
      <c r="C59" s="362" t="s">
        <v>573</v>
      </c>
      <c r="D59" s="1" t="s">
        <v>2480</v>
      </c>
      <c r="E59" s="1" t="s">
        <v>939</v>
      </c>
      <c r="F59" s="2">
        <v>3</v>
      </c>
      <c r="G59" s="1" t="s">
        <v>1015</v>
      </c>
      <c r="H59" s="1">
        <v>13988754.439999999</v>
      </c>
      <c r="I59" s="1">
        <v>724.01459999999997</v>
      </c>
      <c r="J59" s="1">
        <v>19321.094408869656</v>
      </c>
      <c r="K59" s="1">
        <v>21588.540725677936</v>
      </c>
      <c r="L59" s="1">
        <v>459.60284285714289</v>
      </c>
      <c r="M59" s="1">
        <v>1</v>
      </c>
      <c r="N59" s="1">
        <v>584.35</v>
      </c>
      <c r="O59" s="1">
        <v>-139.66459999999995</v>
      </c>
      <c r="P59" s="1">
        <v>-23.900847095062879</v>
      </c>
      <c r="Q59" s="1">
        <v>0</v>
      </c>
      <c r="R59" s="2">
        <f t="shared" si="3"/>
        <v>1</v>
      </c>
      <c r="S59" s="2">
        <f t="shared" si="4"/>
        <v>1</v>
      </c>
      <c r="T59" s="1">
        <f t="shared" si="5"/>
        <v>21356</v>
      </c>
    </row>
    <row r="60" spans="1:20">
      <c r="A60" s="1" t="s">
        <v>2908</v>
      </c>
      <c r="B60" s="1" t="s">
        <v>1553</v>
      </c>
      <c r="C60" s="362" t="s">
        <v>574</v>
      </c>
      <c r="D60" s="1" t="s">
        <v>2481</v>
      </c>
      <c r="E60" s="1" t="s">
        <v>939</v>
      </c>
      <c r="F60" s="2">
        <v>2</v>
      </c>
      <c r="G60" s="1" t="s">
        <v>967</v>
      </c>
      <c r="H60" s="1">
        <v>13720153.91</v>
      </c>
      <c r="I60" s="1">
        <v>538.95730000000003</v>
      </c>
      <c r="J60" s="1">
        <v>25456.84771316763</v>
      </c>
      <c r="K60" s="1">
        <v>32761.355659500732</v>
      </c>
      <c r="L60" s="1">
        <v>380.63815384615384</v>
      </c>
      <c r="M60" s="1">
        <v>1</v>
      </c>
      <c r="N60" s="1">
        <v>461.96</v>
      </c>
      <c r="O60" s="1">
        <v>-76.997300000000052</v>
      </c>
      <c r="P60" s="1">
        <v>-16.667525326868141</v>
      </c>
      <c r="Q60" s="1">
        <v>0</v>
      </c>
      <c r="R60" s="2">
        <f t="shared" si="3"/>
        <v>1</v>
      </c>
      <c r="S60" s="2">
        <f t="shared" si="4"/>
        <v>1</v>
      </c>
      <c r="T60" s="1">
        <f t="shared" si="5"/>
        <v>28778</v>
      </c>
    </row>
    <row r="61" spans="1:20">
      <c r="A61" s="1" t="s">
        <v>2908</v>
      </c>
      <c r="B61" s="1" t="s">
        <v>1553</v>
      </c>
      <c r="C61" s="362" t="s">
        <v>575</v>
      </c>
      <c r="D61" s="1" t="s">
        <v>2482</v>
      </c>
      <c r="E61" s="1" t="s">
        <v>939</v>
      </c>
      <c r="F61" s="2">
        <v>6</v>
      </c>
      <c r="G61" s="1" t="s">
        <v>2865</v>
      </c>
      <c r="H61" s="1">
        <v>16061822.93</v>
      </c>
      <c r="I61" s="1">
        <v>803.80240000000003</v>
      </c>
      <c r="J61" s="1">
        <v>19982.302777399022</v>
      </c>
      <c r="K61" s="1">
        <v>21021.502305451351</v>
      </c>
      <c r="L61" s="1">
        <v>1680.4886163865542</v>
      </c>
      <c r="M61" s="1">
        <v>0</v>
      </c>
      <c r="N61" s="1">
        <v>1117.6600000000001</v>
      </c>
      <c r="O61" s="1">
        <v>313.85760000000005</v>
      </c>
      <c r="P61" s="1">
        <v>28.081670633287409</v>
      </c>
      <c r="Q61" s="1">
        <v>1</v>
      </c>
      <c r="R61" s="2">
        <f t="shared" si="3"/>
        <v>1</v>
      </c>
      <c r="S61" s="2">
        <f t="shared" si="4"/>
        <v>1</v>
      </c>
      <c r="T61" s="1">
        <f t="shared" si="5"/>
        <v>28811</v>
      </c>
    </row>
    <row r="62" spans="1:20">
      <c r="A62" s="1" t="s">
        <v>2908</v>
      </c>
      <c r="B62" s="1" t="s">
        <v>1553</v>
      </c>
      <c r="C62" s="362" t="s">
        <v>576</v>
      </c>
      <c r="D62" s="1" t="s">
        <v>2483</v>
      </c>
      <c r="E62" s="1" t="s">
        <v>939</v>
      </c>
      <c r="F62" s="2">
        <v>4</v>
      </c>
      <c r="G62" s="1" t="s">
        <v>1078</v>
      </c>
      <c r="H62" s="1">
        <v>12741212.9</v>
      </c>
      <c r="I62" s="1">
        <v>787.5444</v>
      </c>
      <c r="J62" s="1">
        <v>16178.405814326152</v>
      </c>
      <c r="K62" s="1">
        <v>24932.565520348515</v>
      </c>
      <c r="L62" s="1">
        <v>391.97172499999999</v>
      </c>
      <c r="M62" s="1">
        <v>1</v>
      </c>
      <c r="N62" s="1">
        <v>636.67999999999995</v>
      </c>
      <c r="O62" s="1">
        <v>-150.86440000000005</v>
      </c>
      <c r="P62" s="1">
        <v>-23.695482817113785</v>
      </c>
      <c r="Q62" s="1">
        <v>0</v>
      </c>
      <c r="R62" s="2">
        <f t="shared" si="3"/>
        <v>1</v>
      </c>
      <c r="S62" s="2">
        <f t="shared" si="4"/>
        <v>1</v>
      </c>
      <c r="T62" s="1">
        <f t="shared" si="5"/>
        <v>28815</v>
      </c>
    </row>
    <row r="63" spans="1:20">
      <c r="A63" s="1" t="s">
        <v>2908</v>
      </c>
      <c r="B63" s="1" t="s">
        <v>1563</v>
      </c>
      <c r="C63" s="362" t="s">
        <v>577</v>
      </c>
      <c r="D63" s="1" t="s">
        <v>2484</v>
      </c>
      <c r="E63" s="1" t="s">
        <v>972</v>
      </c>
      <c r="F63" s="2">
        <v>16</v>
      </c>
      <c r="G63" s="1" t="s">
        <v>1038</v>
      </c>
      <c r="H63" s="1">
        <v>291285625.75</v>
      </c>
      <c r="I63" s="1">
        <v>19758.594699999998</v>
      </c>
      <c r="J63" s="1">
        <v>14742.223835888492</v>
      </c>
      <c r="K63" s="1">
        <v>17848.071643958912</v>
      </c>
      <c r="L63" s="1">
        <v>18855.899129166672</v>
      </c>
      <c r="M63" s="1">
        <v>1</v>
      </c>
      <c r="N63" s="1">
        <v>23421.97</v>
      </c>
      <c r="O63" s="1">
        <v>3663.3753000000033</v>
      </c>
      <c r="P63" s="1">
        <v>15.640765059471953</v>
      </c>
      <c r="Q63" s="1">
        <v>1</v>
      </c>
      <c r="R63" s="2">
        <f t="shared" si="3"/>
        <v>2</v>
      </c>
      <c r="S63" s="2">
        <f t="shared" si="4"/>
        <v>1</v>
      </c>
      <c r="T63" s="1">
        <f t="shared" si="5"/>
        <v>10704</v>
      </c>
    </row>
    <row r="64" spans="1:20">
      <c r="A64" s="1" t="s">
        <v>2908</v>
      </c>
      <c r="B64" s="1" t="s">
        <v>1563</v>
      </c>
      <c r="C64" s="362" t="s">
        <v>578</v>
      </c>
      <c r="D64" s="1" t="s">
        <v>2485</v>
      </c>
      <c r="E64" s="1" t="s">
        <v>939</v>
      </c>
      <c r="F64" s="2">
        <v>10</v>
      </c>
      <c r="G64" s="1" t="s">
        <v>941</v>
      </c>
      <c r="H64" s="1">
        <v>37273123.530000001</v>
      </c>
      <c r="I64" s="1">
        <v>2211.9210000000003</v>
      </c>
      <c r="J64" s="1">
        <v>16851.019331160558</v>
      </c>
      <c r="K64" s="1">
        <v>18877.108068450307</v>
      </c>
      <c r="L64" s="1">
        <v>3268.6927694915262</v>
      </c>
      <c r="M64" s="1">
        <v>0</v>
      </c>
      <c r="N64" s="1">
        <v>2660.94</v>
      </c>
      <c r="O64" s="1">
        <v>449.01899999999978</v>
      </c>
      <c r="P64" s="1">
        <v>16.874450382195757</v>
      </c>
      <c r="Q64" s="1">
        <v>1</v>
      </c>
      <c r="R64" s="2">
        <f t="shared" si="3"/>
        <v>1</v>
      </c>
      <c r="S64" s="2">
        <f t="shared" si="4"/>
        <v>1</v>
      </c>
      <c r="T64" s="1">
        <f t="shared" si="5"/>
        <v>10991</v>
      </c>
    </row>
    <row r="65" spans="1:20">
      <c r="A65" s="1" t="s">
        <v>2908</v>
      </c>
      <c r="B65" s="1" t="s">
        <v>1563</v>
      </c>
      <c r="C65" s="362" t="s">
        <v>579</v>
      </c>
      <c r="D65" s="1" t="s">
        <v>2486</v>
      </c>
      <c r="E65" s="1" t="s">
        <v>939</v>
      </c>
      <c r="F65" s="2">
        <v>6</v>
      </c>
      <c r="G65" s="1" t="s">
        <v>2865</v>
      </c>
      <c r="H65" s="1">
        <v>30678719.879999999</v>
      </c>
      <c r="I65" s="1">
        <v>1567.8232</v>
      </c>
      <c r="J65" s="1">
        <v>19567.716487420264</v>
      </c>
      <c r="K65" s="1">
        <v>21021.502305451351</v>
      </c>
      <c r="L65" s="1">
        <v>1680.4886163865542</v>
      </c>
      <c r="M65" s="1">
        <v>0</v>
      </c>
      <c r="N65" s="1">
        <v>1563.92</v>
      </c>
      <c r="O65" s="1">
        <v>-3.9031999999999698</v>
      </c>
      <c r="P65" s="1">
        <v>-0.2495779835285673</v>
      </c>
      <c r="Q65" s="1">
        <v>0</v>
      </c>
      <c r="R65" s="2">
        <f t="shared" si="3"/>
        <v>0</v>
      </c>
      <c r="S65" s="2">
        <f t="shared" si="4"/>
        <v>0</v>
      </c>
      <c r="T65" s="1">
        <f t="shared" si="5"/>
        <v>10992</v>
      </c>
    </row>
    <row r="66" spans="1:20">
      <c r="A66" s="1" t="s">
        <v>2908</v>
      </c>
      <c r="B66" s="1" t="s">
        <v>1563</v>
      </c>
      <c r="C66" s="362" t="s">
        <v>580</v>
      </c>
      <c r="D66" s="1" t="s">
        <v>2487</v>
      </c>
      <c r="E66" s="1" t="s">
        <v>939</v>
      </c>
      <c r="F66" s="2">
        <v>10</v>
      </c>
      <c r="G66" s="1" t="s">
        <v>941</v>
      </c>
      <c r="H66" s="1">
        <v>51399280.049999997</v>
      </c>
      <c r="I66" s="1">
        <v>4126.7284</v>
      </c>
      <c r="J66" s="1">
        <v>12455.212717657891</v>
      </c>
      <c r="K66" s="1">
        <v>18877.108068450307</v>
      </c>
      <c r="L66" s="1">
        <v>3268.6927694915262</v>
      </c>
      <c r="M66" s="1">
        <v>1</v>
      </c>
      <c r="N66" s="1">
        <v>4710.5600000000004</v>
      </c>
      <c r="O66" s="1">
        <v>583.83160000000044</v>
      </c>
      <c r="P66" s="1">
        <v>12.394101762847738</v>
      </c>
      <c r="Q66" s="1">
        <v>1</v>
      </c>
      <c r="R66" s="2">
        <f t="shared" si="3"/>
        <v>2</v>
      </c>
      <c r="S66" s="2">
        <f t="shared" si="4"/>
        <v>1</v>
      </c>
      <c r="T66" s="1">
        <f t="shared" si="5"/>
        <v>10993</v>
      </c>
    </row>
    <row r="67" spans="1:20">
      <c r="A67" s="1" t="s">
        <v>2908</v>
      </c>
      <c r="B67" s="1" t="s">
        <v>1563</v>
      </c>
      <c r="C67" s="362" t="s">
        <v>581</v>
      </c>
      <c r="D67" s="1" t="s">
        <v>2488</v>
      </c>
      <c r="E67" s="1" t="s">
        <v>939</v>
      </c>
      <c r="F67" s="2">
        <v>6</v>
      </c>
      <c r="G67" s="1" t="s">
        <v>2865</v>
      </c>
      <c r="H67" s="1">
        <v>26012030.050000001</v>
      </c>
      <c r="I67" s="1">
        <v>1774.2569999999998</v>
      </c>
      <c r="J67" s="1">
        <v>14660.801704600857</v>
      </c>
      <c r="K67" s="1">
        <v>21021.502305451351</v>
      </c>
      <c r="L67" s="1">
        <v>1680.4886163865542</v>
      </c>
      <c r="M67" s="1">
        <v>1</v>
      </c>
      <c r="N67" s="1">
        <v>2072.04</v>
      </c>
      <c r="O67" s="1">
        <v>297.78300000000013</v>
      </c>
      <c r="P67" s="1">
        <v>14.371488967394457</v>
      </c>
      <c r="Q67" s="1">
        <v>1</v>
      </c>
      <c r="R67" s="2">
        <f t="shared" si="3"/>
        <v>2</v>
      </c>
      <c r="S67" s="2">
        <f t="shared" si="4"/>
        <v>1</v>
      </c>
      <c r="T67" s="1">
        <f t="shared" si="5"/>
        <v>10994</v>
      </c>
    </row>
    <row r="68" spans="1:20">
      <c r="A68" s="1" t="s">
        <v>2908</v>
      </c>
      <c r="B68" s="1" t="s">
        <v>1563</v>
      </c>
      <c r="C68" s="362" t="s">
        <v>582</v>
      </c>
      <c r="D68" s="1" t="s">
        <v>2914</v>
      </c>
      <c r="E68" s="1" t="s">
        <v>939</v>
      </c>
      <c r="F68" s="2">
        <v>5</v>
      </c>
      <c r="G68" s="1" t="s">
        <v>945</v>
      </c>
      <c r="H68" s="1">
        <v>29286131.039999999</v>
      </c>
      <c r="I68" s="1">
        <v>1864.5159999999998</v>
      </c>
      <c r="J68" s="1">
        <v>15707.095589418381</v>
      </c>
      <c r="K68" s="1">
        <v>24018.383926061528</v>
      </c>
      <c r="L68" s="1">
        <v>1000.8532603999998</v>
      </c>
      <c r="M68" s="1">
        <v>1</v>
      </c>
      <c r="N68" s="1">
        <v>1980.91</v>
      </c>
      <c r="O68" s="1">
        <v>116.39400000000023</v>
      </c>
      <c r="P68" s="1">
        <v>5.8757843617327508</v>
      </c>
      <c r="Q68" s="1">
        <v>1</v>
      </c>
      <c r="R68" s="2">
        <f t="shared" si="3"/>
        <v>2</v>
      </c>
      <c r="S68" s="2">
        <f t="shared" si="4"/>
        <v>1</v>
      </c>
      <c r="T68" s="1">
        <f t="shared" si="5"/>
        <v>23367</v>
      </c>
    </row>
    <row r="69" spans="1:20">
      <c r="A69" s="1" t="s">
        <v>2908</v>
      </c>
      <c r="B69" s="1" t="s">
        <v>1570</v>
      </c>
      <c r="C69" s="362" t="s">
        <v>583</v>
      </c>
      <c r="D69" s="1" t="s">
        <v>2489</v>
      </c>
      <c r="E69" s="1" t="s">
        <v>935</v>
      </c>
      <c r="F69" s="2">
        <v>20</v>
      </c>
      <c r="G69" s="1" t="s">
        <v>1081</v>
      </c>
      <c r="H69" s="1">
        <v>1756223236.9000001</v>
      </c>
      <c r="I69" s="1">
        <v>121840.68919999999</v>
      </c>
      <c r="J69" s="1">
        <v>14414.094736588211</v>
      </c>
      <c r="K69" s="1">
        <v>15192.901483550399</v>
      </c>
      <c r="L69" s="1">
        <v>128395.67954999999</v>
      </c>
      <c r="M69" s="1">
        <v>0</v>
      </c>
      <c r="N69" s="1">
        <v>124353.44</v>
      </c>
      <c r="O69" s="1">
        <v>2512.7508000000089</v>
      </c>
      <c r="P69" s="1">
        <v>2.020652424251399</v>
      </c>
      <c r="Q69" s="1">
        <v>0</v>
      </c>
      <c r="R69" s="2">
        <f t="shared" si="3"/>
        <v>0</v>
      </c>
      <c r="S69" s="2">
        <f t="shared" si="4"/>
        <v>0</v>
      </c>
      <c r="T69" s="1">
        <f t="shared" si="5"/>
        <v>10671</v>
      </c>
    </row>
    <row r="70" spans="1:20">
      <c r="A70" s="1" t="s">
        <v>2908</v>
      </c>
      <c r="B70" s="1" t="s">
        <v>1570</v>
      </c>
      <c r="C70" s="362" t="s">
        <v>584</v>
      </c>
      <c r="D70" s="1" t="s">
        <v>2490</v>
      </c>
      <c r="E70" s="1" t="s">
        <v>939</v>
      </c>
      <c r="F70" s="2">
        <v>6</v>
      </c>
      <c r="G70" s="1" t="s">
        <v>2865</v>
      </c>
      <c r="H70" s="1">
        <v>29506784.879999999</v>
      </c>
      <c r="I70" s="1">
        <v>1936.5501999999999</v>
      </c>
      <c r="J70" s="1">
        <v>15236.777688489563</v>
      </c>
      <c r="K70" s="1">
        <v>21021.502305451351</v>
      </c>
      <c r="L70" s="1">
        <v>1680.4886163865542</v>
      </c>
      <c r="M70" s="1">
        <v>1</v>
      </c>
      <c r="N70" s="1">
        <v>2133.39</v>
      </c>
      <c r="O70" s="1">
        <v>196.83979999999997</v>
      </c>
      <c r="P70" s="1">
        <v>9.226620542891828</v>
      </c>
      <c r="Q70" s="1">
        <v>1</v>
      </c>
      <c r="R70" s="2">
        <f t="shared" si="3"/>
        <v>2</v>
      </c>
      <c r="S70" s="2">
        <f t="shared" si="4"/>
        <v>1</v>
      </c>
      <c r="T70" s="1">
        <f t="shared" si="5"/>
        <v>11013</v>
      </c>
    </row>
    <row r="71" spans="1:20">
      <c r="A71" s="1" t="s">
        <v>2908</v>
      </c>
      <c r="B71" s="1" t="s">
        <v>1570</v>
      </c>
      <c r="C71" s="362" t="s">
        <v>585</v>
      </c>
      <c r="D71" s="1" t="s">
        <v>2491</v>
      </c>
      <c r="E71" s="1" t="s">
        <v>939</v>
      </c>
      <c r="F71" s="2">
        <v>6</v>
      </c>
      <c r="G71" s="1" t="s">
        <v>2865</v>
      </c>
      <c r="H71" s="1">
        <v>31441089.670000002</v>
      </c>
      <c r="I71" s="1">
        <v>1910.8510000000001</v>
      </c>
      <c r="J71" s="1">
        <v>16453.97242903816</v>
      </c>
      <c r="K71" s="1">
        <v>21021.502305451351</v>
      </c>
      <c r="L71" s="1">
        <v>1680.4886163865542</v>
      </c>
      <c r="M71" s="1">
        <v>1</v>
      </c>
      <c r="N71" s="1">
        <v>2238.75</v>
      </c>
      <c r="O71" s="1">
        <v>327.89899999999989</v>
      </c>
      <c r="P71" s="1">
        <v>14.646521496370738</v>
      </c>
      <c r="Q71" s="1">
        <v>1</v>
      </c>
      <c r="R71" s="2">
        <f t="shared" si="3"/>
        <v>2</v>
      </c>
      <c r="S71" s="2">
        <f t="shared" si="4"/>
        <v>1</v>
      </c>
      <c r="T71" s="1">
        <f t="shared" si="5"/>
        <v>11014</v>
      </c>
    </row>
    <row r="72" spans="1:20">
      <c r="A72" s="1" t="s">
        <v>2908</v>
      </c>
      <c r="B72" s="1" t="s">
        <v>1570</v>
      </c>
      <c r="C72" s="362" t="s">
        <v>586</v>
      </c>
      <c r="D72" s="1" t="s">
        <v>2492</v>
      </c>
      <c r="E72" s="1" t="s">
        <v>972</v>
      </c>
      <c r="F72" s="2">
        <v>14</v>
      </c>
      <c r="G72" s="1" t="s">
        <v>2868</v>
      </c>
      <c r="H72" s="1">
        <v>198209872.36000001</v>
      </c>
      <c r="I72" s="1">
        <v>14538.619999999999</v>
      </c>
      <c r="J72" s="1">
        <v>13633.334687886472</v>
      </c>
      <c r="K72" s="1">
        <v>23687.383463860067</v>
      </c>
      <c r="L72" s="1">
        <v>8388.234344444445</v>
      </c>
      <c r="M72" s="1">
        <v>1</v>
      </c>
      <c r="N72" s="1">
        <v>12145.95</v>
      </c>
      <c r="O72" s="1">
        <v>-2392.6699999999983</v>
      </c>
      <c r="P72" s="1">
        <v>-19.69932364286036</v>
      </c>
      <c r="Q72" s="1">
        <v>0</v>
      </c>
      <c r="R72" s="2">
        <f t="shared" si="3"/>
        <v>1</v>
      </c>
      <c r="S72" s="2">
        <f t="shared" si="4"/>
        <v>1</v>
      </c>
      <c r="T72" s="1">
        <f t="shared" si="5"/>
        <v>11015</v>
      </c>
    </row>
    <row r="73" spans="1:20">
      <c r="A73" s="1" t="s">
        <v>2908</v>
      </c>
      <c r="B73" s="1" t="s">
        <v>1570</v>
      </c>
      <c r="C73" s="362" t="s">
        <v>587</v>
      </c>
      <c r="D73" s="1" t="s">
        <v>2493</v>
      </c>
      <c r="E73" s="1" t="s">
        <v>939</v>
      </c>
      <c r="F73" s="2">
        <v>2</v>
      </c>
      <c r="G73" s="1" t="s">
        <v>967</v>
      </c>
      <c r="H73" s="1">
        <v>0</v>
      </c>
      <c r="I73" s="1">
        <v>7.1999999999999993</v>
      </c>
      <c r="J73" s="1">
        <v>0</v>
      </c>
      <c r="K73" s="1">
        <v>32761.355659500732</v>
      </c>
      <c r="L73" s="1">
        <v>380.63815384615384</v>
      </c>
      <c r="M73" s="1">
        <v>0</v>
      </c>
      <c r="N73" s="1">
        <v>61.58</v>
      </c>
      <c r="O73" s="1">
        <v>54.379999999999995</v>
      </c>
      <c r="P73" s="1">
        <v>88.307892172783369</v>
      </c>
      <c r="Q73" s="1">
        <v>1</v>
      </c>
      <c r="R73" s="2">
        <f t="shared" si="3"/>
        <v>1</v>
      </c>
      <c r="S73" s="2">
        <f t="shared" si="4"/>
        <v>1</v>
      </c>
      <c r="T73" s="1">
        <f t="shared" si="5"/>
        <v>11016</v>
      </c>
    </row>
    <row r="74" spans="1:20">
      <c r="A74" s="1" t="s">
        <v>2908</v>
      </c>
      <c r="B74" s="1" t="s">
        <v>1570</v>
      </c>
      <c r="C74" s="362" t="s">
        <v>588</v>
      </c>
      <c r="D74" s="1" t="s">
        <v>2494</v>
      </c>
      <c r="E74" s="1" t="s">
        <v>939</v>
      </c>
      <c r="F74" s="2">
        <v>6</v>
      </c>
      <c r="G74" s="1" t="s">
        <v>2865</v>
      </c>
      <c r="H74" s="1">
        <v>24489365.539999999</v>
      </c>
      <c r="I74" s="1">
        <v>1640.4787999999996</v>
      </c>
      <c r="J74" s="1">
        <v>14928.18166257315</v>
      </c>
      <c r="K74" s="1">
        <v>21021.502305451351</v>
      </c>
      <c r="L74" s="1">
        <v>1680.4886163865542</v>
      </c>
      <c r="M74" s="1">
        <v>0</v>
      </c>
      <c r="N74" s="1">
        <v>1799.17</v>
      </c>
      <c r="O74" s="1">
        <v>158.69120000000044</v>
      </c>
      <c r="P74" s="1">
        <v>8.8202448906996249</v>
      </c>
      <c r="Q74" s="1">
        <v>1</v>
      </c>
      <c r="R74" s="2">
        <f t="shared" si="3"/>
        <v>1</v>
      </c>
      <c r="S74" s="2">
        <f t="shared" si="4"/>
        <v>1</v>
      </c>
      <c r="T74" s="1">
        <f t="shared" si="5"/>
        <v>11017</v>
      </c>
    </row>
    <row r="75" spans="1:20">
      <c r="A75" s="1" t="s">
        <v>2908</v>
      </c>
      <c r="B75" s="1" t="s">
        <v>1570</v>
      </c>
      <c r="C75" s="362" t="s">
        <v>589</v>
      </c>
      <c r="D75" s="1" t="s">
        <v>2495</v>
      </c>
      <c r="E75" s="1" t="s">
        <v>939</v>
      </c>
      <c r="F75" s="2">
        <v>13</v>
      </c>
      <c r="G75" s="1" t="s">
        <v>2864</v>
      </c>
      <c r="H75" s="1">
        <v>77274360.480000004</v>
      </c>
      <c r="I75" s="1">
        <v>4308.1383999999998</v>
      </c>
      <c r="J75" s="1">
        <v>17936.833338501849</v>
      </c>
      <c r="K75" s="1">
        <v>18888.423409821135</v>
      </c>
      <c r="L75" s="1">
        <v>6651.1823733333322</v>
      </c>
      <c r="M75" s="1">
        <v>0</v>
      </c>
      <c r="N75" s="1">
        <v>4354.37</v>
      </c>
      <c r="O75" s="1">
        <v>46.231600000000071</v>
      </c>
      <c r="P75" s="1">
        <v>1.0617287919951697</v>
      </c>
      <c r="Q75" s="1">
        <v>0</v>
      </c>
      <c r="R75" s="2">
        <f t="shared" si="3"/>
        <v>0</v>
      </c>
      <c r="S75" s="2">
        <f t="shared" si="4"/>
        <v>0</v>
      </c>
      <c r="T75" s="1">
        <f t="shared" si="5"/>
        <v>11018</v>
      </c>
    </row>
    <row r="76" spans="1:20">
      <c r="A76" s="1" t="s">
        <v>2908</v>
      </c>
      <c r="B76" s="1" t="s">
        <v>1570</v>
      </c>
      <c r="C76" s="362" t="s">
        <v>590</v>
      </c>
      <c r="D76" s="1" t="s">
        <v>2496</v>
      </c>
      <c r="E76" s="1" t="s">
        <v>939</v>
      </c>
      <c r="F76" s="2">
        <v>5</v>
      </c>
      <c r="G76" s="1" t="s">
        <v>945</v>
      </c>
      <c r="H76" s="1">
        <v>14210760.539999999</v>
      </c>
      <c r="I76" s="1">
        <v>1063.7769000000001</v>
      </c>
      <c r="J76" s="1">
        <v>13358.779025940494</v>
      </c>
      <c r="K76" s="1">
        <v>24018.383926061528</v>
      </c>
      <c r="L76" s="1">
        <v>1000.8532603999998</v>
      </c>
      <c r="M76" s="1">
        <v>1</v>
      </c>
      <c r="N76" s="1">
        <v>944.64</v>
      </c>
      <c r="O76" s="1">
        <v>-119.13690000000008</v>
      </c>
      <c r="P76" s="1">
        <v>-12.611883892276431</v>
      </c>
      <c r="Q76" s="1">
        <v>0</v>
      </c>
      <c r="R76" s="2">
        <f t="shared" si="3"/>
        <v>1</v>
      </c>
      <c r="S76" s="2">
        <f t="shared" si="4"/>
        <v>1</v>
      </c>
      <c r="T76" s="1">
        <f t="shared" si="5"/>
        <v>11019</v>
      </c>
    </row>
    <row r="77" spans="1:20">
      <c r="A77" s="1" t="s">
        <v>2908</v>
      </c>
      <c r="B77" s="1" t="s">
        <v>1570</v>
      </c>
      <c r="C77" s="362" t="s">
        <v>591</v>
      </c>
      <c r="D77" s="1" t="s">
        <v>2497</v>
      </c>
      <c r="E77" s="1" t="s">
        <v>939</v>
      </c>
      <c r="F77" s="2">
        <v>6</v>
      </c>
      <c r="G77" s="1" t="s">
        <v>2865</v>
      </c>
      <c r="H77" s="1">
        <v>16479637.359999999</v>
      </c>
      <c r="I77" s="1">
        <v>1115.2280000000001</v>
      </c>
      <c r="J77" s="1">
        <v>14776.922171968421</v>
      </c>
      <c r="K77" s="1">
        <v>21021.502305451351</v>
      </c>
      <c r="L77" s="1">
        <v>1680.4886163865542</v>
      </c>
      <c r="M77" s="1">
        <v>0</v>
      </c>
      <c r="N77" s="1">
        <v>863.36</v>
      </c>
      <c r="O77" s="1">
        <v>-251.86800000000005</v>
      </c>
      <c r="P77" s="1">
        <v>-29.172998517420318</v>
      </c>
      <c r="Q77" s="1">
        <v>0</v>
      </c>
      <c r="R77" s="2">
        <f t="shared" si="3"/>
        <v>0</v>
      </c>
      <c r="S77" s="2">
        <f t="shared" si="4"/>
        <v>0</v>
      </c>
      <c r="T77" s="1">
        <f t="shared" si="5"/>
        <v>11020</v>
      </c>
    </row>
    <row r="78" spans="1:20">
      <c r="A78" s="1" t="s">
        <v>2908</v>
      </c>
      <c r="B78" s="1" t="s">
        <v>1570</v>
      </c>
      <c r="C78" s="362" t="s">
        <v>592</v>
      </c>
      <c r="D78" s="1" t="s">
        <v>2498</v>
      </c>
      <c r="E78" s="1" t="s">
        <v>939</v>
      </c>
      <c r="F78" s="2">
        <v>6</v>
      </c>
      <c r="G78" s="1" t="s">
        <v>2865</v>
      </c>
      <c r="H78" s="1">
        <v>21055917.02</v>
      </c>
      <c r="I78" s="1">
        <v>1484.57</v>
      </c>
      <c r="J78" s="1">
        <v>14183.175613140505</v>
      </c>
      <c r="K78" s="1">
        <v>21021.502305451351</v>
      </c>
      <c r="L78" s="1">
        <v>1680.4886163865542</v>
      </c>
      <c r="M78" s="1">
        <v>0</v>
      </c>
      <c r="N78" s="1">
        <v>1651.19</v>
      </c>
      <c r="O78" s="1">
        <v>166.62000000000012</v>
      </c>
      <c r="P78" s="1">
        <v>10.090904135805093</v>
      </c>
      <c r="Q78" s="1">
        <v>1</v>
      </c>
      <c r="R78" s="2">
        <f t="shared" si="3"/>
        <v>1</v>
      </c>
      <c r="S78" s="2">
        <f t="shared" si="4"/>
        <v>1</v>
      </c>
      <c r="T78" s="1">
        <f t="shared" si="5"/>
        <v>11021</v>
      </c>
    </row>
    <row r="79" spans="1:20">
      <c r="A79" s="1" t="s">
        <v>2908</v>
      </c>
      <c r="B79" s="1" t="s">
        <v>1570</v>
      </c>
      <c r="C79" s="362" t="s">
        <v>593</v>
      </c>
      <c r="D79" s="1" t="s">
        <v>2499</v>
      </c>
      <c r="E79" s="1" t="s">
        <v>939</v>
      </c>
      <c r="F79" s="2">
        <v>6</v>
      </c>
      <c r="G79" s="1" t="s">
        <v>2865</v>
      </c>
      <c r="H79" s="1">
        <v>39690621.259999998</v>
      </c>
      <c r="I79" s="1">
        <v>2094.0173</v>
      </c>
      <c r="J79" s="1">
        <v>18954.294818863244</v>
      </c>
      <c r="K79" s="1">
        <v>21021.502305451351</v>
      </c>
      <c r="L79" s="1">
        <v>1680.4886163865542</v>
      </c>
      <c r="M79" s="1">
        <v>1</v>
      </c>
      <c r="N79" s="1">
        <v>2274.9499999999998</v>
      </c>
      <c r="O79" s="1">
        <v>180.93269999999984</v>
      </c>
      <c r="P79" s="1">
        <v>7.9532605112200203</v>
      </c>
      <c r="Q79" s="1">
        <v>1</v>
      </c>
      <c r="R79" s="2">
        <f t="shared" si="3"/>
        <v>2</v>
      </c>
      <c r="S79" s="2">
        <f t="shared" si="4"/>
        <v>1</v>
      </c>
      <c r="T79" s="1">
        <f t="shared" si="5"/>
        <v>11022</v>
      </c>
    </row>
    <row r="80" spans="1:20">
      <c r="A80" s="1" t="s">
        <v>2908</v>
      </c>
      <c r="B80" s="1" t="s">
        <v>1570</v>
      </c>
      <c r="C80" s="362" t="s">
        <v>594</v>
      </c>
      <c r="D80" s="1" t="s">
        <v>2500</v>
      </c>
      <c r="E80" s="1" t="s">
        <v>939</v>
      </c>
      <c r="F80" s="2">
        <v>13</v>
      </c>
      <c r="G80" s="1" t="s">
        <v>2864</v>
      </c>
      <c r="H80" s="1">
        <v>83491671.480000004</v>
      </c>
      <c r="I80" s="1">
        <v>5402.2999999999993</v>
      </c>
      <c r="J80" s="1">
        <v>15454.838028247232</v>
      </c>
      <c r="K80" s="1">
        <v>18888.423409821135</v>
      </c>
      <c r="L80" s="1">
        <v>6651.1823733333322</v>
      </c>
      <c r="M80" s="1">
        <v>0</v>
      </c>
      <c r="N80" s="1">
        <v>5157.63</v>
      </c>
      <c r="O80" s="1">
        <v>-244.66999999999916</v>
      </c>
      <c r="P80" s="1">
        <v>-4.7438455259489176</v>
      </c>
      <c r="Q80" s="1">
        <v>0</v>
      </c>
      <c r="R80" s="2">
        <f t="shared" si="3"/>
        <v>0</v>
      </c>
      <c r="S80" s="2">
        <f t="shared" si="4"/>
        <v>0</v>
      </c>
      <c r="T80" s="1">
        <f t="shared" si="5"/>
        <v>11023</v>
      </c>
    </row>
    <row r="81" spans="1:20">
      <c r="A81" s="1" t="s">
        <v>2908</v>
      </c>
      <c r="B81" s="1" t="s">
        <v>1570</v>
      </c>
      <c r="C81" s="362" t="s">
        <v>595</v>
      </c>
      <c r="D81" s="1" t="s">
        <v>2501</v>
      </c>
      <c r="E81" s="1" t="s">
        <v>939</v>
      </c>
      <c r="F81" s="2">
        <v>6</v>
      </c>
      <c r="G81" s="1" t="s">
        <v>2865</v>
      </c>
      <c r="H81" s="1">
        <v>43944385.590000004</v>
      </c>
      <c r="I81" s="1">
        <v>2752.2455000000004</v>
      </c>
      <c r="J81" s="1">
        <v>15966.739010019272</v>
      </c>
      <c r="K81" s="1">
        <v>21021.502305451351</v>
      </c>
      <c r="L81" s="1">
        <v>1680.4886163865542</v>
      </c>
      <c r="M81" s="1">
        <v>1</v>
      </c>
      <c r="N81" s="1">
        <v>2556.14</v>
      </c>
      <c r="O81" s="1">
        <v>-196.10550000000057</v>
      </c>
      <c r="P81" s="1">
        <v>-7.6719389391817581</v>
      </c>
      <c r="Q81" s="1">
        <v>0</v>
      </c>
      <c r="R81" s="2">
        <f t="shared" si="3"/>
        <v>1</v>
      </c>
      <c r="S81" s="2">
        <f t="shared" si="4"/>
        <v>1</v>
      </c>
      <c r="T81" s="1">
        <f t="shared" si="5"/>
        <v>11024</v>
      </c>
    </row>
    <row r="82" spans="1:20">
      <c r="A82" s="1" t="s">
        <v>2908</v>
      </c>
      <c r="B82" s="1" t="s">
        <v>1570</v>
      </c>
      <c r="C82" s="362" t="s">
        <v>596</v>
      </c>
      <c r="D82" s="1" t="s">
        <v>2502</v>
      </c>
      <c r="E82" s="1" t="s">
        <v>939</v>
      </c>
      <c r="F82" s="2">
        <v>10</v>
      </c>
      <c r="G82" s="1" t="s">
        <v>941</v>
      </c>
      <c r="H82" s="1">
        <v>57957851.219999999</v>
      </c>
      <c r="I82" s="1">
        <v>4238.9725000000008</v>
      </c>
      <c r="J82" s="1">
        <v>13672.617885584299</v>
      </c>
      <c r="K82" s="1">
        <v>18877.108068450307</v>
      </c>
      <c r="L82" s="1">
        <v>3268.6927694915262</v>
      </c>
      <c r="M82" s="1">
        <v>1</v>
      </c>
      <c r="N82" s="1">
        <v>4302.07</v>
      </c>
      <c r="O82" s="1">
        <v>63.097499999998945</v>
      </c>
      <c r="P82" s="1">
        <v>1.4666776691220493</v>
      </c>
      <c r="Q82" s="1">
        <v>0</v>
      </c>
      <c r="R82" s="2">
        <f t="shared" si="3"/>
        <v>1</v>
      </c>
      <c r="S82" s="2">
        <f t="shared" si="4"/>
        <v>1</v>
      </c>
      <c r="T82" s="1">
        <f t="shared" si="5"/>
        <v>11025</v>
      </c>
    </row>
    <row r="83" spans="1:20">
      <c r="A83" s="1" t="s">
        <v>2908</v>
      </c>
      <c r="B83" s="1" t="s">
        <v>1570</v>
      </c>
      <c r="C83" s="362" t="s">
        <v>597</v>
      </c>
      <c r="D83" s="1" t="s">
        <v>2503</v>
      </c>
      <c r="E83" s="1" t="s">
        <v>939</v>
      </c>
      <c r="F83" s="2">
        <v>5</v>
      </c>
      <c r="G83" s="1" t="s">
        <v>945</v>
      </c>
      <c r="H83" s="1">
        <v>12455493.800000001</v>
      </c>
      <c r="I83" s="1">
        <v>982.4609999999999</v>
      </c>
      <c r="J83" s="1">
        <v>12677.850622060318</v>
      </c>
      <c r="K83" s="1">
        <v>24018.383926061528</v>
      </c>
      <c r="L83" s="1">
        <v>1000.8532603999998</v>
      </c>
      <c r="M83" s="1">
        <v>0</v>
      </c>
      <c r="N83" s="1">
        <v>1078.03</v>
      </c>
      <c r="O83" s="1">
        <v>95.569000000000074</v>
      </c>
      <c r="P83" s="1">
        <v>8.865152175727955</v>
      </c>
      <c r="Q83" s="1">
        <v>1</v>
      </c>
      <c r="R83" s="2">
        <f t="shared" si="3"/>
        <v>1</v>
      </c>
      <c r="S83" s="2">
        <f t="shared" si="4"/>
        <v>1</v>
      </c>
      <c r="T83" s="1">
        <f t="shared" si="5"/>
        <v>11026</v>
      </c>
    </row>
    <row r="84" spans="1:20">
      <c r="A84" s="1" t="s">
        <v>2908</v>
      </c>
      <c r="B84" s="1" t="s">
        <v>1570</v>
      </c>
      <c r="C84" s="362" t="s">
        <v>598</v>
      </c>
      <c r="D84" s="1" t="s">
        <v>2504</v>
      </c>
      <c r="E84" s="1" t="s">
        <v>939</v>
      </c>
      <c r="F84" s="2">
        <v>5</v>
      </c>
      <c r="G84" s="1" t="s">
        <v>945</v>
      </c>
      <c r="H84" s="1">
        <v>14774346.380000001</v>
      </c>
      <c r="I84" s="1">
        <v>760.19630000000006</v>
      </c>
      <c r="J84" s="1">
        <v>19434.909614792916</v>
      </c>
      <c r="K84" s="1">
        <v>24018.383926061528</v>
      </c>
      <c r="L84" s="1">
        <v>1000.8532603999998</v>
      </c>
      <c r="M84" s="1">
        <v>0</v>
      </c>
      <c r="N84" s="1">
        <v>969.07</v>
      </c>
      <c r="O84" s="1">
        <v>208.87369999999999</v>
      </c>
      <c r="P84" s="1">
        <v>21.554036344123745</v>
      </c>
      <c r="Q84" s="1">
        <v>1</v>
      </c>
      <c r="R84" s="2">
        <f t="shared" si="3"/>
        <v>1</v>
      </c>
      <c r="S84" s="2">
        <f t="shared" si="4"/>
        <v>1</v>
      </c>
      <c r="T84" s="1">
        <f t="shared" si="5"/>
        <v>11027</v>
      </c>
    </row>
    <row r="85" spans="1:20">
      <c r="A85" s="1" t="s">
        <v>2908</v>
      </c>
      <c r="B85" s="1" t="s">
        <v>1570</v>
      </c>
      <c r="C85" s="362" t="s">
        <v>599</v>
      </c>
      <c r="D85" s="1" t="s">
        <v>2505</v>
      </c>
      <c r="E85" s="1" t="s">
        <v>939</v>
      </c>
      <c r="F85" s="2">
        <v>5</v>
      </c>
      <c r="G85" s="1" t="s">
        <v>945</v>
      </c>
      <c r="H85" s="1">
        <v>17234932.670000002</v>
      </c>
      <c r="I85" s="1">
        <v>1142.8114</v>
      </c>
      <c r="J85" s="1">
        <v>15081.169710067647</v>
      </c>
      <c r="K85" s="1">
        <v>24018.383926061528</v>
      </c>
      <c r="L85" s="1">
        <v>1000.8532603999998</v>
      </c>
      <c r="M85" s="1">
        <v>1</v>
      </c>
      <c r="N85" s="1">
        <v>827.08</v>
      </c>
      <c r="O85" s="1">
        <v>-315.73140000000001</v>
      </c>
      <c r="P85" s="1">
        <v>-38.174227402427817</v>
      </c>
      <c r="Q85" s="1">
        <v>0</v>
      </c>
      <c r="R85" s="2">
        <f t="shared" si="3"/>
        <v>1</v>
      </c>
      <c r="S85" s="2">
        <f t="shared" si="4"/>
        <v>1</v>
      </c>
      <c r="T85" s="1">
        <f t="shared" si="5"/>
        <v>11028</v>
      </c>
    </row>
    <row r="86" spans="1:20">
      <c r="A86" s="1" t="s">
        <v>2908</v>
      </c>
      <c r="B86" s="1" t="s">
        <v>1570</v>
      </c>
      <c r="C86" s="362" t="s">
        <v>600</v>
      </c>
      <c r="D86" s="1" t="s">
        <v>2506</v>
      </c>
      <c r="E86" s="1" t="s">
        <v>939</v>
      </c>
      <c r="F86" s="2">
        <v>5</v>
      </c>
      <c r="G86" s="1" t="s">
        <v>945</v>
      </c>
      <c r="H86" s="1">
        <v>16981530.129999999</v>
      </c>
      <c r="I86" s="1">
        <v>937.00009999999997</v>
      </c>
      <c r="J86" s="1">
        <v>18123.295963362223</v>
      </c>
      <c r="K86" s="1">
        <v>24018.383926061528</v>
      </c>
      <c r="L86" s="1">
        <v>1000.8532603999998</v>
      </c>
      <c r="M86" s="1">
        <v>0</v>
      </c>
      <c r="N86" s="1">
        <v>1561.64</v>
      </c>
      <c r="O86" s="1">
        <v>624.63990000000013</v>
      </c>
      <c r="P86" s="1">
        <v>39.998969032555529</v>
      </c>
      <c r="Q86" s="1">
        <v>1</v>
      </c>
      <c r="R86" s="2">
        <f t="shared" si="3"/>
        <v>1</v>
      </c>
      <c r="S86" s="2">
        <f t="shared" si="4"/>
        <v>1</v>
      </c>
      <c r="T86" s="1">
        <f t="shared" si="5"/>
        <v>11029</v>
      </c>
    </row>
    <row r="87" spans="1:20">
      <c r="A87" s="1" t="s">
        <v>2908</v>
      </c>
      <c r="B87" s="1" t="s">
        <v>1570</v>
      </c>
      <c r="C87" s="362" t="s">
        <v>601</v>
      </c>
      <c r="D87" s="1" t="s">
        <v>2915</v>
      </c>
      <c r="E87" s="1" t="s">
        <v>939</v>
      </c>
      <c r="F87" s="2">
        <v>13</v>
      </c>
      <c r="G87" s="1" t="s">
        <v>2864</v>
      </c>
      <c r="H87" s="1">
        <v>97699109.650000006</v>
      </c>
      <c r="I87" s="1">
        <v>5933.9000000000005</v>
      </c>
      <c r="J87" s="1">
        <v>16464.569616946697</v>
      </c>
      <c r="K87" s="1">
        <v>18888.423409821135</v>
      </c>
      <c r="L87" s="1">
        <v>6651.1823733333322</v>
      </c>
      <c r="M87" s="1">
        <v>0</v>
      </c>
      <c r="N87" s="1">
        <v>6788.81</v>
      </c>
      <c r="O87" s="1">
        <v>854.90999999999985</v>
      </c>
      <c r="P87" s="1">
        <v>12.592928657599783</v>
      </c>
      <c r="Q87" s="1">
        <v>1</v>
      </c>
      <c r="R87" s="2">
        <f t="shared" si="3"/>
        <v>1</v>
      </c>
      <c r="S87" s="2">
        <f t="shared" si="4"/>
        <v>1</v>
      </c>
      <c r="T87" s="1">
        <f t="shared" si="5"/>
        <v>11446</v>
      </c>
    </row>
    <row r="88" spans="1:20">
      <c r="A88" s="1" t="s">
        <v>2908</v>
      </c>
      <c r="B88" s="1" t="s">
        <v>1570</v>
      </c>
      <c r="C88" s="362" t="s">
        <v>602</v>
      </c>
      <c r="D88" s="1" t="s">
        <v>2507</v>
      </c>
      <c r="E88" s="1" t="s">
        <v>939</v>
      </c>
      <c r="F88" s="2">
        <v>3</v>
      </c>
      <c r="G88" s="1" t="s">
        <v>1015</v>
      </c>
      <c r="H88" s="1">
        <v>11332270.960000001</v>
      </c>
      <c r="I88" s="1">
        <v>805.29</v>
      </c>
      <c r="J88" s="1">
        <v>14072.285710737748</v>
      </c>
      <c r="K88" s="1">
        <v>21588.540725677936</v>
      </c>
      <c r="L88" s="1">
        <v>459.60284285714289</v>
      </c>
      <c r="M88" s="1">
        <v>1</v>
      </c>
      <c r="N88" s="1">
        <v>564.34</v>
      </c>
      <c r="O88" s="1">
        <v>-240.94999999999993</v>
      </c>
      <c r="P88" s="1">
        <v>-42.695892547046093</v>
      </c>
      <c r="Q88" s="1">
        <v>0</v>
      </c>
      <c r="R88" s="2">
        <f t="shared" si="3"/>
        <v>1</v>
      </c>
      <c r="S88" s="2">
        <f t="shared" si="4"/>
        <v>1</v>
      </c>
      <c r="T88" s="1">
        <f t="shared" si="5"/>
        <v>25058</v>
      </c>
    </row>
    <row r="89" spans="1:20">
      <c r="A89" s="1" t="s">
        <v>2908</v>
      </c>
      <c r="B89" s="1" t="s">
        <v>1570</v>
      </c>
      <c r="C89" s="362" t="s">
        <v>603</v>
      </c>
      <c r="D89" s="1" t="s">
        <v>2508</v>
      </c>
      <c r="E89" s="1" t="s">
        <v>939</v>
      </c>
      <c r="F89" s="2">
        <v>3</v>
      </c>
      <c r="G89" s="1" t="s">
        <v>1015</v>
      </c>
      <c r="H89" s="1">
        <v>11069877.220000001</v>
      </c>
      <c r="I89" s="1">
        <v>529.19939999999997</v>
      </c>
      <c r="J89" s="1">
        <v>20918.159053090389</v>
      </c>
      <c r="K89" s="1">
        <v>21588.540725677936</v>
      </c>
      <c r="L89" s="1">
        <v>459.60284285714289</v>
      </c>
      <c r="M89" s="1">
        <v>1</v>
      </c>
      <c r="N89" s="1">
        <v>585.71</v>
      </c>
      <c r="O89" s="1">
        <v>56.510600000000068</v>
      </c>
      <c r="P89" s="1">
        <v>9.6482218162572035</v>
      </c>
      <c r="Q89" s="1">
        <v>1</v>
      </c>
      <c r="R89" s="2">
        <f t="shared" ref="R89" si="6">SUM(M89+Q89)</f>
        <v>2</v>
      </c>
      <c r="S89" s="2">
        <f t="shared" ref="S89" si="7">IF(R89&gt;=1,1,0)</f>
        <v>1</v>
      </c>
      <c r="T89" s="1">
        <f t="shared" ref="T89" si="8">INT(C89)</f>
        <v>25059</v>
      </c>
    </row>
    <row r="90" spans="1:20">
      <c r="S90" s="2">
        <f>COUNTIF(S2:S89,1)</f>
        <v>66</v>
      </c>
    </row>
  </sheetData>
  <autoFilter ref="A1:T90" xr:uid="{00000000-0009-0000-0000-000006000000}"/>
  <pageMargins left="0.7" right="0.7" top="0.75" bottom="0.75" header="0.3" footer="0.3"/>
  <ignoredErrors>
    <ignoredError sqref="C2:C8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Q99"/>
  <sheetViews>
    <sheetView zoomScale="80" zoomScaleNormal="80" workbookViewId="0">
      <pane xSplit="5" ySplit="2" topLeftCell="F3" activePane="bottomRight" state="frozen"/>
      <selection pane="topRight" activeCell="F1" sqref="F1"/>
      <selection pane="bottomLeft" activeCell="A4" sqref="A4"/>
      <selection pane="bottomRight" activeCell="D8" sqref="D8"/>
    </sheetView>
  </sheetViews>
  <sheetFormatPr defaultColWidth="9" defaultRowHeight="24"/>
  <cols>
    <col min="1" max="1" width="4.90625" style="1" customWidth="1"/>
    <col min="2" max="2" width="16.08984375" style="1" customWidth="1"/>
    <col min="3" max="3" width="8" style="2" customWidth="1"/>
    <col min="4" max="4" width="27.1796875" style="1" customWidth="1"/>
    <col min="5" max="5" width="20.90625" style="1" customWidth="1"/>
    <col min="6" max="6" width="19.7265625" style="1" customWidth="1"/>
    <col min="7" max="7" width="15.7265625" style="1" bestFit="1" customWidth="1"/>
    <col min="8" max="8" width="6.90625" style="1" bestFit="1" customWidth="1"/>
    <col min="9" max="9" width="19.6328125" style="1" bestFit="1" customWidth="1"/>
    <col min="10" max="10" width="19.7265625" style="1" bestFit="1" customWidth="1"/>
    <col min="11" max="11" width="16.36328125" style="1" bestFit="1" customWidth="1"/>
    <col min="12" max="12" width="6.453125" style="1" bestFit="1" customWidth="1"/>
    <col min="13" max="13" width="6.7265625" style="1" customWidth="1"/>
    <col min="14" max="14" width="4.7265625" style="1" customWidth="1"/>
    <col min="15" max="15" width="8.1796875" style="1" customWidth="1"/>
    <col min="16" max="16" width="5.7265625" style="2" customWidth="1"/>
    <col min="17" max="17" width="6.36328125" style="2" customWidth="1"/>
    <col min="18" max="16384" width="9" style="1"/>
  </cols>
  <sheetData>
    <row r="1" spans="1:17">
      <c r="A1" s="484" t="s">
        <v>927</v>
      </c>
      <c r="B1" s="484" t="s">
        <v>1</v>
      </c>
      <c r="C1" s="484" t="s">
        <v>2</v>
      </c>
      <c r="D1" s="484" t="s">
        <v>928</v>
      </c>
      <c r="E1" s="486" t="s">
        <v>2943</v>
      </c>
      <c r="F1" s="486"/>
      <c r="G1" s="486"/>
      <c r="H1" s="486"/>
      <c r="I1" s="487" t="s">
        <v>1940</v>
      </c>
      <c r="J1" s="487"/>
      <c r="K1" s="487"/>
      <c r="L1" s="487"/>
      <c r="M1" s="481" t="s">
        <v>1941</v>
      </c>
      <c r="N1" s="482"/>
      <c r="O1" s="483"/>
    </row>
    <row r="2" spans="1:17" s="8" customFormat="1" ht="42.65" customHeight="1">
      <c r="A2" s="485"/>
      <c r="B2" s="485"/>
      <c r="C2" s="485"/>
      <c r="D2" s="485"/>
      <c r="E2" s="6" t="s">
        <v>2975</v>
      </c>
      <c r="F2" s="6" t="s">
        <v>3831</v>
      </c>
      <c r="G2" s="6" t="s">
        <v>1942</v>
      </c>
      <c r="H2" s="6" t="s">
        <v>1939</v>
      </c>
      <c r="I2" s="7" t="s">
        <v>2975</v>
      </c>
      <c r="J2" s="7" t="s">
        <v>3831</v>
      </c>
      <c r="K2" s="7" t="s">
        <v>1942</v>
      </c>
      <c r="L2" s="7" t="s">
        <v>1939</v>
      </c>
      <c r="M2" s="67" t="s">
        <v>1943</v>
      </c>
      <c r="N2" s="67" t="s">
        <v>1944</v>
      </c>
      <c r="O2" s="67" t="s">
        <v>1945</v>
      </c>
      <c r="P2" s="68" t="s">
        <v>1943</v>
      </c>
      <c r="Q2" s="68" t="s">
        <v>1944</v>
      </c>
    </row>
    <row r="3" spans="1:17">
      <c r="A3" s="194">
        <v>8</v>
      </c>
      <c r="B3" s="195" t="s">
        <v>1497</v>
      </c>
      <c r="C3" s="194" t="s">
        <v>516</v>
      </c>
      <c r="D3" s="195" t="s">
        <v>1498</v>
      </c>
      <c r="E3" s="196">
        <v>428734175.22750002</v>
      </c>
      <c r="F3" s="196">
        <v>451999109.30000001</v>
      </c>
      <c r="G3" s="196">
        <v>23264934.07249999</v>
      </c>
      <c r="H3" s="196">
        <v>5.4264239747519252</v>
      </c>
      <c r="I3" s="196">
        <v>579902187.61500001</v>
      </c>
      <c r="J3" s="196">
        <v>583662246.87000012</v>
      </c>
      <c r="K3" s="196">
        <v>3760059.2550001144</v>
      </c>
      <c r="L3" s="196">
        <v>0.64839542517753646</v>
      </c>
      <c r="M3" s="194" t="str">
        <f t="shared" ref="M3:M14" si="0">IF(AND(H3&gt;=-5,H3&lt;=5),"1","0")</f>
        <v>0</v>
      </c>
      <c r="N3" s="194" t="str">
        <f t="shared" ref="N3:N14" si="1">IF(AND(L3&gt;=-5,L3&lt;=5),"1","0")</f>
        <v>1</v>
      </c>
      <c r="O3" s="178"/>
      <c r="P3" s="3"/>
      <c r="Q3" s="3"/>
    </row>
    <row r="4" spans="1:17">
      <c r="A4" s="194">
        <v>8</v>
      </c>
      <c r="B4" s="195" t="s">
        <v>1497</v>
      </c>
      <c r="C4" s="194" t="s">
        <v>517</v>
      </c>
      <c r="D4" s="195" t="s">
        <v>1499</v>
      </c>
      <c r="E4" s="196">
        <v>44858541.637500003</v>
      </c>
      <c r="F4" s="196">
        <v>42024959.700000003</v>
      </c>
      <c r="G4" s="196">
        <v>-2833581.9375</v>
      </c>
      <c r="H4" s="196">
        <v>-6.3167054346038647</v>
      </c>
      <c r="I4" s="196">
        <v>78814077.292500019</v>
      </c>
      <c r="J4" s="196">
        <v>73948620.810000002</v>
      </c>
      <c r="K4" s="196">
        <v>-4865456.4825000167</v>
      </c>
      <c r="L4" s="196">
        <v>-6.1733343200136854</v>
      </c>
      <c r="M4" s="194" t="str">
        <f t="shared" si="0"/>
        <v>0</v>
      </c>
      <c r="N4" s="194" t="str">
        <f t="shared" si="1"/>
        <v>0</v>
      </c>
      <c r="O4" s="178"/>
      <c r="P4" s="3"/>
      <c r="Q4" s="3"/>
    </row>
    <row r="5" spans="1:17">
      <c r="A5" s="194">
        <v>8</v>
      </c>
      <c r="B5" s="195" t="s">
        <v>1497</v>
      </c>
      <c r="C5" s="194" t="s">
        <v>518</v>
      </c>
      <c r="D5" s="195" t="s">
        <v>1500</v>
      </c>
      <c r="E5" s="196">
        <v>43432351.665000007</v>
      </c>
      <c r="F5" s="196">
        <v>45432371.199999996</v>
      </c>
      <c r="G5" s="196">
        <v>2000019.534999989</v>
      </c>
      <c r="H5" s="196">
        <v>4.6049073060248453</v>
      </c>
      <c r="I5" s="196">
        <v>72950532.824999988</v>
      </c>
      <c r="J5" s="196">
        <v>72139371.560000002</v>
      </c>
      <c r="K5" s="196">
        <v>-811161.26499998569</v>
      </c>
      <c r="L5" s="196">
        <v>-1.1119332972466001</v>
      </c>
      <c r="M5" s="194" t="str">
        <f t="shared" si="0"/>
        <v>1</v>
      </c>
      <c r="N5" s="194" t="str">
        <f t="shared" si="1"/>
        <v>1</v>
      </c>
      <c r="O5" s="178"/>
      <c r="P5" s="3"/>
      <c r="Q5" s="3"/>
    </row>
    <row r="6" spans="1:17">
      <c r="A6" s="194">
        <v>8</v>
      </c>
      <c r="B6" s="195" t="s">
        <v>1497</v>
      </c>
      <c r="C6" s="194" t="s">
        <v>519</v>
      </c>
      <c r="D6" s="195" t="s">
        <v>1501</v>
      </c>
      <c r="E6" s="196">
        <v>44948581.32</v>
      </c>
      <c r="F6" s="196">
        <v>42559716.490000002</v>
      </c>
      <c r="G6" s="196">
        <v>-2388864.8299999982</v>
      </c>
      <c r="H6" s="196">
        <v>-5.3146612414596186</v>
      </c>
      <c r="I6" s="196">
        <v>66616687.657499999</v>
      </c>
      <c r="J6" s="196">
        <v>65242056.75</v>
      </c>
      <c r="K6" s="196">
        <v>-1374630.9074999988</v>
      </c>
      <c r="L6" s="196">
        <v>-2.0634933315319781</v>
      </c>
      <c r="M6" s="194" t="str">
        <f t="shared" si="0"/>
        <v>0</v>
      </c>
      <c r="N6" s="194" t="str">
        <f t="shared" si="1"/>
        <v>1</v>
      </c>
      <c r="O6" s="178"/>
      <c r="P6" s="3"/>
      <c r="Q6" s="3"/>
    </row>
    <row r="7" spans="1:17">
      <c r="A7" s="194">
        <v>8</v>
      </c>
      <c r="B7" s="195" t="s">
        <v>1497</v>
      </c>
      <c r="C7" s="194" t="s">
        <v>520</v>
      </c>
      <c r="D7" s="195" t="s">
        <v>1502</v>
      </c>
      <c r="E7" s="196">
        <v>22703355</v>
      </c>
      <c r="F7" s="196">
        <v>21665800.66</v>
      </c>
      <c r="G7" s="196">
        <v>-1037554.3399999999</v>
      </c>
      <c r="H7" s="196">
        <v>-4.5700485236653341</v>
      </c>
      <c r="I7" s="196">
        <v>41427555</v>
      </c>
      <c r="J7" s="196">
        <v>40783897.469999999</v>
      </c>
      <c r="K7" s="196">
        <v>-643657.53000000119</v>
      </c>
      <c r="L7" s="196">
        <v>-1.5536942259807542</v>
      </c>
      <c r="M7" s="194" t="str">
        <f t="shared" si="0"/>
        <v>1</v>
      </c>
      <c r="N7" s="194" t="str">
        <f t="shared" si="1"/>
        <v>1</v>
      </c>
      <c r="O7" s="178"/>
      <c r="P7" s="3"/>
      <c r="Q7" s="3"/>
    </row>
    <row r="8" spans="1:17">
      <c r="A8" s="194">
        <v>8</v>
      </c>
      <c r="B8" s="195" t="s">
        <v>1497</v>
      </c>
      <c r="C8" s="194" t="s">
        <v>521</v>
      </c>
      <c r="D8" s="195" t="s">
        <v>1503</v>
      </c>
      <c r="E8" s="196">
        <v>55411115.189999998</v>
      </c>
      <c r="F8" s="196">
        <v>53076253.120000005</v>
      </c>
      <c r="G8" s="196">
        <v>-2334862.0699999928</v>
      </c>
      <c r="H8" s="196">
        <v>-4.2137070549725442</v>
      </c>
      <c r="I8" s="196">
        <v>78581361.224999994</v>
      </c>
      <c r="J8" s="196">
        <v>82804845.579999998</v>
      </c>
      <c r="K8" s="196">
        <v>4223484.3550000042</v>
      </c>
      <c r="L8" s="196">
        <v>5.3746642831841633</v>
      </c>
      <c r="M8" s="194" t="str">
        <f t="shared" si="0"/>
        <v>1</v>
      </c>
      <c r="N8" s="194" t="str">
        <f t="shared" si="1"/>
        <v>0</v>
      </c>
      <c r="O8" s="178"/>
      <c r="P8" s="3"/>
      <c r="Q8" s="3"/>
    </row>
    <row r="9" spans="1:17">
      <c r="A9" s="194">
        <v>8</v>
      </c>
      <c r="B9" s="195" t="s">
        <v>1497</v>
      </c>
      <c r="C9" s="194" t="s">
        <v>522</v>
      </c>
      <c r="D9" s="195" t="s">
        <v>1504</v>
      </c>
      <c r="E9" s="196">
        <v>52357639.597499996</v>
      </c>
      <c r="F9" s="196">
        <v>50521654.209999993</v>
      </c>
      <c r="G9" s="196">
        <v>-1835985.387500003</v>
      </c>
      <c r="H9" s="196">
        <v>-3.506623678252426</v>
      </c>
      <c r="I9" s="196">
        <v>92260232.527500004</v>
      </c>
      <c r="J9" s="196">
        <v>96221270.049999982</v>
      </c>
      <c r="K9" s="196">
        <v>3961037.5224999785</v>
      </c>
      <c r="L9" s="196">
        <v>4.2933313888183759</v>
      </c>
      <c r="M9" s="194" t="str">
        <f t="shared" si="0"/>
        <v>1</v>
      </c>
      <c r="N9" s="194" t="str">
        <f t="shared" si="1"/>
        <v>1</v>
      </c>
      <c r="O9" s="178"/>
      <c r="P9" s="3"/>
      <c r="Q9" s="3"/>
    </row>
    <row r="10" spans="1:17">
      <c r="A10" s="194">
        <v>8</v>
      </c>
      <c r="B10" s="195" t="s">
        <v>1497</v>
      </c>
      <c r="C10" s="194" t="s">
        <v>523</v>
      </c>
      <c r="D10" s="195" t="s">
        <v>1505</v>
      </c>
      <c r="E10" s="196">
        <v>72319500</v>
      </c>
      <c r="F10" s="196">
        <v>73209527.570000008</v>
      </c>
      <c r="G10" s="196">
        <v>890027.57000000775</v>
      </c>
      <c r="H10" s="196">
        <v>1.2306882237847439</v>
      </c>
      <c r="I10" s="196">
        <v>121254900</v>
      </c>
      <c r="J10" s="196">
        <v>126888212.23000002</v>
      </c>
      <c r="K10" s="196">
        <v>5633312.2300000191</v>
      </c>
      <c r="L10" s="196">
        <v>4.6458429556249019</v>
      </c>
      <c r="M10" s="194" t="str">
        <f t="shared" si="0"/>
        <v>1</v>
      </c>
      <c r="N10" s="194" t="str">
        <f t="shared" si="1"/>
        <v>1</v>
      </c>
      <c r="O10" s="178"/>
      <c r="P10" s="3"/>
      <c r="Q10" s="3"/>
    </row>
    <row r="11" spans="1:17">
      <c r="A11" s="194">
        <v>8</v>
      </c>
      <c r="B11" s="195" t="s">
        <v>1497</v>
      </c>
      <c r="C11" s="194" t="s">
        <v>524</v>
      </c>
      <c r="D11" s="195" t="s">
        <v>1506</v>
      </c>
      <c r="E11" s="196">
        <v>34653578.954999998</v>
      </c>
      <c r="F11" s="196">
        <v>35791331.979999997</v>
      </c>
      <c r="G11" s="196">
        <v>1137753.0249999985</v>
      </c>
      <c r="H11" s="196">
        <v>3.2832193940990835</v>
      </c>
      <c r="I11" s="196">
        <v>66919927.312500007</v>
      </c>
      <c r="J11" s="196">
        <v>67220959.88000001</v>
      </c>
      <c r="K11" s="196">
        <v>301032.56750000268</v>
      </c>
      <c r="L11" s="196">
        <v>0.44983994990647974</v>
      </c>
      <c r="M11" s="194" t="str">
        <f t="shared" si="0"/>
        <v>1</v>
      </c>
      <c r="N11" s="194" t="str">
        <f t="shared" si="1"/>
        <v>1</v>
      </c>
      <c r="O11" s="178"/>
      <c r="P11" s="3"/>
      <c r="Q11" s="3"/>
    </row>
    <row r="12" spans="1:17">
      <c r="A12" s="194">
        <v>8</v>
      </c>
      <c r="B12" s="195" t="s">
        <v>1497</v>
      </c>
      <c r="C12" s="194" t="s">
        <v>525</v>
      </c>
      <c r="D12" s="195" t="s">
        <v>1507</v>
      </c>
      <c r="E12" s="196">
        <v>60894675</v>
      </c>
      <c r="F12" s="196">
        <v>46321281.390000001</v>
      </c>
      <c r="G12" s="196">
        <v>-14573393.609999999</v>
      </c>
      <c r="H12" s="196">
        <v>-23.932131356313175</v>
      </c>
      <c r="I12" s="196">
        <v>68643750</v>
      </c>
      <c r="J12" s="196">
        <v>72227597.520000011</v>
      </c>
      <c r="K12" s="196">
        <v>3583847.5200000107</v>
      </c>
      <c r="L12" s="196">
        <v>5.2209378421196551</v>
      </c>
      <c r="M12" s="194" t="str">
        <f t="shared" si="0"/>
        <v>0</v>
      </c>
      <c r="N12" s="194" t="str">
        <f t="shared" si="1"/>
        <v>0</v>
      </c>
      <c r="O12" s="178"/>
      <c r="P12" s="3"/>
      <c r="Q12" s="3"/>
    </row>
    <row r="13" spans="1:17">
      <c r="A13" s="194">
        <v>8</v>
      </c>
      <c r="B13" s="195" t="s">
        <v>1497</v>
      </c>
      <c r="C13" s="194" t="s">
        <v>526</v>
      </c>
      <c r="D13" s="195" t="s">
        <v>1508</v>
      </c>
      <c r="E13" s="196">
        <v>117472500</v>
      </c>
      <c r="F13" s="196">
        <v>113883524.43000001</v>
      </c>
      <c r="G13" s="196">
        <v>-3588975.5699999928</v>
      </c>
      <c r="H13" s="196">
        <v>-3.0551623316095196</v>
      </c>
      <c r="I13" s="196">
        <v>169644079.85999998</v>
      </c>
      <c r="J13" s="196">
        <v>168589891.13</v>
      </c>
      <c r="K13" s="196">
        <v>-1054188.7299999893</v>
      </c>
      <c r="L13" s="196">
        <v>-0.62141203563953795</v>
      </c>
      <c r="M13" s="194" t="str">
        <f t="shared" si="0"/>
        <v>1</v>
      </c>
      <c r="N13" s="194" t="str">
        <f t="shared" si="1"/>
        <v>1</v>
      </c>
      <c r="O13" s="178"/>
      <c r="P13" s="3"/>
      <c r="Q13" s="3"/>
    </row>
    <row r="14" spans="1:17">
      <c r="A14" s="194">
        <v>8</v>
      </c>
      <c r="B14" s="195" t="s">
        <v>1497</v>
      </c>
      <c r="C14" s="194" t="s">
        <v>527</v>
      </c>
      <c r="D14" s="195" t="s">
        <v>1509</v>
      </c>
      <c r="E14" s="196">
        <v>7608362.5274999999</v>
      </c>
      <c r="F14" s="196">
        <v>8422887.9100000001</v>
      </c>
      <c r="G14" s="196">
        <v>814525.3825000003</v>
      </c>
      <c r="H14" s="196">
        <v>10.705659457681518</v>
      </c>
      <c r="I14" s="196">
        <v>23505660.622500002</v>
      </c>
      <c r="J14" s="196">
        <v>23100628.500000004</v>
      </c>
      <c r="K14" s="196">
        <v>-405032.12249999866</v>
      </c>
      <c r="L14" s="196">
        <v>-1.7231258844616146</v>
      </c>
      <c r="M14" s="194" t="str">
        <f t="shared" si="0"/>
        <v>0</v>
      </c>
      <c r="N14" s="194" t="str">
        <f t="shared" si="1"/>
        <v>1</v>
      </c>
      <c r="O14" s="178"/>
      <c r="P14" s="3"/>
      <c r="Q14" s="3"/>
    </row>
    <row r="15" spans="1:17">
      <c r="A15" s="197"/>
      <c r="B15" s="199" t="s">
        <v>2944</v>
      </c>
      <c r="C15" s="197"/>
      <c r="D15" s="199"/>
      <c r="E15" s="198">
        <v>985394376.12</v>
      </c>
      <c r="F15" s="198">
        <v>984908417.96000016</v>
      </c>
      <c r="G15" s="198">
        <v>-485958.16000000015</v>
      </c>
      <c r="H15" s="198">
        <v>-4.9316108532450248E-2</v>
      </c>
      <c r="I15" s="198">
        <v>1460520951.9375</v>
      </c>
      <c r="J15" s="198">
        <v>1472829598.3500004</v>
      </c>
      <c r="K15" s="198">
        <v>12308646.412500139</v>
      </c>
      <c r="L15" s="198">
        <v>0.84275726384970495</v>
      </c>
      <c r="M15" s="197">
        <f>COUNTIF(M3:M14,"1")</f>
        <v>7</v>
      </c>
      <c r="N15" s="197">
        <f>COUNTIF(N3:N14,"1")</f>
        <v>9</v>
      </c>
      <c r="O15" s="197"/>
      <c r="P15" s="3"/>
      <c r="Q15" s="3"/>
    </row>
    <row r="16" spans="1:17">
      <c r="A16" s="194">
        <v>8</v>
      </c>
      <c r="B16" s="195" t="s">
        <v>1510</v>
      </c>
      <c r="C16" s="194" t="s">
        <v>528</v>
      </c>
      <c r="D16" s="195" t="s">
        <v>1511</v>
      </c>
      <c r="E16" s="196">
        <v>218229879.2175</v>
      </c>
      <c r="F16" s="196">
        <v>227564913.11000001</v>
      </c>
      <c r="G16" s="196">
        <v>9335033.8925000131</v>
      </c>
      <c r="H16" s="196">
        <v>4.2776149287954288</v>
      </c>
      <c r="I16" s="196">
        <v>369263402.55000007</v>
      </c>
      <c r="J16" s="196">
        <v>363753868.7299999</v>
      </c>
      <c r="K16" s="196">
        <v>-5509533.8200001717</v>
      </c>
      <c r="L16" s="196">
        <v>-1.4920335408148533</v>
      </c>
      <c r="M16" s="194" t="str">
        <f t="shared" ref="M16:M23" si="2">IF(AND(H16&gt;=-5,H16&lt;=5),"1","0")</f>
        <v>1</v>
      </c>
      <c r="N16" s="194" t="str">
        <f t="shared" ref="N16:N23" si="3">IF(AND(L16&gt;=-5,L16&lt;=5),"1","0")</f>
        <v>1</v>
      </c>
      <c r="O16" s="178"/>
      <c r="P16" s="3"/>
      <c r="Q16" s="3"/>
    </row>
    <row r="17" spans="1:17">
      <c r="A17" s="194">
        <v>8</v>
      </c>
      <c r="B17" s="195" t="s">
        <v>1510</v>
      </c>
      <c r="C17" s="194" t="s">
        <v>529</v>
      </c>
      <c r="D17" s="195" t="s">
        <v>1512</v>
      </c>
      <c r="E17" s="196">
        <v>31929965.354999997</v>
      </c>
      <c r="F17" s="196">
        <v>32310894.91</v>
      </c>
      <c r="G17" s="196">
        <v>380929.55500000343</v>
      </c>
      <c r="H17" s="196">
        <v>1.1930158732237792</v>
      </c>
      <c r="I17" s="196">
        <v>76385209.297499999</v>
      </c>
      <c r="J17" s="196">
        <v>75194023.780000001</v>
      </c>
      <c r="K17" s="196">
        <v>-1191185.5174999982</v>
      </c>
      <c r="L17" s="196">
        <v>-1.559445249224426</v>
      </c>
      <c r="M17" s="194" t="str">
        <f t="shared" si="2"/>
        <v>1</v>
      </c>
      <c r="N17" s="194" t="str">
        <f t="shared" si="3"/>
        <v>1</v>
      </c>
      <c r="O17" s="178"/>
      <c r="P17" s="3"/>
      <c r="Q17" s="3"/>
    </row>
    <row r="18" spans="1:17">
      <c r="A18" s="194">
        <v>8</v>
      </c>
      <c r="B18" s="195" t="s">
        <v>1510</v>
      </c>
      <c r="C18" s="194" t="s">
        <v>530</v>
      </c>
      <c r="D18" s="195" t="s">
        <v>1513</v>
      </c>
      <c r="E18" s="196">
        <v>37464550.935000002</v>
      </c>
      <c r="F18" s="196">
        <v>36646712.600000001</v>
      </c>
      <c r="G18" s="196">
        <v>-817838.33500000089</v>
      </c>
      <c r="H18" s="196">
        <v>-2.1829658025767573</v>
      </c>
      <c r="I18" s="196">
        <v>93868155.42750001</v>
      </c>
      <c r="J18" s="196">
        <v>95841255.520000011</v>
      </c>
      <c r="K18" s="196">
        <v>1973100.0925000012</v>
      </c>
      <c r="L18" s="196">
        <v>2.1019909079005439</v>
      </c>
      <c r="M18" s="194" t="str">
        <f t="shared" si="2"/>
        <v>1</v>
      </c>
      <c r="N18" s="194" t="str">
        <f t="shared" si="3"/>
        <v>1</v>
      </c>
      <c r="O18" s="178"/>
      <c r="P18" s="3"/>
      <c r="Q18" s="3"/>
    </row>
    <row r="19" spans="1:17">
      <c r="A19" s="194">
        <v>8</v>
      </c>
      <c r="B19" s="195" t="s">
        <v>1510</v>
      </c>
      <c r="C19" s="194" t="s">
        <v>531</v>
      </c>
      <c r="D19" s="195" t="s">
        <v>1514</v>
      </c>
      <c r="E19" s="196">
        <v>78642413.835000008</v>
      </c>
      <c r="F19" s="196">
        <v>75664410.659999996</v>
      </c>
      <c r="G19" s="196">
        <v>-2978003.1750000119</v>
      </c>
      <c r="H19" s="196">
        <v>-3.7867647110224429</v>
      </c>
      <c r="I19" s="196">
        <v>137502621.26249999</v>
      </c>
      <c r="J19" s="196">
        <v>138565501.36000001</v>
      </c>
      <c r="K19" s="196">
        <v>1062880.0975000262</v>
      </c>
      <c r="L19" s="196">
        <v>0.7729889712218142</v>
      </c>
      <c r="M19" s="194" t="str">
        <f t="shared" si="2"/>
        <v>1</v>
      </c>
      <c r="N19" s="194" t="str">
        <f t="shared" si="3"/>
        <v>1</v>
      </c>
      <c r="O19" s="178"/>
      <c r="P19" s="3"/>
      <c r="Q19" s="3"/>
    </row>
    <row r="20" spans="1:17">
      <c r="A20" s="194">
        <v>8</v>
      </c>
      <c r="B20" s="195" t="s">
        <v>1510</v>
      </c>
      <c r="C20" s="194" t="s">
        <v>532</v>
      </c>
      <c r="D20" s="195" t="s">
        <v>1515</v>
      </c>
      <c r="E20" s="196">
        <v>41505840.689999998</v>
      </c>
      <c r="F20" s="196">
        <v>38812049.990000002</v>
      </c>
      <c r="G20" s="196">
        <v>-2693790.6999999955</v>
      </c>
      <c r="H20" s="196">
        <v>-6.4901485073376923</v>
      </c>
      <c r="I20" s="196">
        <v>74370184.905000001</v>
      </c>
      <c r="J20" s="196">
        <v>72069704.850000009</v>
      </c>
      <c r="K20" s="196">
        <v>-2300480.0549999923</v>
      </c>
      <c r="L20" s="196">
        <v>-3.0932826884034386</v>
      </c>
      <c r="M20" s="194" t="str">
        <f t="shared" si="2"/>
        <v>0</v>
      </c>
      <c r="N20" s="194" t="str">
        <f t="shared" si="3"/>
        <v>1</v>
      </c>
      <c r="O20" s="178"/>
      <c r="P20" s="3"/>
      <c r="Q20" s="3"/>
    </row>
    <row r="21" spans="1:17">
      <c r="A21" s="194">
        <v>8</v>
      </c>
      <c r="B21" s="195" t="s">
        <v>1510</v>
      </c>
      <c r="C21" s="194" t="s">
        <v>533</v>
      </c>
      <c r="D21" s="195" t="s">
        <v>1516</v>
      </c>
      <c r="E21" s="196">
        <v>36582642.772500001</v>
      </c>
      <c r="F21" s="196">
        <v>37777327.060000002</v>
      </c>
      <c r="G21" s="196">
        <v>1194684.2875000015</v>
      </c>
      <c r="H21" s="196">
        <v>3.265713455776007</v>
      </c>
      <c r="I21" s="196">
        <v>74131423.965000004</v>
      </c>
      <c r="J21" s="196">
        <v>75157366.409999982</v>
      </c>
      <c r="K21" s="196">
        <v>1025942.4449999779</v>
      </c>
      <c r="L21" s="196">
        <v>1.3839508134692795</v>
      </c>
      <c r="M21" s="194" t="str">
        <f t="shared" si="2"/>
        <v>1</v>
      </c>
      <c r="N21" s="194" t="str">
        <f t="shared" si="3"/>
        <v>1</v>
      </c>
      <c r="O21" s="178"/>
      <c r="P21" s="3"/>
      <c r="Q21" s="3"/>
    </row>
    <row r="22" spans="1:17">
      <c r="A22" s="194">
        <v>8</v>
      </c>
      <c r="B22" s="195" t="s">
        <v>1510</v>
      </c>
      <c r="C22" s="194" t="s">
        <v>534</v>
      </c>
      <c r="D22" s="195" t="s">
        <v>1517</v>
      </c>
      <c r="E22" s="196">
        <v>31324071.719999999</v>
      </c>
      <c r="F22" s="196">
        <v>31166257.32</v>
      </c>
      <c r="G22" s="196">
        <v>-157814.39999999851</v>
      </c>
      <c r="H22" s="196">
        <v>-0.50381189715906616</v>
      </c>
      <c r="I22" s="196">
        <v>63265649.865000002</v>
      </c>
      <c r="J22" s="196">
        <v>62038585.970000006</v>
      </c>
      <c r="K22" s="196">
        <v>-1227063.8949999958</v>
      </c>
      <c r="L22" s="196">
        <v>-1.9395420700148935</v>
      </c>
      <c r="M22" s="194" t="str">
        <f t="shared" si="2"/>
        <v>1</v>
      </c>
      <c r="N22" s="194" t="str">
        <f t="shared" si="3"/>
        <v>1</v>
      </c>
      <c r="O22" s="178"/>
      <c r="P22" s="3"/>
      <c r="Q22" s="3"/>
    </row>
    <row r="23" spans="1:17">
      <c r="A23" s="194">
        <v>8</v>
      </c>
      <c r="B23" s="195" t="s">
        <v>1510</v>
      </c>
      <c r="C23" s="194" t="s">
        <v>535</v>
      </c>
      <c r="D23" s="195" t="s">
        <v>1518</v>
      </c>
      <c r="E23" s="196">
        <v>18928828.634999998</v>
      </c>
      <c r="F23" s="196">
        <v>17111595.600000001</v>
      </c>
      <c r="G23" s="196">
        <v>-1817233.0349999964</v>
      </c>
      <c r="H23" s="196">
        <v>-9.6003459592839011</v>
      </c>
      <c r="I23" s="196">
        <v>36976405.484999999</v>
      </c>
      <c r="J23" s="196">
        <v>37022684.359999999</v>
      </c>
      <c r="K23" s="196">
        <v>46278.875</v>
      </c>
      <c r="L23" s="196">
        <v>0.12515785240069827</v>
      </c>
      <c r="M23" s="194" t="str">
        <f t="shared" si="2"/>
        <v>0</v>
      </c>
      <c r="N23" s="194" t="str">
        <f t="shared" si="3"/>
        <v>1</v>
      </c>
      <c r="O23" s="178"/>
      <c r="P23" s="3"/>
      <c r="Q23" s="3"/>
    </row>
    <row r="24" spans="1:17">
      <c r="A24" s="197"/>
      <c r="B24" s="199" t="s">
        <v>2945</v>
      </c>
      <c r="C24" s="197"/>
      <c r="D24" s="199"/>
      <c r="E24" s="198">
        <v>494608193.15999997</v>
      </c>
      <c r="F24" s="198">
        <v>497054161.25</v>
      </c>
      <c r="G24" s="198">
        <v>2445968.0900000148</v>
      </c>
      <c r="H24" s="198">
        <v>0.49452639964837231</v>
      </c>
      <c r="I24" s="198">
        <v>925763052.75750017</v>
      </c>
      <c r="J24" s="198">
        <v>919642990.9799999</v>
      </c>
      <c r="K24" s="198">
        <v>-6120061.7775001526</v>
      </c>
      <c r="L24" s="198">
        <v>-0.66108295846013609</v>
      </c>
      <c r="M24" s="197">
        <f>COUNTIF(M16:M23,"1")</f>
        <v>6</v>
      </c>
      <c r="N24" s="197">
        <f>COUNTIF(N16:N23,"1")</f>
        <v>8</v>
      </c>
      <c r="O24" s="197"/>
      <c r="P24" s="3"/>
      <c r="Q24" s="3"/>
    </row>
    <row r="25" spans="1:17">
      <c r="A25" s="194">
        <v>8</v>
      </c>
      <c r="B25" s="195" t="s">
        <v>1519</v>
      </c>
      <c r="C25" s="194" t="s">
        <v>536</v>
      </c>
      <c r="D25" s="195" t="s">
        <v>1520</v>
      </c>
      <c r="E25" s="196">
        <v>575017500</v>
      </c>
      <c r="F25" s="196">
        <v>495848622.26000005</v>
      </c>
      <c r="G25" s="196">
        <v>-79168877.73999995</v>
      </c>
      <c r="H25" s="196">
        <v>-13.768081447955923</v>
      </c>
      <c r="I25" s="196">
        <v>794100000</v>
      </c>
      <c r="J25" s="196">
        <v>830455281.4000001</v>
      </c>
      <c r="K25" s="196">
        <v>36355281.400000095</v>
      </c>
      <c r="L25" s="196">
        <v>4.5781742097972664</v>
      </c>
      <c r="M25" s="194" t="str">
        <f t="shared" ref="M25:M38" si="4">IF(AND(H25&gt;=-5,H25&lt;=5),"1","0")</f>
        <v>0</v>
      </c>
      <c r="N25" s="194" t="str">
        <f t="shared" ref="N25:N38" si="5">IF(AND(L25&gt;=-5,L25&lt;=5),"1","0")</f>
        <v>1</v>
      </c>
      <c r="O25" s="178"/>
      <c r="P25" s="3"/>
      <c r="Q25" s="3"/>
    </row>
    <row r="26" spans="1:17">
      <c r="A26" s="194">
        <v>8</v>
      </c>
      <c r="B26" s="195" t="s">
        <v>1519</v>
      </c>
      <c r="C26" s="194" t="s">
        <v>537</v>
      </c>
      <c r="D26" s="195" t="s">
        <v>1521</v>
      </c>
      <c r="E26" s="196">
        <v>24608160.862500004</v>
      </c>
      <c r="F26" s="196">
        <v>30350102.259999998</v>
      </c>
      <c r="G26" s="196">
        <v>5741941.3974999934</v>
      </c>
      <c r="H26" s="196">
        <v>23.333484487457369</v>
      </c>
      <c r="I26" s="196">
        <v>51999320.190000005</v>
      </c>
      <c r="J26" s="196">
        <v>53021820.710000008</v>
      </c>
      <c r="K26" s="196">
        <v>1022500.5200000033</v>
      </c>
      <c r="L26" s="196">
        <v>1.9663728607679769</v>
      </c>
      <c r="M26" s="194" t="str">
        <f t="shared" si="4"/>
        <v>0</v>
      </c>
      <c r="N26" s="194" t="str">
        <f t="shared" si="5"/>
        <v>1</v>
      </c>
      <c r="O26" s="178"/>
      <c r="P26" s="3"/>
      <c r="Q26" s="3"/>
    </row>
    <row r="27" spans="1:17">
      <c r="A27" s="194">
        <v>8</v>
      </c>
      <c r="B27" s="195" t="s">
        <v>1519</v>
      </c>
      <c r="C27" s="194" t="s">
        <v>538</v>
      </c>
      <c r="D27" s="195" t="s">
        <v>1522</v>
      </c>
      <c r="E27" s="196">
        <v>53930335.6875</v>
      </c>
      <c r="F27" s="196">
        <v>49715959.910000004</v>
      </c>
      <c r="G27" s="196">
        <v>-4214375.7774999961</v>
      </c>
      <c r="H27" s="196">
        <v>-7.8144808923872624</v>
      </c>
      <c r="I27" s="196">
        <v>93746217.585000008</v>
      </c>
      <c r="J27" s="196">
        <v>100962215.20999998</v>
      </c>
      <c r="K27" s="196">
        <v>7215997.6249999702</v>
      </c>
      <c r="L27" s="196">
        <v>7.697374689765164</v>
      </c>
      <c r="M27" s="194" t="str">
        <f t="shared" si="4"/>
        <v>0</v>
      </c>
      <c r="N27" s="194" t="str">
        <f t="shared" si="5"/>
        <v>0</v>
      </c>
      <c r="O27" s="178"/>
      <c r="P27" s="3"/>
      <c r="Q27" s="3"/>
    </row>
    <row r="28" spans="1:17">
      <c r="A28" s="194">
        <v>8</v>
      </c>
      <c r="B28" s="195" t="s">
        <v>1519</v>
      </c>
      <c r="C28" s="194" t="s">
        <v>539</v>
      </c>
      <c r="D28" s="195" t="s">
        <v>1523</v>
      </c>
      <c r="E28" s="196">
        <v>33007943.332500003</v>
      </c>
      <c r="F28" s="196">
        <v>31431601.869999997</v>
      </c>
      <c r="G28" s="196">
        <v>-1576341.462500006</v>
      </c>
      <c r="H28" s="196">
        <v>-4.7756427797424204</v>
      </c>
      <c r="I28" s="196">
        <v>87747711.165000007</v>
      </c>
      <c r="J28" s="196">
        <v>80584771.659999996</v>
      </c>
      <c r="K28" s="196">
        <v>-7162939.5050000101</v>
      </c>
      <c r="L28" s="196">
        <v>-8.1631069459246444</v>
      </c>
      <c r="M28" s="194" t="str">
        <f t="shared" si="4"/>
        <v>1</v>
      </c>
      <c r="N28" s="194" t="str">
        <f t="shared" si="5"/>
        <v>0</v>
      </c>
      <c r="O28" s="178"/>
      <c r="P28" s="3"/>
      <c r="Q28" s="3"/>
    </row>
    <row r="29" spans="1:17">
      <c r="A29" s="194">
        <v>8</v>
      </c>
      <c r="B29" s="195" t="s">
        <v>1519</v>
      </c>
      <c r="C29" s="194" t="s">
        <v>540</v>
      </c>
      <c r="D29" s="195" t="s">
        <v>1524</v>
      </c>
      <c r="E29" s="196">
        <v>19609961.092500001</v>
      </c>
      <c r="F29" s="196">
        <v>19246771.899999999</v>
      </c>
      <c r="G29" s="196">
        <v>-363189.19250000268</v>
      </c>
      <c r="H29" s="196">
        <v>-1.8520648296385838</v>
      </c>
      <c r="I29" s="196">
        <v>35985785.385000005</v>
      </c>
      <c r="J29" s="196">
        <v>34653919.579999998</v>
      </c>
      <c r="K29" s="196">
        <v>-1331865.8050000072</v>
      </c>
      <c r="L29" s="196">
        <v>-3.7010886124918931</v>
      </c>
      <c r="M29" s="194" t="str">
        <f t="shared" si="4"/>
        <v>1</v>
      </c>
      <c r="N29" s="194" t="str">
        <f t="shared" si="5"/>
        <v>1</v>
      </c>
      <c r="O29" s="178"/>
      <c r="P29" s="3"/>
      <c r="Q29" s="3"/>
    </row>
    <row r="30" spans="1:17">
      <c r="A30" s="194">
        <v>8</v>
      </c>
      <c r="B30" s="195" t="s">
        <v>1519</v>
      </c>
      <c r="C30" s="194" t="s">
        <v>541</v>
      </c>
      <c r="D30" s="195" t="s">
        <v>1525</v>
      </c>
      <c r="E30" s="196">
        <v>30737257.109999999</v>
      </c>
      <c r="F30" s="196">
        <v>30268261.890000001</v>
      </c>
      <c r="G30" s="196">
        <v>-468995.21999999881</v>
      </c>
      <c r="H30" s="196">
        <v>-1.5258200115956893</v>
      </c>
      <c r="I30" s="196">
        <v>51518784.082499996</v>
      </c>
      <c r="J30" s="196">
        <v>49580648.319999993</v>
      </c>
      <c r="K30" s="196">
        <v>-1938135.762500003</v>
      </c>
      <c r="L30" s="196">
        <v>-3.7619982633836124</v>
      </c>
      <c r="M30" s="194" t="str">
        <f t="shared" si="4"/>
        <v>1</v>
      </c>
      <c r="N30" s="194" t="str">
        <f t="shared" si="5"/>
        <v>1</v>
      </c>
      <c r="O30" s="178"/>
      <c r="P30" s="3"/>
      <c r="Q30" s="3"/>
    </row>
    <row r="31" spans="1:17">
      <c r="A31" s="194">
        <v>8</v>
      </c>
      <c r="B31" s="195" t="s">
        <v>1519</v>
      </c>
      <c r="C31" s="194" t="s">
        <v>542</v>
      </c>
      <c r="D31" s="195" t="s">
        <v>1526</v>
      </c>
      <c r="E31" s="196">
        <v>38381250</v>
      </c>
      <c r="F31" s="196">
        <v>35849552.369999997</v>
      </c>
      <c r="G31" s="196">
        <v>-2531697.6300000027</v>
      </c>
      <c r="H31" s="196">
        <v>-6.5961833707865232</v>
      </c>
      <c r="I31" s="196">
        <v>62467500</v>
      </c>
      <c r="J31" s="196">
        <v>59201583.61999999</v>
      </c>
      <c r="K31" s="196">
        <v>-3265916.3800000101</v>
      </c>
      <c r="L31" s="196">
        <v>-5.2281848641293633</v>
      </c>
      <c r="M31" s="194" t="str">
        <f t="shared" si="4"/>
        <v>0</v>
      </c>
      <c r="N31" s="194" t="str">
        <f t="shared" si="5"/>
        <v>0</v>
      </c>
      <c r="O31" s="178"/>
      <c r="P31" s="3"/>
      <c r="Q31" s="3"/>
    </row>
    <row r="32" spans="1:17">
      <c r="A32" s="194">
        <v>8</v>
      </c>
      <c r="B32" s="195" t="s">
        <v>1519</v>
      </c>
      <c r="C32" s="194" t="s">
        <v>543</v>
      </c>
      <c r="D32" s="195" t="s">
        <v>1527</v>
      </c>
      <c r="E32" s="196">
        <v>109687500</v>
      </c>
      <c r="F32" s="196">
        <v>104126920.82999998</v>
      </c>
      <c r="G32" s="196">
        <v>-5560579.1700000167</v>
      </c>
      <c r="H32" s="196">
        <v>-5.0694738871795018</v>
      </c>
      <c r="I32" s="196">
        <v>178350000</v>
      </c>
      <c r="J32" s="196">
        <v>183141307</v>
      </c>
      <c r="K32" s="196">
        <v>4791307</v>
      </c>
      <c r="L32" s="196">
        <v>2.6864631342865151</v>
      </c>
      <c r="M32" s="194" t="str">
        <f t="shared" si="4"/>
        <v>0</v>
      </c>
      <c r="N32" s="194" t="str">
        <f t="shared" si="5"/>
        <v>1</v>
      </c>
      <c r="O32" s="178"/>
      <c r="P32" s="3"/>
      <c r="Q32" s="3"/>
    </row>
    <row r="33" spans="1:17">
      <c r="A33" s="194">
        <v>8</v>
      </c>
      <c r="B33" s="195" t="s">
        <v>1519</v>
      </c>
      <c r="C33" s="194" t="s">
        <v>544</v>
      </c>
      <c r="D33" s="195" t="s">
        <v>1528</v>
      </c>
      <c r="E33" s="196">
        <v>36480000</v>
      </c>
      <c r="F33" s="196">
        <v>35878292.620000005</v>
      </c>
      <c r="G33" s="196">
        <v>-601707.37999999523</v>
      </c>
      <c r="H33" s="196">
        <v>-1.6494171600877061</v>
      </c>
      <c r="I33" s="196">
        <v>60740340.487499997</v>
      </c>
      <c r="J33" s="196">
        <v>60179271.709999986</v>
      </c>
      <c r="K33" s="196">
        <v>-561068.77750001103</v>
      </c>
      <c r="L33" s="196">
        <v>-0.92371687909038913</v>
      </c>
      <c r="M33" s="194" t="str">
        <f t="shared" si="4"/>
        <v>1</v>
      </c>
      <c r="N33" s="194" t="str">
        <f t="shared" si="5"/>
        <v>1</v>
      </c>
      <c r="O33" s="178"/>
      <c r="P33" s="3"/>
      <c r="Q33" s="3"/>
    </row>
    <row r="34" spans="1:17">
      <c r="A34" s="194">
        <v>8</v>
      </c>
      <c r="B34" s="195" t="s">
        <v>1519</v>
      </c>
      <c r="C34" s="194" t="s">
        <v>545</v>
      </c>
      <c r="D34" s="195" t="s">
        <v>1529</v>
      </c>
      <c r="E34" s="196">
        <v>31396828.117499996</v>
      </c>
      <c r="F34" s="196">
        <v>27889039.719999999</v>
      </c>
      <c r="G34" s="196">
        <v>-3507788.3974999972</v>
      </c>
      <c r="H34" s="196">
        <v>-11.172429216009952</v>
      </c>
      <c r="I34" s="196">
        <v>57048981.119999997</v>
      </c>
      <c r="J34" s="196">
        <v>54171784.070000008</v>
      </c>
      <c r="K34" s="196">
        <v>-2877197.0499999896</v>
      </c>
      <c r="L34" s="196">
        <v>-5.0433802559031395</v>
      </c>
      <c r="M34" s="194" t="str">
        <f t="shared" si="4"/>
        <v>0</v>
      </c>
      <c r="N34" s="194" t="str">
        <f t="shared" si="5"/>
        <v>0</v>
      </c>
      <c r="O34" s="178"/>
      <c r="P34" s="3"/>
      <c r="Q34" s="3"/>
    </row>
    <row r="35" spans="1:17">
      <c r="A35" s="194">
        <v>8</v>
      </c>
      <c r="B35" s="195" t="s">
        <v>1519</v>
      </c>
      <c r="C35" s="194" t="s">
        <v>546</v>
      </c>
      <c r="D35" s="195" t="s">
        <v>1530</v>
      </c>
      <c r="E35" s="196">
        <v>31060623.84</v>
      </c>
      <c r="F35" s="196">
        <v>30162147.960000001</v>
      </c>
      <c r="G35" s="196">
        <v>-898475.87999999896</v>
      </c>
      <c r="H35" s="196">
        <v>-2.8926523969004707</v>
      </c>
      <c r="I35" s="196">
        <v>71033069.174999997</v>
      </c>
      <c r="J35" s="196">
        <v>71783870.140000015</v>
      </c>
      <c r="K35" s="196">
        <v>750800.96500001848</v>
      </c>
      <c r="L35" s="196">
        <v>1.0569738485469553</v>
      </c>
      <c r="M35" s="194" t="str">
        <f t="shared" si="4"/>
        <v>1</v>
      </c>
      <c r="N35" s="194" t="str">
        <f t="shared" si="5"/>
        <v>1</v>
      </c>
      <c r="O35" s="178"/>
      <c r="P35" s="3"/>
      <c r="Q35" s="3"/>
    </row>
    <row r="36" spans="1:17">
      <c r="A36" s="194">
        <v>8</v>
      </c>
      <c r="B36" s="195" t="s">
        <v>1519</v>
      </c>
      <c r="C36" s="194" t="s">
        <v>547</v>
      </c>
      <c r="D36" s="195" t="s">
        <v>1531</v>
      </c>
      <c r="E36" s="196">
        <v>73498747.364999995</v>
      </c>
      <c r="F36" s="196">
        <v>75912135.520000011</v>
      </c>
      <c r="G36" s="196">
        <v>2413388.1550000161</v>
      </c>
      <c r="H36" s="196">
        <v>3.2835772601877951</v>
      </c>
      <c r="I36" s="196">
        <v>120303671.48999998</v>
      </c>
      <c r="J36" s="196">
        <v>125412914.68999998</v>
      </c>
      <c r="K36" s="196">
        <v>5109243.200000003</v>
      </c>
      <c r="L36" s="196">
        <v>4.2469553395340052</v>
      </c>
      <c r="M36" s="194" t="str">
        <f t="shared" si="4"/>
        <v>1</v>
      </c>
      <c r="N36" s="194" t="str">
        <f t="shared" si="5"/>
        <v>1</v>
      </c>
      <c r="O36" s="178"/>
      <c r="P36" s="3"/>
      <c r="Q36" s="3"/>
    </row>
    <row r="37" spans="1:17">
      <c r="A37" s="194">
        <v>8</v>
      </c>
      <c r="B37" s="195" t="s">
        <v>1519</v>
      </c>
      <c r="C37" s="194" t="s">
        <v>548</v>
      </c>
      <c r="D37" s="195" t="s">
        <v>1532</v>
      </c>
      <c r="E37" s="196">
        <v>28704065.557500001</v>
      </c>
      <c r="F37" s="196">
        <v>27350551.989999998</v>
      </c>
      <c r="G37" s="196">
        <v>-1353513.5675000027</v>
      </c>
      <c r="H37" s="196">
        <v>-4.7154071773862256</v>
      </c>
      <c r="I37" s="196">
        <v>58374655.237499997</v>
      </c>
      <c r="J37" s="196">
        <v>57561499.040000007</v>
      </c>
      <c r="K37" s="196">
        <v>-813156.19749999046</v>
      </c>
      <c r="L37" s="196">
        <v>-1.3929952891226967</v>
      </c>
      <c r="M37" s="194" t="str">
        <f t="shared" si="4"/>
        <v>1</v>
      </c>
      <c r="N37" s="194" t="str">
        <f t="shared" si="5"/>
        <v>1</v>
      </c>
      <c r="O37" s="178"/>
      <c r="P37" s="3"/>
      <c r="Q37" s="3"/>
    </row>
    <row r="38" spans="1:17">
      <c r="A38" s="194">
        <v>8</v>
      </c>
      <c r="B38" s="195" t="s">
        <v>1519</v>
      </c>
      <c r="C38" s="194" t="s">
        <v>549</v>
      </c>
      <c r="D38" s="195" t="s">
        <v>1533</v>
      </c>
      <c r="E38" s="196">
        <v>19872659.024999999</v>
      </c>
      <c r="F38" s="196">
        <v>17988397.389999997</v>
      </c>
      <c r="G38" s="196">
        <v>-1884261.6350000016</v>
      </c>
      <c r="H38" s="196">
        <v>-9.4816784841403567</v>
      </c>
      <c r="I38" s="196">
        <v>40473434.700000003</v>
      </c>
      <c r="J38" s="196">
        <v>39278177.740000002</v>
      </c>
      <c r="K38" s="196">
        <v>-1195256.9600000009</v>
      </c>
      <c r="L38" s="196">
        <v>-2.9531888480915134</v>
      </c>
      <c r="M38" s="194" t="str">
        <f t="shared" si="4"/>
        <v>0</v>
      </c>
      <c r="N38" s="194" t="str">
        <f t="shared" si="5"/>
        <v>1</v>
      </c>
      <c r="O38" s="178"/>
      <c r="P38" s="3"/>
      <c r="Q38" s="3"/>
    </row>
    <row r="39" spans="1:17">
      <c r="A39" s="197"/>
      <c r="B39" s="199" t="s">
        <v>2946</v>
      </c>
      <c r="C39" s="197"/>
      <c r="D39" s="199"/>
      <c r="E39" s="198">
        <v>1105992831.99</v>
      </c>
      <c r="F39" s="198">
        <v>1012018358.49</v>
      </c>
      <c r="G39" s="198">
        <v>-93974473.499999925</v>
      </c>
      <c r="H39" s="198">
        <v>-8.4968429072829288</v>
      </c>
      <c r="I39" s="198">
        <v>1763889470.6174998</v>
      </c>
      <c r="J39" s="198">
        <v>1799989064.8900001</v>
      </c>
      <c r="K39" s="198">
        <v>36099594.272500068</v>
      </c>
      <c r="L39" s="198">
        <v>2.0465904963910453</v>
      </c>
      <c r="M39" s="197">
        <f>COUNTIF(M25:M38,"1")</f>
        <v>7</v>
      </c>
      <c r="N39" s="197">
        <f>COUNTIF(N25:N38,"1")</f>
        <v>10</v>
      </c>
      <c r="O39" s="197"/>
      <c r="P39" s="3"/>
      <c r="Q39" s="3"/>
    </row>
    <row r="40" spans="1:17">
      <c r="A40" s="194">
        <v>8</v>
      </c>
      <c r="B40" s="195" t="s">
        <v>1534</v>
      </c>
      <c r="C40" s="194" t="s">
        <v>550</v>
      </c>
      <c r="D40" s="195" t="s">
        <v>1535</v>
      </c>
      <c r="E40" s="196">
        <v>1060557518.9174999</v>
      </c>
      <c r="F40" s="196">
        <v>1066063353.8600001</v>
      </c>
      <c r="G40" s="196">
        <v>5505834.9425002337</v>
      </c>
      <c r="H40" s="196">
        <v>0.51914534047337502</v>
      </c>
      <c r="I40" s="196">
        <v>1459163419.1999998</v>
      </c>
      <c r="J40" s="196">
        <v>1475763681.8899996</v>
      </c>
      <c r="K40" s="196">
        <v>16600262.689999819</v>
      </c>
      <c r="L40" s="196">
        <v>1.1376561714452156</v>
      </c>
      <c r="M40" s="194" t="str">
        <f t="shared" ref="M40:M57" si="6">IF(AND(H40&gt;=-5,H40&lt;=5),"1","0")</f>
        <v>1</v>
      </c>
      <c r="N40" s="194" t="str">
        <f t="shared" ref="N40:N57" si="7">IF(AND(L40&gt;=-5,L40&lt;=5),"1","0")</f>
        <v>1</v>
      </c>
      <c r="O40" s="178"/>
      <c r="P40" s="3"/>
      <c r="Q40" s="3"/>
    </row>
    <row r="41" spans="1:17">
      <c r="A41" s="194">
        <v>8</v>
      </c>
      <c r="B41" s="195" t="s">
        <v>1534</v>
      </c>
      <c r="C41" s="194" t="s">
        <v>551</v>
      </c>
      <c r="D41" s="195" t="s">
        <v>1536</v>
      </c>
      <c r="E41" s="196">
        <v>33109534.245000001</v>
      </c>
      <c r="F41" s="196">
        <v>33503279.859999999</v>
      </c>
      <c r="G41" s="196">
        <v>393745.61499999836</v>
      </c>
      <c r="H41" s="196">
        <v>1.1892212439063814</v>
      </c>
      <c r="I41" s="196">
        <v>67389916.724999994</v>
      </c>
      <c r="J41" s="196">
        <v>67941200.039999992</v>
      </c>
      <c r="K41" s="196">
        <v>551283.31499999762</v>
      </c>
      <c r="L41" s="196">
        <v>0.81805015021703553</v>
      </c>
      <c r="M41" s="194" t="str">
        <f t="shared" si="6"/>
        <v>1</v>
      </c>
      <c r="N41" s="194" t="str">
        <f t="shared" si="7"/>
        <v>1</v>
      </c>
      <c r="O41" s="178"/>
      <c r="P41" s="3"/>
      <c r="Q41" s="3"/>
    </row>
    <row r="42" spans="1:17">
      <c r="A42" s="194">
        <v>8</v>
      </c>
      <c r="B42" s="195" t="s">
        <v>1534</v>
      </c>
      <c r="C42" s="194" t="s">
        <v>552</v>
      </c>
      <c r="D42" s="195" t="s">
        <v>1537</v>
      </c>
      <c r="E42" s="196">
        <v>26099996.1525</v>
      </c>
      <c r="F42" s="196">
        <v>26654158.029999997</v>
      </c>
      <c r="G42" s="196">
        <v>554161.87749999762</v>
      </c>
      <c r="H42" s="196">
        <v>2.1232258972839619</v>
      </c>
      <c r="I42" s="196">
        <v>49709400.450000003</v>
      </c>
      <c r="J42" s="196">
        <v>49956844.589999996</v>
      </c>
      <c r="K42" s="196">
        <v>247444.13999999315</v>
      </c>
      <c r="L42" s="196">
        <v>0.49778138090577817</v>
      </c>
      <c r="M42" s="194" t="str">
        <f t="shared" si="6"/>
        <v>1</v>
      </c>
      <c r="N42" s="194" t="str">
        <f t="shared" si="7"/>
        <v>1</v>
      </c>
      <c r="O42" s="178"/>
      <c r="P42" s="3"/>
      <c r="Q42" s="3"/>
    </row>
    <row r="43" spans="1:17">
      <c r="A43" s="194">
        <v>8</v>
      </c>
      <c r="B43" s="195" t="s">
        <v>1534</v>
      </c>
      <c r="C43" s="194" t="s">
        <v>553</v>
      </c>
      <c r="D43" s="195" t="s">
        <v>1538</v>
      </c>
      <c r="E43" s="196">
        <v>89607750</v>
      </c>
      <c r="F43" s="196">
        <v>96567317.359999999</v>
      </c>
      <c r="G43" s="196">
        <v>6959567.3599999994</v>
      </c>
      <c r="H43" s="196">
        <v>7.7667025006207604</v>
      </c>
      <c r="I43" s="196">
        <v>135604950</v>
      </c>
      <c r="J43" s="196">
        <v>133182280.70999998</v>
      </c>
      <c r="K43" s="196">
        <v>-2422669.2900000215</v>
      </c>
      <c r="L43" s="196">
        <v>-1.7865640524184563</v>
      </c>
      <c r="M43" s="194" t="str">
        <f t="shared" si="6"/>
        <v>0</v>
      </c>
      <c r="N43" s="194" t="str">
        <f t="shared" si="7"/>
        <v>1</v>
      </c>
      <c r="O43" s="178"/>
      <c r="P43" s="3"/>
      <c r="Q43" s="3"/>
    </row>
    <row r="44" spans="1:17">
      <c r="A44" s="194">
        <v>8</v>
      </c>
      <c r="B44" s="195" t="s">
        <v>1534</v>
      </c>
      <c r="C44" s="194" t="s">
        <v>554</v>
      </c>
      <c r="D44" s="195" t="s">
        <v>1539</v>
      </c>
      <c r="E44" s="196">
        <v>76600243.125000015</v>
      </c>
      <c r="F44" s="196">
        <v>78497525.479999989</v>
      </c>
      <c r="G44" s="196">
        <v>1897282.3549999744</v>
      </c>
      <c r="H44" s="196">
        <v>2.4768620536933499</v>
      </c>
      <c r="I44" s="196">
        <v>115586927.985</v>
      </c>
      <c r="J44" s="196">
        <v>113484749.39999998</v>
      </c>
      <c r="K44" s="196">
        <v>-2102178.5850000232</v>
      </c>
      <c r="L44" s="196">
        <v>-1.8186992436314493</v>
      </c>
      <c r="M44" s="194" t="str">
        <f t="shared" si="6"/>
        <v>1</v>
      </c>
      <c r="N44" s="194" t="str">
        <f t="shared" si="7"/>
        <v>1</v>
      </c>
      <c r="O44" s="178"/>
      <c r="P44" s="3"/>
      <c r="Q44" s="3"/>
    </row>
    <row r="45" spans="1:17">
      <c r="A45" s="194">
        <v>8</v>
      </c>
      <c r="B45" s="195" t="s">
        <v>1534</v>
      </c>
      <c r="C45" s="194" t="s">
        <v>555</v>
      </c>
      <c r="D45" s="195" t="s">
        <v>1540</v>
      </c>
      <c r="E45" s="196">
        <v>41355636.525000006</v>
      </c>
      <c r="F45" s="196">
        <v>41050249.559999995</v>
      </c>
      <c r="G45" s="196">
        <v>-305386.96500001103</v>
      </c>
      <c r="H45" s="196">
        <v>-0.73844097361529115</v>
      </c>
      <c r="I45" s="196">
        <v>69368326.215000004</v>
      </c>
      <c r="J45" s="196">
        <v>68174995.36999999</v>
      </c>
      <c r="K45" s="196">
        <v>-1193330.8450000137</v>
      </c>
      <c r="L45" s="196">
        <v>-1.7202820222321744</v>
      </c>
      <c r="M45" s="194" t="str">
        <f t="shared" si="6"/>
        <v>1</v>
      </c>
      <c r="N45" s="194" t="str">
        <f t="shared" si="7"/>
        <v>1</v>
      </c>
      <c r="O45" s="178"/>
      <c r="P45" s="3"/>
      <c r="Q45" s="3"/>
    </row>
    <row r="46" spans="1:17">
      <c r="A46" s="194">
        <v>8</v>
      </c>
      <c r="B46" s="195" t="s">
        <v>1534</v>
      </c>
      <c r="C46" s="194" t="s">
        <v>556</v>
      </c>
      <c r="D46" s="195" t="s">
        <v>1541</v>
      </c>
      <c r="E46" s="196">
        <v>18757583.685000002</v>
      </c>
      <c r="F46" s="196">
        <v>19555865.410000004</v>
      </c>
      <c r="G46" s="196">
        <v>798281.72500000149</v>
      </c>
      <c r="H46" s="196">
        <v>4.2557812264399946</v>
      </c>
      <c r="I46" s="196">
        <v>32323182.112500001</v>
      </c>
      <c r="J46" s="196">
        <v>34163782.549999997</v>
      </c>
      <c r="K46" s="196">
        <v>1840600.4374999963</v>
      </c>
      <c r="L46" s="196">
        <v>5.694366449113315</v>
      </c>
      <c r="M46" s="194" t="str">
        <f t="shared" si="6"/>
        <v>1</v>
      </c>
      <c r="N46" s="194" t="str">
        <f t="shared" si="7"/>
        <v>0</v>
      </c>
      <c r="O46" s="178"/>
      <c r="P46" s="3"/>
      <c r="Q46" s="3"/>
    </row>
    <row r="47" spans="1:17">
      <c r="A47" s="194">
        <v>8</v>
      </c>
      <c r="B47" s="195" t="s">
        <v>1534</v>
      </c>
      <c r="C47" s="194" t="s">
        <v>557</v>
      </c>
      <c r="D47" s="195" t="s">
        <v>1542</v>
      </c>
      <c r="E47" s="196">
        <v>126414320.47500001</v>
      </c>
      <c r="F47" s="196">
        <v>130930196.37</v>
      </c>
      <c r="G47" s="196">
        <v>4515875.8949999958</v>
      </c>
      <c r="H47" s="196">
        <v>3.5722819044801701</v>
      </c>
      <c r="I47" s="196">
        <v>252326855.8125</v>
      </c>
      <c r="J47" s="196">
        <v>263406339.27000001</v>
      </c>
      <c r="K47" s="196">
        <v>11079483.457500011</v>
      </c>
      <c r="L47" s="196">
        <v>4.390925183854784</v>
      </c>
      <c r="M47" s="194" t="str">
        <f t="shared" si="6"/>
        <v>1</v>
      </c>
      <c r="N47" s="194" t="str">
        <f t="shared" si="7"/>
        <v>1</v>
      </c>
      <c r="O47" s="178"/>
      <c r="P47" s="3"/>
      <c r="Q47" s="3"/>
    </row>
    <row r="48" spans="1:17">
      <c r="A48" s="194">
        <v>8</v>
      </c>
      <c r="B48" s="195" t="s">
        <v>1534</v>
      </c>
      <c r="C48" s="194" t="s">
        <v>558</v>
      </c>
      <c r="D48" s="195" t="s">
        <v>1543</v>
      </c>
      <c r="E48" s="196">
        <v>37032375</v>
      </c>
      <c r="F48" s="196">
        <v>35238378.900000006</v>
      </c>
      <c r="G48" s="196">
        <v>-1793996.099999994</v>
      </c>
      <c r="H48" s="196">
        <v>-4.8443992587566802</v>
      </c>
      <c r="I48" s="196">
        <v>66642258</v>
      </c>
      <c r="J48" s="196">
        <v>66294671.479999997</v>
      </c>
      <c r="K48" s="196">
        <v>-347586.52000000328</v>
      </c>
      <c r="L48" s="196">
        <v>-0.52157074269602821</v>
      </c>
      <c r="M48" s="194" t="str">
        <f t="shared" si="6"/>
        <v>1</v>
      </c>
      <c r="N48" s="194" t="str">
        <f t="shared" si="7"/>
        <v>1</v>
      </c>
      <c r="O48" s="178"/>
      <c r="P48" s="3"/>
      <c r="Q48" s="3"/>
    </row>
    <row r="49" spans="1:17">
      <c r="A49" s="194">
        <v>8</v>
      </c>
      <c r="B49" s="195" t="s">
        <v>1534</v>
      </c>
      <c r="C49" s="194" t="s">
        <v>559</v>
      </c>
      <c r="D49" s="195" t="s">
        <v>1544</v>
      </c>
      <c r="E49" s="196">
        <v>62534588.099999994</v>
      </c>
      <c r="F49" s="196">
        <v>59917138.589999996</v>
      </c>
      <c r="G49" s="196">
        <v>-2617449.5099999979</v>
      </c>
      <c r="H49" s="196">
        <v>-4.1856028631937177</v>
      </c>
      <c r="I49" s="196">
        <v>118908470.72250001</v>
      </c>
      <c r="J49" s="196">
        <v>116816197.92000002</v>
      </c>
      <c r="K49" s="196">
        <v>-2092272.8024999946</v>
      </c>
      <c r="L49" s="196">
        <v>-1.7595658154437033</v>
      </c>
      <c r="M49" s="194" t="str">
        <f t="shared" si="6"/>
        <v>1</v>
      </c>
      <c r="N49" s="194" t="str">
        <f t="shared" si="7"/>
        <v>1</v>
      </c>
      <c r="O49" s="178"/>
      <c r="P49" s="3"/>
      <c r="Q49" s="3"/>
    </row>
    <row r="50" spans="1:17">
      <c r="A50" s="194">
        <v>8</v>
      </c>
      <c r="B50" s="195" t="s">
        <v>1534</v>
      </c>
      <c r="C50" s="194" t="s">
        <v>560</v>
      </c>
      <c r="D50" s="195" t="s">
        <v>1545</v>
      </c>
      <c r="E50" s="196">
        <v>71311425.525000021</v>
      </c>
      <c r="F50" s="196">
        <v>68683176.850000009</v>
      </c>
      <c r="G50" s="196">
        <v>-2628248.6750000119</v>
      </c>
      <c r="H50" s="196">
        <v>-3.685592674176192</v>
      </c>
      <c r="I50" s="196">
        <v>119585517.69</v>
      </c>
      <c r="J50" s="196">
        <v>123941566.09999999</v>
      </c>
      <c r="K50" s="196">
        <v>4356048.4099999964</v>
      </c>
      <c r="L50" s="196">
        <v>3.6426220282727919</v>
      </c>
      <c r="M50" s="194" t="str">
        <f t="shared" si="6"/>
        <v>1</v>
      </c>
      <c r="N50" s="194" t="str">
        <f t="shared" si="7"/>
        <v>1</v>
      </c>
      <c r="O50" s="178"/>
      <c r="P50" s="3"/>
      <c r="Q50" s="3"/>
    </row>
    <row r="51" spans="1:17">
      <c r="A51" s="194">
        <v>8</v>
      </c>
      <c r="B51" s="195" t="s">
        <v>1534</v>
      </c>
      <c r="C51" s="194" t="s">
        <v>561</v>
      </c>
      <c r="D51" s="195" t="s">
        <v>1546</v>
      </c>
      <c r="E51" s="196">
        <v>32274939.765000001</v>
      </c>
      <c r="F51" s="196">
        <v>32893435.810000002</v>
      </c>
      <c r="G51" s="196">
        <v>618496.04500000179</v>
      </c>
      <c r="H51" s="196">
        <v>1.9163352418420905</v>
      </c>
      <c r="I51" s="196">
        <v>60516045.997500002</v>
      </c>
      <c r="J51" s="196">
        <v>60392717.700000003</v>
      </c>
      <c r="K51" s="196">
        <v>-123328.2974999994</v>
      </c>
      <c r="L51" s="196">
        <v>-0.20379437464419647</v>
      </c>
      <c r="M51" s="194" t="str">
        <f t="shared" si="6"/>
        <v>1</v>
      </c>
      <c r="N51" s="194" t="str">
        <f t="shared" si="7"/>
        <v>1</v>
      </c>
      <c r="O51" s="178"/>
      <c r="P51" s="3"/>
      <c r="Q51" s="3"/>
    </row>
    <row r="52" spans="1:17">
      <c r="A52" s="194">
        <v>8</v>
      </c>
      <c r="B52" s="195" t="s">
        <v>1534</v>
      </c>
      <c r="C52" s="194" t="s">
        <v>562</v>
      </c>
      <c r="D52" s="195" t="s">
        <v>1547</v>
      </c>
      <c r="E52" s="196">
        <v>23007036.269999996</v>
      </c>
      <c r="F52" s="196">
        <v>24237687.759999998</v>
      </c>
      <c r="G52" s="196">
        <v>1230651.4900000021</v>
      </c>
      <c r="H52" s="196">
        <v>5.3490222537037901</v>
      </c>
      <c r="I52" s="196">
        <v>42528979.994999997</v>
      </c>
      <c r="J52" s="196">
        <v>44391351.910000011</v>
      </c>
      <c r="K52" s="196">
        <v>1862371.915000014</v>
      </c>
      <c r="L52" s="196">
        <v>4.3790655576949353</v>
      </c>
      <c r="M52" s="194" t="str">
        <f t="shared" si="6"/>
        <v>0</v>
      </c>
      <c r="N52" s="194" t="str">
        <f t="shared" si="7"/>
        <v>1</v>
      </c>
      <c r="O52" s="178"/>
      <c r="P52" s="3"/>
      <c r="Q52" s="3"/>
    </row>
    <row r="53" spans="1:17">
      <c r="A53" s="194">
        <v>8</v>
      </c>
      <c r="B53" s="195" t="s">
        <v>1534</v>
      </c>
      <c r="C53" s="194" t="s">
        <v>563</v>
      </c>
      <c r="D53" s="195" t="s">
        <v>1548</v>
      </c>
      <c r="E53" s="196">
        <v>48040397.909999996</v>
      </c>
      <c r="F53" s="196">
        <v>45602108.629999995</v>
      </c>
      <c r="G53" s="196">
        <v>-2438289.2800000012</v>
      </c>
      <c r="H53" s="196">
        <v>-5.0754976771173901</v>
      </c>
      <c r="I53" s="196">
        <v>69734142.675000012</v>
      </c>
      <c r="J53" s="196">
        <v>69785514.609999999</v>
      </c>
      <c r="K53" s="196">
        <v>51371.934999987483</v>
      </c>
      <c r="L53" s="196">
        <v>7.366826783747718E-2</v>
      </c>
      <c r="M53" s="194" t="str">
        <f t="shared" si="6"/>
        <v>0</v>
      </c>
      <c r="N53" s="194" t="str">
        <f t="shared" si="7"/>
        <v>1</v>
      </c>
      <c r="O53" s="178"/>
      <c r="P53" s="3"/>
      <c r="Q53" s="3"/>
    </row>
    <row r="54" spans="1:17">
      <c r="A54" s="194">
        <v>8</v>
      </c>
      <c r="B54" s="195" t="s">
        <v>1534</v>
      </c>
      <c r="C54" s="194" t="s">
        <v>564</v>
      </c>
      <c r="D54" s="195" t="s">
        <v>1549</v>
      </c>
      <c r="E54" s="196">
        <v>30157281.0825</v>
      </c>
      <c r="F54" s="196">
        <v>32986728.75</v>
      </c>
      <c r="G54" s="196">
        <v>2829447.6675000004</v>
      </c>
      <c r="H54" s="196">
        <v>9.3823035961352073</v>
      </c>
      <c r="I54" s="196">
        <v>56400357.75</v>
      </c>
      <c r="J54" s="196">
        <v>58395934.50999999</v>
      </c>
      <c r="K54" s="196">
        <v>1995576.7599999905</v>
      </c>
      <c r="L54" s="196">
        <v>3.5382342233458446</v>
      </c>
      <c r="M54" s="194" t="str">
        <f t="shared" si="6"/>
        <v>0</v>
      </c>
      <c r="N54" s="194" t="str">
        <f t="shared" si="7"/>
        <v>1</v>
      </c>
      <c r="O54" s="178"/>
      <c r="P54" s="3"/>
      <c r="Q54" s="3"/>
    </row>
    <row r="55" spans="1:17">
      <c r="A55" s="194">
        <v>8</v>
      </c>
      <c r="B55" s="195" t="s">
        <v>1534</v>
      </c>
      <c r="C55" s="194" t="s">
        <v>565</v>
      </c>
      <c r="D55" s="195" t="s">
        <v>1550</v>
      </c>
      <c r="E55" s="196">
        <v>26946628.147500001</v>
      </c>
      <c r="F55" s="196">
        <v>27773921.07</v>
      </c>
      <c r="G55" s="196">
        <v>827292.9224999994</v>
      </c>
      <c r="H55" s="196">
        <v>3.0701166690376893</v>
      </c>
      <c r="I55" s="196">
        <v>54515583.75</v>
      </c>
      <c r="J55" s="196">
        <v>51233484.960000001</v>
      </c>
      <c r="K55" s="196">
        <v>-3282098.7899999991</v>
      </c>
      <c r="L55" s="196">
        <v>-6.0204781169567854</v>
      </c>
      <c r="M55" s="194" t="str">
        <f t="shared" si="6"/>
        <v>1</v>
      </c>
      <c r="N55" s="194" t="str">
        <f t="shared" si="7"/>
        <v>0</v>
      </c>
      <c r="O55" s="178"/>
      <c r="P55" s="3"/>
      <c r="Q55" s="3"/>
    </row>
    <row r="56" spans="1:17">
      <c r="A56" s="194">
        <v>8</v>
      </c>
      <c r="B56" s="195" t="s">
        <v>1534</v>
      </c>
      <c r="C56" s="194" t="s">
        <v>566</v>
      </c>
      <c r="D56" s="195" t="s">
        <v>1551</v>
      </c>
      <c r="E56" s="196">
        <v>217269262.36500001</v>
      </c>
      <c r="F56" s="196">
        <v>209598883.71000004</v>
      </c>
      <c r="G56" s="196">
        <v>-7670378.6549999714</v>
      </c>
      <c r="H56" s="196">
        <v>-3.5303560989286051</v>
      </c>
      <c r="I56" s="196">
        <v>362856196.995</v>
      </c>
      <c r="J56" s="196">
        <v>363346964.81999993</v>
      </c>
      <c r="K56" s="196">
        <v>490767.82499992847</v>
      </c>
      <c r="L56" s="196">
        <v>0.13525132795422287</v>
      </c>
      <c r="M56" s="194" t="str">
        <f t="shared" si="6"/>
        <v>1</v>
      </c>
      <c r="N56" s="194" t="str">
        <f t="shared" si="7"/>
        <v>1</v>
      </c>
      <c r="O56" s="178"/>
      <c r="P56" s="3"/>
      <c r="Q56" s="3"/>
    </row>
    <row r="57" spans="1:17">
      <c r="A57" s="194">
        <v>8</v>
      </c>
      <c r="B57" s="195" t="s">
        <v>1534</v>
      </c>
      <c r="C57" s="194" t="s">
        <v>567</v>
      </c>
      <c r="D57" s="195" t="s">
        <v>1552</v>
      </c>
      <c r="E57" s="196">
        <v>32267774.265000004</v>
      </c>
      <c r="F57" s="196">
        <v>33375692.019999996</v>
      </c>
      <c r="G57" s="196">
        <v>1107917.7549999915</v>
      </c>
      <c r="H57" s="196">
        <v>3.4335115459194232</v>
      </c>
      <c r="I57" s="196">
        <v>55361569.260000005</v>
      </c>
      <c r="J57" s="196">
        <v>53804413.010000005</v>
      </c>
      <c r="K57" s="196">
        <v>-1557156.25</v>
      </c>
      <c r="L57" s="196">
        <v>-2.8127025133391239</v>
      </c>
      <c r="M57" s="194" t="str">
        <f t="shared" si="6"/>
        <v>1</v>
      </c>
      <c r="N57" s="194" t="str">
        <f t="shared" si="7"/>
        <v>1</v>
      </c>
      <c r="O57" s="178"/>
      <c r="P57" s="3"/>
      <c r="Q57" s="3"/>
    </row>
    <row r="58" spans="1:17">
      <c r="A58" s="197"/>
      <c r="B58" s="199" t="s">
        <v>2947</v>
      </c>
      <c r="C58" s="197"/>
      <c r="D58" s="199"/>
      <c r="E58" s="198">
        <v>2053344291.5550001</v>
      </c>
      <c r="F58" s="198">
        <v>2063129098.0199997</v>
      </c>
      <c r="G58" s="198">
        <v>9784806.4650002085</v>
      </c>
      <c r="H58" s="198">
        <v>0.47653023924157223</v>
      </c>
      <c r="I58" s="198">
        <v>3188522101.3349996</v>
      </c>
      <c r="J58" s="198">
        <v>3214476690.8399992</v>
      </c>
      <c r="K58" s="198">
        <v>25954589.504999679</v>
      </c>
      <c r="L58" s="198">
        <v>0.81400061470901441</v>
      </c>
      <c r="M58" s="197">
        <f>COUNTIF(M40:M57,"1")</f>
        <v>14</v>
      </c>
      <c r="N58" s="197">
        <f>COUNTIF(N40:N57,"1")</f>
        <v>16</v>
      </c>
      <c r="O58" s="197"/>
      <c r="P58" s="3"/>
      <c r="Q58" s="3"/>
    </row>
    <row r="59" spans="1:17">
      <c r="A59" s="194">
        <v>8</v>
      </c>
      <c r="B59" s="195" t="s">
        <v>1553</v>
      </c>
      <c r="C59" s="194" t="s">
        <v>568</v>
      </c>
      <c r="D59" s="195" t="s">
        <v>1554</v>
      </c>
      <c r="E59" s="196">
        <v>552750000</v>
      </c>
      <c r="F59" s="196">
        <v>552055608.22000003</v>
      </c>
      <c r="G59" s="196">
        <v>-694391.77999997139</v>
      </c>
      <c r="H59" s="196">
        <v>-0.12562492627769722</v>
      </c>
      <c r="I59" s="196">
        <v>697275000</v>
      </c>
      <c r="J59" s="196">
        <v>683647084.9799999</v>
      </c>
      <c r="K59" s="196">
        <v>-13627915.0200001</v>
      </c>
      <c r="L59" s="196">
        <v>-1.9544534107776845</v>
      </c>
      <c r="M59" s="194" t="str">
        <f t="shared" ref="M59:M67" si="8">IF(AND(H59&gt;=-5,H59&lt;=5),"1","0")</f>
        <v>1</v>
      </c>
      <c r="N59" s="194" t="str">
        <f t="shared" ref="N59:N67" si="9">IF(AND(L59&gt;=-5,L59&lt;=5),"1","0")</f>
        <v>1</v>
      </c>
      <c r="O59" s="178"/>
      <c r="P59" s="3"/>
      <c r="Q59" s="3"/>
    </row>
    <row r="60" spans="1:17">
      <c r="A60" s="194">
        <v>8</v>
      </c>
      <c r="B60" s="195" t="s">
        <v>1553</v>
      </c>
      <c r="C60" s="194" t="s">
        <v>569</v>
      </c>
      <c r="D60" s="195" t="s">
        <v>1555</v>
      </c>
      <c r="E60" s="196">
        <v>100401033.21000001</v>
      </c>
      <c r="F60" s="196">
        <v>94748513.640000001</v>
      </c>
      <c r="G60" s="196">
        <v>-5652519.5700000077</v>
      </c>
      <c r="H60" s="196">
        <v>-5.6299416343426767</v>
      </c>
      <c r="I60" s="196">
        <v>163480375.07249999</v>
      </c>
      <c r="J60" s="196">
        <v>156744049.61999997</v>
      </c>
      <c r="K60" s="196">
        <v>-6736325.4525000155</v>
      </c>
      <c r="L60" s="196">
        <v>-4.120571322100651</v>
      </c>
      <c r="M60" s="194" t="str">
        <f t="shared" si="8"/>
        <v>0</v>
      </c>
      <c r="N60" s="194" t="str">
        <f t="shared" si="9"/>
        <v>1</v>
      </c>
      <c r="O60" s="178"/>
      <c r="P60" s="3"/>
      <c r="Q60" s="3"/>
    </row>
    <row r="61" spans="1:17">
      <c r="A61" s="194">
        <v>8</v>
      </c>
      <c r="B61" s="195" t="s">
        <v>1553</v>
      </c>
      <c r="C61" s="194" t="s">
        <v>570</v>
      </c>
      <c r="D61" s="195" t="s">
        <v>1556</v>
      </c>
      <c r="E61" s="196">
        <v>35701266.292500004</v>
      </c>
      <c r="F61" s="196">
        <v>35058196.270000003</v>
      </c>
      <c r="G61" s="196">
        <v>-643070.02250000089</v>
      </c>
      <c r="H61" s="196">
        <v>-1.8012526985214943</v>
      </c>
      <c r="I61" s="196">
        <v>60770377.657499999</v>
      </c>
      <c r="J61" s="196">
        <v>60811835.469999991</v>
      </c>
      <c r="K61" s="196">
        <v>41457.812499992549</v>
      </c>
      <c r="L61" s="196">
        <v>6.8220429258556731E-2</v>
      </c>
      <c r="M61" s="194" t="str">
        <f t="shared" si="8"/>
        <v>1</v>
      </c>
      <c r="N61" s="194" t="str">
        <f t="shared" si="9"/>
        <v>1</v>
      </c>
      <c r="O61" s="178"/>
      <c r="P61" s="3"/>
      <c r="Q61" s="3"/>
    </row>
    <row r="62" spans="1:17">
      <c r="A62" s="194">
        <v>8</v>
      </c>
      <c r="B62" s="195" t="s">
        <v>1553</v>
      </c>
      <c r="C62" s="194" t="s">
        <v>571</v>
      </c>
      <c r="D62" s="195" t="s">
        <v>1557</v>
      </c>
      <c r="E62" s="196">
        <v>44167651.739999995</v>
      </c>
      <c r="F62" s="196">
        <v>46136334.170000002</v>
      </c>
      <c r="G62" s="196">
        <v>1968682.4300000072</v>
      </c>
      <c r="H62" s="196">
        <v>4.4572947676479924</v>
      </c>
      <c r="I62" s="196">
        <v>64779282.75</v>
      </c>
      <c r="J62" s="196">
        <v>62605795.710000001</v>
      </c>
      <c r="K62" s="196">
        <v>-2173487.0399999991</v>
      </c>
      <c r="L62" s="196">
        <v>-3.3552193660248566</v>
      </c>
      <c r="M62" s="194" t="str">
        <f t="shared" si="8"/>
        <v>1</v>
      </c>
      <c r="N62" s="194" t="str">
        <f t="shared" si="9"/>
        <v>1</v>
      </c>
      <c r="O62" s="178"/>
      <c r="P62" s="3"/>
      <c r="Q62" s="3"/>
    </row>
    <row r="63" spans="1:17">
      <c r="A63" s="194">
        <v>8</v>
      </c>
      <c r="B63" s="195" t="s">
        <v>1553</v>
      </c>
      <c r="C63" s="194" t="s">
        <v>572</v>
      </c>
      <c r="D63" s="195" t="s">
        <v>1558</v>
      </c>
      <c r="E63" s="196">
        <v>311377815</v>
      </c>
      <c r="F63" s="196">
        <v>279185518.09000003</v>
      </c>
      <c r="G63" s="196">
        <v>-32192296.909999967</v>
      </c>
      <c r="H63" s="196">
        <v>-10.338661060358447</v>
      </c>
      <c r="I63" s="196">
        <v>436919737.5</v>
      </c>
      <c r="J63" s="196">
        <v>440094671.46000004</v>
      </c>
      <c r="K63" s="196">
        <v>3174933.9600000381</v>
      </c>
      <c r="L63" s="196">
        <v>0.72666297434091953</v>
      </c>
      <c r="M63" s="194" t="str">
        <f t="shared" si="8"/>
        <v>0</v>
      </c>
      <c r="N63" s="194" t="str">
        <f t="shared" si="9"/>
        <v>1</v>
      </c>
      <c r="O63" s="178"/>
      <c r="P63" s="3"/>
      <c r="Q63" s="3"/>
    </row>
    <row r="64" spans="1:17">
      <c r="A64" s="194">
        <v>8</v>
      </c>
      <c r="B64" s="195" t="s">
        <v>1553</v>
      </c>
      <c r="C64" s="194" t="s">
        <v>573</v>
      </c>
      <c r="D64" s="195" t="s">
        <v>1559</v>
      </c>
      <c r="E64" s="196">
        <v>27186270.022500001</v>
      </c>
      <c r="F64" s="196">
        <v>29901679.25</v>
      </c>
      <c r="G64" s="196">
        <v>2715409.2274999991</v>
      </c>
      <c r="H64" s="196">
        <v>9.9881639711981904</v>
      </c>
      <c r="I64" s="196">
        <v>43617495.607500002</v>
      </c>
      <c r="J64" s="196">
        <v>43759567.840000004</v>
      </c>
      <c r="K64" s="196">
        <v>142072.23250000179</v>
      </c>
      <c r="L64" s="196">
        <v>0.32572303962259713</v>
      </c>
      <c r="M64" s="194" t="str">
        <f t="shared" si="8"/>
        <v>0</v>
      </c>
      <c r="N64" s="194" t="str">
        <f t="shared" si="9"/>
        <v>1</v>
      </c>
      <c r="O64" s="178"/>
      <c r="P64" s="3"/>
      <c r="Q64" s="3"/>
    </row>
    <row r="65" spans="1:17">
      <c r="A65" s="194">
        <v>8</v>
      </c>
      <c r="B65" s="195" t="s">
        <v>1553</v>
      </c>
      <c r="C65" s="194" t="s">
        <v>574</v>
      </c>
      <c r="D65" s="195" t="s">
        <v>1560</v>
      </c>
      <c r="E65" s="196">
        <v>11166645.667499999</v>
      </c>
      <c r="F65" s="196">
        <v>12091052.439999999</v>
      </c>
      <c r="G65" s="196">
        <v>924406.77250000089</v>
      </c>
      <c r="H65" s="196">
        <v>8.2782851719782204</v>
      </c>
      <c r="I65" s="196">
        <v>32622557.092499997</v>
      </c>
      <c r="J65" s="196">
        <v>32747849.52</v>
      </c>
      <c r="K65" s="196">
        <v>125292.42750000209</v>
      </c>
      <c r="L65" s="196">
        <v>0.38406685026173842</v>
      </c>
      <c r="M65" s="194" t="str">
        <f t="shared" si="8"/>
        <v>0</v>
      </c>
      <c r="N65" s="194" t="str">
        <f t="shared" si="9"/>
        <v>1</v>
      </c>
      <c r="O65" s="178"/>
      <c r="P65" s="3"/>
      <c r="Q65" s="3"/>
    </row>
    <row r="66" spans="1:17">
      <c r="A66" s="194">
        <v>8</v>
      </c>
      <c r="B66" s="195" t="s">
        <v>1553</v>
      </c>
      <c r="C66" s="194" t="s">
        <v>575</v>
      </c>
      <c r="D66" s="195" t="s">
        <v>1561</v>
      </c>
      <c r="E66" s="196">
        <v>15562118.789999999</v>
      </c>
      <c r="F66" s="196">
        <v>15650697.4</v>
      </c>
      <c r="G66" s="196">
        <v>88578.610000001267</v>
      </c>
      <c r="H66" s="196">
        <v>0.56919376593449889</v>
      </c>
      <c r="I66" s="196">
        <v>51915322.207500003</v>
      </c>
      <c r="J66" s="196">
        <v>53163752.849999994</v>
      </c>
      <c r="K66" s="196">
        <v>1248430.6424999908</v>
      </c>
      <c r="L66" s="196">
        <v>2.4047440898279446</v>
      </c>
      <c r="M66" s="194" t="str">
        <f t="shared" si="8"/>
        <v>1</v>
      </c>
      <c r="N66" s="194" t="str">
        <f t="shared" si="9"/>
        <v>1</v>
      </c>
      <c r="O66" s="178"/>
      <c r="P66" s="3"/>
      <c r="Q66" s="3"/>
    </row>
    <row r="67" spans="1:17">
      <c r="A67" s="194">
        <v>8</v>
      </c>
      <c r="B67" s="195" t="s">
        <v>1553</v>
      </c>
      <c r="C67" s="194" t="s">
        <v>576</v>
      </c>
      <c r="D67" s="195" t="s">
        <v>1562</v>
      </c>
      <c r="E67" s="196">
        <v>17930194.785</v>
      </c>
      <c r="F67" s="196">
        <v>15986615.950000001</v>
      </c>
      <c r="G67" s="196">
        <v>-1943578.834999999</v>
      </c>
      <c r="H67" s="196">
        <v>-10.839697272145385</v>
      </c>
      <c r="I67" s="196">
        <v>46355511.577500001</v>
      </c>
      <c r="J67" s="196">
        <v>46208795.089999996</v>
      </c>
      <c r="K67" s="196">
        <v>-146716.48750000447</v>
      </c>
      <c r="L67" s="196">
        <v>-0.31650279008293286</v>
      </c>
      <c r="M67" s="194" t="str">
        <f t="shared" si="8"/>
        <v>0</v>
      </c>
      <c r="N67" s="194" t="str">
        <f t="shared" si="9"/>
        <v>1</v>
      </c>
      <c r="O67" s="178"/>
      <c r="P67" s="3"/>
      <c r="Q67" s="3"/>
    </row>
    <row r="68" spans="1:17">
      <c r="A68" s="197"/>
      <c r="B68" s="199" t="s">
        <v>2948</v>
      </c>
      <c r="C68" s="197"/>
      <c r="D68" s="199"/>
      <c r="E68" s="198">
        <v>1116242995.5075002</v>
      </c>
      <c r="F68" s="198">
        <v>1080814215.4300001</v>
      </c>
      <c r="G68" s="198">
        <v>-35428780.077499941</v>
      </c>
      <c r="H68" s="198">
        <v>-3.1739307856881323</v>
      </c>
      <c r="I68" s="198">
        <v>1597735659.4650002</v>
      </c>
      <c r="J68" s="198">
        <v>1579783402.5399997</v>
      </c>
      <c r="K68" s="198">
        <v>-17952256.925000094</v>
      </c>
      <c r="L68" s="198">
        <v>-1.1236061997271429</v>
      </c>
      <c r="M68" s="197">
        <f>COUNTIF(M59:M67,"1")</f>
        <v>4</v>
      </c>
      <c r="N68" s="197">
        <f>COUNTIF(N59:N67,"1")</f>
        <v>9</v>
      </c>
      <c r="O68" s="197"/>
      <c r="P68" s="3"/>
      <c r="Q68" s="3"/>
    </row>
    <row r="69" spans="1:17">
      <c r="A69" s="194">
        <v>8</v>
      </c>
      <c r="B69" s="195" t="s">
        <v>1563</v>
      </c>
      <c r="C69" s="194" t="s">
        <v>577</v>
      </c>
      <c r="D69" s="195" t="s">
        <v>1564</v>
      </c>
      <c r="E69" s="196">
        <v>327225000</v>
      </c>
      <c r="F69" s="196">
        <v>323588977.86000001</v>
      </c>
      <c r="G69" s="196">
        <v>-3636022.1399999857</v>
      </c>
      <c r="H69" s="196">
        <v>-1.1111688104515198</v>
      </c>
      <c r="I69" s="196">
        <v>491775000</v>
      </c>
      <c r="J69" s="196">
        <v>466439130.04000002</v>
      </c>
      <c r="K69" s="196">
        <v>-25335869.959999979</v>
      </c>
      <c r="L69" s="196">
        <v>-5.1519231274464907</v>
      </c>
      <c r="M69" s="194" t="str">
        <f t="shared" ref="M69:M74" si="10">IF(AND(H69&gt;=-5,H69&lt;=5),"1","0")</f>
        <v>1</v>
      </c>
      <c r="N69" s="194" t="str">
        <f t="shared" ref="N69:N74" si="11">IF(AND(L69&gt;=-5,L69&lt;=5),"1","0")</f>
        <v>0</v>
      </c>
      <c r="O69" s="178"/>
      <c r="P69" s="3"/>
      <c r="Q69" s="3"/>
    </row>
    <row r="70" spans="1:17">
      <c r="A70" s="194">
        <v>8</v>
      </c>
      <c r="B70" s="195" t="s">
        <v>1563</v>
      </c>
      <c r="C70" s="194" t="s">
        <v>578</v>
      </c>
      <c r="D70" s="195" t="s">
        <v>1565</v>
      </c>
      <c r="E70" s="196">
        <v>61369037.309999995</v>
      </c>
      <c r="F70" s="196">
        <v>63297555.409999996</v>
      </c>
      <c r="G70" s="196">
        <v>1928518.1000000015</v>
      </c>
      <c r="H70" s="196">
        <v>3.1424936491316808</v>
      </c>
      <c r="I70" s="196">
        <v>121578303.74250001</v>
      </c>
      <c r="J70" s="196">
        <v>116147824.44000001</v>
      </c>
      <c r="K70" s="196">
        <v>-5430479.3024999946</v>
      </c>
      <c r="L70" s="196">
        <v>-4.4666516437024999</v>
      </c>
      <c r="M70" s="194" t="str">
        <f t="shared" si="10"/>
        <v>1</v>
      </c>
      <c r="N70" s="194" t="str">
        <f t="shared" si="11"/>
        <v>1</v>
      </c>
      <c r="O70" s="178"/>
      <c r="P70" s="3"/>
      <c r="Q70" s="3"/>
    </row>
    <row r="71" spans="1:17">
      <c r="A71" s="194">
        <v>8</v>
      </c>
      <c r="B71" s="195" t="s">
        <v>1563</v>
      </c>
      <c r="C71" s="194" t="s">
        <v>579</v>
      </c>
      <c r="D71" s="195" t="s">
        <v>1566</v>
      </c>
      <c r="E71" s="196">
        <v>51446188.575000003</v>
      </c>
      <c r="F71" s="196">
        <v>45031219.100000001</v>
      </c>
      <c r="G71" s="196">
        <v>-6414969.4750000015</v>
      </c>
      <c r="H71" s="196">
        <v>-12.469280334826049</v>
      </c>
      <c r="I71" s="196">
        <v>87610900.364999995</v>
      </c>
      <c r="J71" s="196">
        <v>84371419.109999985</v>
      </c>
      <c r="K71" s="196">
        <v>-3239481.2550000101</v>
      </c>
      <c r="L71" s="196">
        <v>-3.6975778601793281</v>
      </c>
      <c r="M71" s="194" t="str">
        <f t="shared" si="10"/>
        <v>0</v>
      </c>
      <c r="N71" s="194" t="str">
        <f t="shared" si="11"/>
        <v>1</v>
      </c>
      <c r="O71" s="178"/>
      <c r="P71" s="3"/>
      <c r="Q71" s="3"/>
    </row>
    <row r="72" spans="1:17">
      <c r="A72" s="194">
        <v>8</v>
      </c>
      <c r="B72" s="195" t="s">
        <v>1563</v>
      </c>
      <c r="C72" s="194" t="s">
        <v>580</v>
      </c>
      <c r="D72" s="195" t="s">
        <v>1567</v>
      </c>
      <c r="E72" s="196">
        <v>65214163.63499999</v>
      </c>
      <c r="F72" s="196">
        <v>61597250.980000004</v>
      </c>
      <c r="G72" s="196">
        <v>-3616912.6549999863</v>
      </c>
      <c r="H72" s="196">
        <v>-5.5462072246201659</v>
      </c>
      <c r="I72" s="196">
        <v>135961474.19999999</v>
      </c>
      <c r="J72" s="196">
        <v>132726568.3</v>
      </c>
      <c r="K72" s="196">
        <v>-3234905.8999999911</v>
      </c>
      <c r="L72" s="196">
        <v>-2.3792812773134755</v>
      </c>
      <c r="M72" s="194" t="str">
        <f t="shared" si="10"/>
        <v>0</v>
      </c>
      <c r="N72" s="194" t="str">
        <f t="shared" si="11"/>
        <v>1</v>
      </c>
      <c r="O72" s="178"/>
      <c r="P72" s="3"/>
      <c r="Q72" s="3"/>
    </row>
    <row r="73" spans="1:17">
      <c r="A73" s="194">
        <v>8</v>
      </c>
      <c r="B73" s="195" t="s">
        <v>1563</v>
      </c>
      <c r="C73" s="194" t="s">
        <v>581</v>
      </c>
      <c r="D73" s="195" t="s">
        <v>1568</v>
      </c>
      <c r="E73" s="196">
        <v>42354763.379999995</v>
      </c>
      <c r="F73" s="196">
        <v>42057713.780000001</v>
      </c>
      <c r="G73" s="196">
        <v>-297049.59999999404</v>
      </c>
      <c r="H73" s="196">
        <v>-0.70133693661540197</v>
      </c>
      <c r="I73" s="196">
        <v>92552451.750000015</v>
      </c>
      <c r="J73" s="196">
        <v>91951166.849999994</v>
      </c>
      <c r="K73" s="196">
        <v>-601284.90000002086</v>
      </c>
      <c r="L73" s="196">
        <v>-0.64966933736579346</v>
      </c>
      <c r="M73" s="194" t="str">
        <f t="shared" si="10"/>
        <v>1</v>
      </c>
      <c r="N73" s="194" t="str">
        <f t="shared" si="11"/>
        <v>1</v>
      </c>
      <c r="O73" s="178"/>
      <c r="P73" s="3"/>
      <c r="Q73" s="3"/>
    </row>
    <row r="74" spans="1:17">
      <c r="A74" s="194">
        <v>8</v>
      </c>
      <c r="B74" s="195" t="s">
        <v>1563</v>
      </c>
      <c r="C74" s="194" t="s">
        <v>582</v>
      </c>
      <c r="D74" s="195" t="s">
        <v>1569</v>
      </c>
      <c r="E74" s="196">
        <v>44205561.975000009</v>
      </c>
      <c r="F74" s="196">
        <v>33133195.249999996</v>
      </c>
      <c r="G74" s="196">
        <v>-11072366.725000013</v>
      </c>
      <c r="H74" s="196">
        <v>-25.04745156562397</v>
      </c>
      <c r="I74" s="196">
        <v>69803323.004999995</v>
      </c>
      <c r="J74" s="196">
        <v>67895388.86999999</v>
      </c>
      <c r="K74" s="196">
        <v>-1907934.1350000054</v>
      </c>
      <c r="L74" s="196">
        <v>-2.7332998672045177</v>
      </c>
      <c r="M74" s="194" t="str">
        <f t="shared" si="10"/>
        <v>0</v>
      </c>
      <c r="N74" s="194" t="str">
        <f t="shared" si="11"/>
        <v>1</v>
      </c>
      <c r="O74" s="178"/>
      <c r="P74" s="3"/>
      <c r="Q74" s="3"/>
    </row>
    <row r="75" spans="1:17">
      <c r="A75" s="197"/>
      <c r="B75" s="199" t="s">
        <v>2949</v>
      </c>
      <c r="C75" s="197"/>
      <c r="D75" s="199"/>
      <c r="E75" s="198">
        <v>591814714.875</v>
      </c>
      <c r="F75" s="198">
        <v>568705912.38</v>
      </c>
      <c r="G75" s="198">
        <v>-23108802.494999979</v>
      </c>
      <c r="H75" s="198">
        <v>-3.9047360456187543</v>
      </c>
      <c r="I75" s="198">
        <v>999281453.06250012</v>
      </c>
      <c r="J75" s="198">
        <v>959531497.61000001</v>
      </c>
      <c r="K75" s="198">
        <v>-39749955.452500001</v>
      </c>
      <c r="L75" s="198">
        <v>-3.9778538199301328</v>
      </c>
      <c r="M75" s="197">
        <f>COUNTIF(M69:M74,"1")</f>
        <v>3</v>
      </c>
      <c r="N75" s="197">
        <f>COUNTIF(N69:N74,"1")</f>
        <v>5</v>
      </c>
      <c r="O75" s="197"/>
      <c r="P75" s="3"/>
      <c r="Q75" s="3"/>
    </row>
    <row r="76" spans="1:17">
      <c r="A76" s="194">
        <v>8</v>
      </c>
      <c r="B76" s="195" t="s">
        <v>1570</v>
      </c>
      <c r="C76" s="194" t="s">
        <v>583</v>
      </c>
      <c r="D76" s="195" t="s">
        <v>1571</v>
      </c>
      <c r="E76" s="196">
        <v>1484794500</v>
      </c>
      <c r="F76" s="196">
        <v>1473833960.4099998</v>
      </c>
      <c r="G76" s="196">
        <v>-10960539.590000153</v>
      </c>
      <c r="H76" s="196">
        <v>-0.73818562703459312</v>
      </c>
      <c r="I76" s="196">
        <v>2395176043.9274998</v>
      </c>
      <c r="J76" s="196">
        <v>2417963441.8899999</v>
      </c>
      <c r="K76" s="196">
        <v>22787397.962500095</v>
      </c>
      <c r="L76" s="196">
        <v>0.95138718593454052</v>
      </c>
      <c r="M76" s="194" t="str">
        <f t="shared" ref="M76:M96" si="12">IF(AND(H76&gt;=-5,H76&lt;=5),"1","0")</f>
        <v>1</v>
      </c>
      <c r="N76" s="194" t="str">
        <f t="shared" ref="N76:N96" si="13">IF(AND(L76&gt;=-5,L76&lt;=5),"1","0")</f>
        <v>1</v>
      </c>
      <c r="O76" s="178"/>
      <c r="P76" s="3"/>
      <c r="Q76" s="3"/>
    </row>
    <row r="77" spans="1:17">
      <c r="A77" s="194">
        <v>8</v>
      </c>
      <c r="B77" s="195" t="s">
        <v>1570</v>
      </c>
      <c r="C77" s="194" t="s">
        <v>584</v>
      </c>
      <c r="D77" s="195" t="s">
        <v>1572</v>
      </c>
      <c r="E77" s="196">
        <v>51311075.445</v>
      </c>
      <c r="F77" s="196">
        <v>48382574.829999998</v>
      </c>
      <c r="G77" s="196">
        <v>-2928500.6150000021</v>
      </c>
      <c r="H77" s="196">
        <v>-5.7073460059106385</v>
      </c>
      <c r="I77" s="196">
        <v>99801039.959999993</v>
      </c>
      <c r="J77" s="196">
        <v>100228985.84</v>
      </c>
      <c r="K77" s="196">
        <v>427945.88000001013</v>
      </c>
      <c r="L77" s="196">
        <v>0.42879901869913356</v>
      </c>
      <c r="M77" s="194" t="str">
        <f t="shared" si="12"/>
        <v>0</v>
      </c>
      <c r="N77" s="194" t="str">
        <f t="shared" si="13"/>
        <v>1</v>
      </c>
      <c r="O77" s="178"/>
      <c r="P77" s="3"/>
      <c r="Q77" s="3"/>
    </row>
    <row r="78" spans="1:17">
      <c r="A78" s="194">
        <v>8</v>
      </c>
      <c r="B78" s="195" t="s">
        <v>1570</v>
      </c>
      <c r="C78" s="194" t="s">
        <v>585</v>
      </c>
      <c r="D78" s="195" t="s">
        <v>1573</v>
      </c>
      <c r="E78" s="196">
        <v>44317405.372500002</v>
      </c>
      <c r="F78" s="196">
        <v>46860223.519999996</v>
      </c>
      <c r="G78" s="196">
        <v>2542818.1474999934</v>
      </c>
      <c r="H78" s="196">
        <v>5.7377414722881586</v>
      </c>
      <c r="I78" s="196">
        <v>89588294.272499993</v>
      </c>
      <c r="J78" s="196">
        <v>92572280.569999993</v>
      </c>
      <c r="K78" s="196">
        <v>2983986.2974999994</v>
      </c>
      <c r="L78" s="196">
        <v>3.3307769968514327</v>
      </c>
      <c r="M78" s="194" t="str">
        <f t="shared" si="12"/>
        <v>0</v>
      </c>
      <c r="N78" s="194" t="str">
        <f t="shared" si="13"/>
        <v>1</v>
      </c>
      <c r="O78" s="178"/>
      <c r="P78" s="3"/>
      <c r="Q78" s="3"/>
    </row>
    <row r="79" spans="1:17">
      <c r="A79" s="194">
        <v>8</v>
      </c>
      <c r="B79" s="195" t="s">
        <v>1570</v>
      </c>
      <c r="C79" s="194" t="s">
        <v>586</v>
      </c>
      <c r="D79" s="195" t="s">
        <v>1574</v>
      </c>
      <c r="E79" s="196">
        <v>204544225.81500003</v>
      </c>
      <c r="F79" s="196">
        <v>215296177.70000002</v>
      </c>
      <c r="G79" s="196">
        <v>10751951.88499999</v>
      </c>
      <c r="H79" s="196">
        <v>5.25654138715438</v>
      </c>
      <c r="I79" s="196">
        <v>354987366.375</v>
      </c>
      <c r="J79" s="196">
        <v>379811355.65999997</v>
      </c>
      <c r="K79" s="196">
        <v>24823989.284999967</v>
      </c>
      <c r="L79" s="196">
        <v>6.9929218998674196</v>
      </c>
      <c r="M79" s="194" t="str">
        <f t="shared" si="12"/>
        <v>0</v>
      </c>
      <c r="N79" s="194" t="str">
        <f t="shared" si="13"/>
        <v>0</v>
      </c>
      <c r="O79" s="178"/>
      <c r="P79" s="3"/>
      <c r="Q79" s="3"/>
    </row>
    <row r="80" spans="1:17">
      <c r="A80" s="194">
        <v>8</v>
      </c>
      <c r="B80" s="195" t="s">
        <v>1570</v>
      </c>
      <c r="C80" s="194" t="s">
        <v>587</v>
      </c>
      <c r="D80" s="195" t="s">
        <v>1575</v>
      </c>
      <c r="E80" s="196">
        <v>13897536.8475</v>
      </c>
      <c r="F80" s="196">
        <v>15681398.82</v>
      </c>
      <c r="G80" s="196">
        <v>1783861.9725000001</v>
      </c>
      <c r="H80" s="196">
        <v>12.835813943683808</v>
      </c>
      <c r="I80" s="196">
        <v>22006541.895000003</v>
      </c>
      <c r="J80" s="196">
        <v>20314304.990000002</v>
      </c>
      <c r="K80" s="196">
        <v>-1692236.9050000012</v>
      </c>
      <c r="L80" s="196">
        <v>-7.6896993315632471</v>
      </c>
      <c r="M80" s="194" t="str">
        <f t="shared" si="12"/>
        <v>0</v>
      </c>
      <c r="N80" s="194" t="str">
        <f t="shared" si="13"/>
        <v>0</v>
      </c>
      <c r="O80" s="178"/>
      <c r="P80" s="3"/>
      <c r="Q80" s="3"/>
    </row>
    <row r="81" spans="1:17">
      <c r="A81" s="194">
        <v>8</v>
      </c>
      <c r="B81" s="195" t="s">
        <v>1570</v>
      </c>
      <c r="C81" s="194" t="s">
        <v>588</v>
      </c>
      <c r="D81" s="195" t="s">
        <v>1576</v>
      </c>
      <c r="E81" s="196">
        <v>39451932.712499999</v>
      </c>
      <c r="F81" s="196">
        <v>37216432.619999997</v>
      </c>
      <c r="G81" s="196">
        <v>-2235500.0925000012</v>
      </c>
      <c r="H81" s="196">
        <v>-5.6663892965418716</v>
      </c>
      <c r="I81" s="196">
        <v>80373783.157499999</v>
      </c>
      <c r="J81" s="196">
        <v>80113570.120000005</v>
      </c>
      <c r="K81" s="196">
        <v>-260213.03749999404</v>
      </c>
      <c r="L81" s="196">
        <v>-0.32375362621675041</v>
      </c>
      <c r="M81" s="194" t="str">
        <f t="shared" si="12"/>
        <v>0</v>
      </c>
      <c r="N81" s="194" t="str">
        <f t="shared" si="13"/>
        <v>1</v>
      </c>
      <c r="O81" s="178"/>
      <c r="P81" s="3"/>
      <c r="Q81" s="3"/>
    </row>
    <row r="82" spans="1:17">
      <c r="A82" s="194">
        <v>8</v>
      </c>
      <c r="B82" s="195" t="s">
        <v>1570</v>
      </c>
      <c r="C82" s="194" t="s">
        <v>589</v>
      </c>
      <c r="D82" s="195" t="s">
        <v>1577</v>
      </c>
      <c r="E82" s="196">
        <v>104811516.45</v>
      </c>
      <c r="F82" s="196">
        <v>104670515.56999999</v>
      </c>
      <c r="G82" s="196">
        <v>-141000.88000001013</v>
      </c>
      <c r="H82" s="196">
        <v>-0.1345280411692871</v>
      </c>
      <c r="I82" s="196">
        <v>194370889.35750002</v>
      </c>
      <c r="J82" s="196">
        <v>198136098.03</v>
      </c>
      <c r="K82" s="196">
        <v>3765208.6724999845</v>
      </c>
      <c r="L82" s="196">
        <v>1.9371258139251293</v>
      </c>
      <c r="M82" s="194" t="str">
        <f t="shared" si="12"/>
        <v>1</v>
      </c>
      <c r="N82" s="194" t="str">
        <f t="shared" si="13"/>
        <v>1</v>
      </c>
      <c r="O82" s="178"/>
      <c r="P82" s="3"/>
      <c r="Q82" s="3"/>
    </row>
    <row r="83" spans="1:17">
      <c r="A83" s="194">
        <v>8</v>
      </c>
      <c r="B83" s="195" t="s">
        <v>1570</v>
      </c>
      <c r="C83" s="194" t="s">
        <v>590</v>
      </c>
      <c r="D83" s="195" t="s">
        <v>1578</v>
      </c>
      <c r="E83" s="196">
        <v>34265700.3675</v>
      </c>
      <c r="F83" s="196">
        <v>33025689.299999997</v>
      </c>
      <c r="G83" s="196">
        <v>-1240011.0675000027</v>
      </c>
      <c r="H83" s="196">
        <v>-3.618811389234339</v>
      </c>
      <c r="I83" s="196">
        <v>58909604.234999992</v>
      </c>
      <c r="J83" s="196">
        <v>57919788.670000002</v>
      </c>
      <c r="K83" s="196">
        <v>-989815.56499999017</v>
      </c>
      <c r="L83" s="196">
        <v>-1.6802278301708748</v>
      </c>
      <c r="M83" s="194" t="str">
        <f t="shared" si="12"/>
        <v>1</v>
      </c>
      <c r="N83" s="194" t="str">
        <f t="shared" si="13"/>
        <v>1</v>
      </c>
      <c r="O83" s="178"/>
      <c r="P83" s="3"/>
      <c r="Q83" s="3"/>
    </row>
    <row r="84" spans="1:17">
      <c r="A84" s="194">
        <v>8</v>
      </c>
      <c r="B84" s="195" t="s">
        <v>1570</v>
      </c>
      <c r="C84" s="194" t="s">
        <v>591</v>
      </c>
      <c r="D84" s="195" t="s">
        <v>1579</v>
      </c>
      <c r="E84" s="196">
        <v>26428741.350000001</v>
      </c>
      <c r="F84" s="196">
        <v>27097246.219999999</v>
      </c>
      <c r="G84" s="196">
        <v>668504.86999999732</v>
      </c>
      <c r="H84" s="196">
        <v>2.5294616234155143</v>
      </c>
      <c r="I84" s="196">
        <v>57819945.232499994</v>
      </c>
      <c r="J84" s="196">
        <v>61280560.709999986</v>
      </c>
      <c r="K84" s="196">
        <v>3460615.4774999917</v>
      </c>
      <c r="L84" s="196">
        <v>5.9851586914939094</v>
      </c>
      <c r="M84" s="194" t="str">
        <f t="shared" si="12"/>
        <v>1</v>
      </c>
      <c r="N84" s="194" t="str">
        <f t="shared" si="13"/>
        <v>0</v>
      </c>
      <c r="O84" s="178"/>
      <c r="P84" s="3"/>
      <c r="Q84" s="3"/>
    </row>
    <row r="85" spans="1:17">
      <c r="A85" s="194">
        <v>8</v>
      </c>
      <c r="B85" s="195" t="s">
        <v>1570</v>
      </c>
      <c r="C85" s="194" t="s">
        <v>592</v>
      </c>
      <c r="D85" s="195" t="s">
        <v>1580</v>
      </c>
      <c r="E85" s="196">
        <v>34613947.057500005</v>
      </c>
      <c r="F85" s="196">
        <v>34014376.369999997</v>
      </c>
      <c r="G85" s="196">
        <v>-599570.68750000745</v>
      </c>
      <c r="H85" s="196">
        <v>-1.7321650330833767</v>
      </c>
      <c r="I85" s="196">
        <v>69689065.942499995</v>
      </c>
      <c r="J85" s="196">
        <v>71612514.849999994</v>
      </c>
      <c r="K85" s="196">
        <v>1923448.9074999988</v>
      </c>
      <c r="L85" s="196">
        <v>2.7600440348662789</v>
      </c>
      <c r="M85" s="194" t="str">
        <f t="shared" si="12"/>
        <v>1</v>
      </c>
      <c r="N85" s="194" t="str">
        <f t="shared" si="13"/>
        <v>1</v>
      </c>
      <c r="O85" s="178"/>
      <c r="P85" s="3"/>
      <c r="Q85" s="3"/>
    </row>
    <row r="86" spans="1:17">
      <c r="A86" s="194">
        <v>8</v>
      </c>
      <c r="B86" s="195" t="s">
        <v>1570</v>
      </c>
      <c r="C86" s="194" t="s">
        <v>593</v>
      </c>
      <c r="D86" s="195" t="s">
        <v>1581</v>
      </c>
      <c r="E86" s="196">
        <v>44959187.549999997</v>
      </c>
      <c r="F86" s="196">
        <v>47019723.810000002</v>
      </c>
      <c r="G86" s="196">
        <v>2060536.2600000054</v>
      </c>
      <c r="H86" s="196">
        <v>4.5831261023310139</v>
      </c>
      <c r="I86" s="196">
        <v>93675630.824999988</v>
      </c>
      <c r="J86" s="196">
        <v>92437511.399999991</v>
      </c>
      <c r="K86" s="196">
        <v>-1238119.424999997</v>
      </c>
      <c r="L86" s="196">
        <v>-1.3217091938382441</v>
      </c>
      <c r="M86" s="194" t="str">
        <f t="shared" si="12"/>
        <v>1</v>
      </c>
      <c r="N86" s="194" t="str">
        <f t="shared" si="13"/>
        <v>1</v>
      </c>
      <c r="O86" s="178"/>
      <c r="P86" s="3"/>
      <c r="Q86" s="3"/>
    </row>
    <row r="87" spans="1:17">
      <c r="A87" s="194">
        <v>8</v>
      </c>
      <c r="B87" s="195" t="s">
        <v>1570</v>
      </c>
      <c r="C87" s="194" t="s">
        <v>594</v>
      </c>
      <c r="D87" s="195" t="s">
        <v>1582</v>
      </c>
      <c r="E87" s="196">
        <v>91565956.25999999</v>
      </c>
      <c r="F87" s="196">
        <v>91181192.38000001</v>
      </c>
      <c r="G87" s="196">
        <v>-384763.87999998033</v>
      </c>
      <c r="H87" s="196">
        <v>-0.42020407552720773</v>
      </c>
      <c r="I87" s="196">
        <v>183048986.565</v>
      </c>
      <c r="J87" s="196">
        <v>191532344.84999996</v>
      </c>
      <c r="K87" s="196">
        <v>8483358.2849999666</v>
      </c>
      <c r="L87" s="196">
        <v>4.6344743252580418</v>
      </c>
      <c r="M87" s="194" t="str">
        <f t="shared" si="12"/>
        <v>1</v>
      </c>
      <c r="N87" s="194" t="str">
        <f t="shared" si="13"/>
        <v>1</v>
      </c>
      <c r="O87" s="178"/>
      <c r="P87" s="3"/>
      <c r="Q87" s="3"/>
    </row>
    <row r="88" spans="1:17">
      <c r="A88" s="194">
        <v>8</v>
      </c>
      <c r="B88" s="195" t="s">
        <v>1570</v>
      </c>
      <c r="C88" s="194" t="s">
        <v>595</v>
      </c>
      <c r="D88" s="195" t="s">
        <v>1583</v>
      </c>
      <c r="E88" s="196">
        <v>49436709.225000001</v>
      </c>
      <c r="F88" s="196">
        <v>49079378.270000003</v>
      </c>
      <c r="G88" s="196">
        <v>-357330.95499999821</v>
      </c>
      <c r="H88" s="196">
        <v>-0.72280489660767511</v>
      </c>
      <c r="I88" s="196">
        <v>94847138.579999998</v>
      </c>
      <c r="J88" s="196">
        <v>96572380.519999996</v>
      </c>
      <c r="K88" s="196">
        <v>1725241.9399999976</v>
      </c>
      <c r="L88" s="196">
        <v>1.8189709946229122</v>
      </c>
      <c r="M88" s="194" t="str">
        <f t="shared" si="12"/>
        <v>1</v>
      </c>
      <c r="N88" s="194" t="str">
        <f t="shared" si="13"/>
        <v>1</v>
      </c>
      <c r="O88" s="178"/>
      <c r="P88" s="3"/>
      <c r="Q88" s="3"/>
    </row>
    <row r="89" spans="1:17">
      <c r="A89" s="194">
        <v>8</v>
      </c>
      <c r="B89" s="195" t="s">
        <v>1570</v>
      </c>
      <c r="C89" s="194" t="s">
        <v>596</v>
      </c>
      <c r="D89" s="195" t="s">
        <v>1584</v>
      </c>
      <c r="E89" s="196">
        <v>82567038.719999999</v>
      </c>
      <c r="F89" s="196">
        <v>80676827.139999986</v>
      </c>
      <c r="G89" s="196">
        <v>-1890211.5800000131</v>
      </c>
      <c r="H89" s="196">
        <v>-2.2893052836859851</v>
      </c>
      <c r="I89" s="196">
        <v>165579121.49249998</v>
      </c>
      <c r="J89" s="196">
        <v>162172923.35000002</v>
      </c>
      <c r="K89" s="196">
        <v>-3406198.1424999535</v>
      </c>
      <c r="L89" s="196">
        <v>-2.0571422965631809</v>
      </c>
      <c r="M89" s="194" t="str">
        <f t="shared" si="12"/>
        <v>1</v>
      </c>
      <c r="N89" s="194" t="str">
        <f t="shared" si="13"/>
        <v>1</v>
      </c>
      <c r="O89" s="178"/>
      <c r="P89" s="3"/>
      <c r="Q89" s="3"/>
    </row>
    <row r="90" spans="1:17">
      <c r="A90" s="194">
        <v>8</v>
      </c>
      <c r="B90" s="195" t="s">
        <v>1570</v>
      </c>
      <c r="C90" s="194" t="s">
        <v>597</v>
      </c>
      <c r="D90" s="195" t="s">
        <v>1585</v>
      </c>
      <c r="E90" s="196">
        <v>25899915</v>
      </c>
      <c r="F90" s="196">
        <v>27330035.18</v>
      </c>
      <c r="G90" s="196">
        <v>1430120.1799999997</v>
      </c>
      <c r="H90" s="196">
        <v>5.5217176581467537</v>
      </c>
      <c r="I90" s="196">
        <v>53670246.269999996</v>
      </c>
      <c r="J90" s="196">
        <v>51603037.630000003</v>
      </c>
      <c r="K90" s="196">
        <v>-2067208.6399999931</v>
      </c>
      <c r="L90" s="196">
        <v>-3.8516846552192896</v>
      </c>
      <c r="M90" s="194" t="str">
        <f t="shared" si="12"/>
        <v>0</v>
      </c>
      <c r="N90" s="194" t="str">
        <f t="shared" si="13"/>
        <v>1</v>
      </c>
      <c r="O90" s="178"/>
      <c r="P90" s="3"/>
      <c r="Q90" s="3"/>
    </row>
    <row r="91" spans="1:17">
      <c r="A91" s="194">
        <v>8</v>
      </c>
      <c r="B91" s="195" t="s">
        <v>1570</v>
      </c>
      <c r="C91" s="194" t="s">
        <v>598</v>
      </c>
      <c r="D91" s="195" t="s">
        <v>1586</v>
      </c>
      <c r="E91" s="196">
        <v>28934449.859999999</v>
      </c>
      <c r="F91" s="196">
        <v>28264524.670000002</v>
      </c>
      <c r="G91" s="196">
        <v>-669925.18999999762</v>
      </c>
      <c r="H91" s="196">
        <v>-2.3153202955005057</v>
      </c>
      <c r="I91" s="196">
        <v>51730445.94749999</v>
      </c>
      <c r="J91" s="196">
        <v>53456434.18</v>
      </c>
      <c r="K91" s="196">
        <v>1725988.2325000092</v>
      </c>
      <c r="L91" s="196">
        <v>3.3365036795771568</v>
      </c>
      <c r="M91" s="194" t="str">
        <f t="shared" si="12"/>
        <v>1</v>
      </c>
      <c r="N91" s="194" t="str">
        <f t="shared" si="13"/>
        <v>1</v>
      </c>
      <c r="O91" s="178"/>
      <c r="P91" s="3"/>
      <c r="Q91" s="3"/>
    </row>
    <row r="92" spans="1:17">
      <c r="A92" s="194">
        <v>8</v>
      </c>
      <c r="B92" s="195" t="s">
        <v>1570</v>
      </c>
      <c r="C92" s="194" t="s">
        <v>599</v>
      </c>
      <c r="D92" s="195" t="s">
        <v>1587</v>
      </c>
      <c r="E92" s="196">
        <v>19903678.897500001</v>
      </c>
      <c r="F92" s="196">
        <v>19310843.870000001</v>
      </c>
      <c r="G92" s="196">
        <v>-592835.02749999985</v>
      </c>
      <c r="H92" s="196">
        <v>-2.9785198533044199</v>
      </c>
      <c r="I92" s="196">
        <v>48450651.195000008</v>
      </c>
      <c r="J92" s="196">
        <v>45784443.079999998</v>
      </c>
      <c r="K92" s="196">
        <v>-2666208.1150000095</v>
      </c>
      <c r="L92" s="196">
        <v>-5.5029355627632022</v>
      </c>
      <c r="M92" s="194" t="str">
        <f t="shared" si="12"/>
        <v>1</v>
      </c>
      <c r="N92" s="194" t="str">
        <f t="shared" si="13"/>
        <v>0</v>
      </c>
      <c r="O92" s="178"/>
      <c r="P92" s="3"/>
      <c r="Q92" s="3"/>
    </row>
    <row r="93" spans="1:17">
      <c r="A93" s="194">
        <v>8</v>
      </c>
      <c r="B93" s="195" t="s">
        <v>1570</v>
      </c>
      <c r="C93" s="194" t="s">
        <v>600</v>
      </c>
      <c r="D93" s="195" t="s">
        <v>1588</v>
      </c>
      <c r="E93" s="196">
        <v>26335312.949999999</v>
      </c>
      <c r="F93" s="196">
        <v>27299916.449999999</v>
      </c>
      <c r="G93" s="196">
        <v>964603.5</v>
      </c>
      <c r="H93" s="196">
        <v>3.6627759154842323</v>
      </c>
      <c r="I93" s="196">
        <v>51815891.842499986</v>
      </c>
      <c r="J93" s="196">
        <v>52737977.440000005</v>
      </c>
      <c r="K93" s="196">
        <v>922085.59750001878</v>
      </c>
      <c r="L93" s="196">
        <v>1.7795420762085845</v>
      </c>
      <c r="M93" s="194" t="str">
        <f t="shared" si="12"/>
        <v>1</v>
      </c>
      <c r="N93" s="194" t="str">
        <f t="shared" si="13"/>
        <v>1</v>
      </c>
      <c r="O93" s="178"/>
      <c r="P93" s="3"/>
      <c r="Q93" s="3"/>
    </row>
    <row r="94" spans="1:17">
      <c r="A94" s="194">
        <v>8</v>
      </c>
      <c r="B94" s="195" t="s">
        <v>1570</v>
      </c>
      <c r="C94" s="194" t="s">
        <v>601</v>
      </c>
      <c r="D94" s="195" t="s">
        <v>1589</v>
      </c>
      <c r="E94" s="196">
        <v>103909463.355</v>
      </c>
      <c r="F94" s="196">
        <v>104930993.28</v>
      </c>
      <c r="G94" s="196">
        <v>1021529.924999997</v>
      </c>
      <c r="H94" s="196">
        <v>0.98309614159973646</v>
      </c>
      <c r="I94" s="196">
        <v>223697202.315</v>
      </c>
      <c r="J94" s="196">
        <v>240561480.08999997</v>
      </c>
      <c r="K94" s="196">
        <v>16864277.774999976</v>
      </c>
      <c r="L94" s="196">
        <v>7.5388863161786377</v>
      </c>
      <c r="M94" s="194" t="str">
        <f t="shared" si="12"/>
        <v>1</v>
      </c>
      <c r="N94" s="194" t="str">
        <f t="shared" si="13"/>
        <v>0</v>
      </c>
      <c r="O94" s="178"/>
      <c r="P94" s="3"/>
      <c r="Q94" s="3"/>
    </row>
    <row r="95" spans="1:17">
      <c r="A95" s="194">
        <v>8</v>
      </c>
      <c r="B95" s="195" t="s">
        <v>1570</v>
      </c>
      <c r="C95" s="194" t="s">
        <v>602</v>
      </c>
      <c r="D95" s="195" t="s">
        <v>1590</v>
      </c>
      <c r="E95" s="196">
        <v>13691610.689999999</v>
      </c>
      <c r="F95" s="196">
        <v>12249220.839999998</v>
      </c>
      <c r="G95" s="196">
        <v>-1442389.8500000015</v>
      </c>
      <c r="H95" s="196">
        <v>-10.534844165949634</v>
      </c>
      <c r="I95" s="196">
        <v>36669723.382500008</v>
      </c>
      <c r="J95" s="196">
        <v>35978755.119999997</v>
      </c>
      <c r="K95" s="196">
        <v>-690968.26250001043</v>
      </c>
      <c r="L95" s="196">
        <v>-1.8843018129494893</v>
      </c>
      <c r="M95" s="194" t="str">
        <f>IF(AND(H95&gt;=-5,H95&lt;=5),"1","0")</f>
        <v>0</v>
      </c>
      <c r="N95" s="194" t="str">
        <f t="shared" si="13"/>
        <v>1</v>
      </c>
      <c r="O95" s="178"/>
      <c r="P95" s="3"/>
      <c r="Q95" s="3"/>
    </row>
    <row r="96" spans="1:17">
      <c r="A96" s="194">
        <v>8</v>
      </c>
      <c r="B96" s="195" t="s">
        <v>1570</v>
      </c>
      <c r="C96" s="194" t="s">
        <v>603</v>
      </c>
      <c r="D96" s="195" t="s">
        <v>1591</v>
      </c>
      <c r="E96" s="196">
        <v>17091904.935000002</v>
      </c>
      <c r="F96" s="196">
        <v>19436329.699999996</v>
      </c>
      <c r="G96" s="196">
        <v>2344424.7649999931</v>
      </c>
      <c r="H96" s="196">
        <v>13.716579713705229</v>
      </c>
      <c r="I96" s="196">
        <v>35027507.797499999</v>
      </c>
      <c r="J96" s="196">
        <v>35970629.879999995</v>
      </c>
      <c r="K96" s="196">
        <v>943122.08249999583</v>
      </c>
      <c r="L96" s="196">
        <v>2.6925183714249545</v>
      </c>
      <c r="M96" s="194" t="str">
        <f t="shared" si="12"/>
        <v>0</v>
      </c>
      <c r="N96" s="194" t="str">
        <f t="shared" si="13"/>
        <v>1</v>
      </c>
      <c r="O96" s="178"/>
      <c r="P96" s="3"/>
      <c r="Q96" s="3"/>
    </row>
    <row r="97" spans="1:17">
      <c r="A97" s="197"/>
      <c r="B97" s="199" t="s">
        <v>2950</v>
      </c>
      <c r="C97" s="197"/>
      <c r="D97" s="199"/>
      <c r="E97" s="198">
        <v>2542731808.8599997</v>
      </c>
      <c r="F97" s="198">
        <v>2542857580.9499989</v>
      </c>
      <c r="G97" s="198">
        <v>125772.08999980986</v>
      </c>
      <c r="H97" s="198">
        <v>4.9463372252458717E-3</v>
      </c>
      <c r="I97" s="198">
        <v>4460935120.5674992</v>
      </c>
      <c r="J97" s="198">
        <v>4538760818.8699999</v>
      </c>
      <c r="K97" s="198">
        <v>77825698.302500054</v>
      </c>
      <c r="L97" s="198">
        <v>1.744605025607264</v>
      </c>
      <c r="M97" s="197">
        <f>COUNTIF(M76:M96,"1")</f>
        <v>13</v>
      </c>
      <c r="N97" s="197">
        <f>COUNTIF(N76:N96,"1")</f>
        <v>16</v>
      </c>
      <c r="O97" s="197"/>
      <c r="P97" s="3"/>
      <c r="Q97" s="3"/>
    </row>
    <row r="98" spans="1:17">
      <c r="A98" s="197"/>
      <c r="B98" s="199" t="s">
        <v>2951</v>
      </c>
      <c r="C98" s="197"/>
      <c r="D98" s="199"/>
      <c r="E98" s="198">
        <v>8890129212.0674992</v>
      </c>
      <c r="F98" s="198">
        <v>8749487744.4799995</v>
      </c>
      <c r="G98" s="198">
        <v>-140641467.5874998</v>
      </c>
      <c r="H98" s="198">
        <v>-1.581995764432675</v>
      </c>
      <c r="I98" s="198">
        <v>14396647809.742498</v>
      </c>
      <c r="J98" s="198">
        <v>14485014064.079998</v>
      </c>
      <c r="K98" s="198">
        <v>88366254.337499693</v>
      </c>
      <c r="L98" s="198">
        <v>0.61379743052198921</v>
      </c>
      <c r="M98" s="200">
        <f t="shared" ref="M98:N98" si="14">SUM(M97,M75,M68,M58,M39,M24,M15)</f>
        <v>54</v>
      </c>
      <c r="N98" s="200">
        <f t="shared" si="14"/>
        <v>73</v>
      </c>
      <c r="O98" s="200"/>
      <c r="P98" s="3"/>
      <c r="Q98" s="3"/>
    </row>
    <row r="99" spans="1:17">
      <c r="M99" s="2"/>
      <c r="N99" s="2"/>
    </row>
  </sheetData>
  <autoFilter ref="M2:Q98" xr:uid="{00000000-0009-0000-0000-000007000000}"/>
  <mergeCells count="7">
    <mergeCell ref="M1:O1"/>
    <mergeCell ref="A1:A2"/>
    <mergeCell ref="B1:B2"/>
    <mergeCell ref="C1:C2"/>
    <mergeCell ref="D1:D2"/>
    <mergeCell ref="E1:H1"/>
    <mergeCell ref="I1:L1"/>
  </mergeCells>
  <conditionalFormatting sqref="M2:P2 M99:P1048576 M1 P1 P3:Q98">
    <cfRule type="containsText" dxfId="15" priority="20" operator="containsText" text="ไม่ผ่าน">
      <formula>NOT(ISERROR(SEARCH("ไม่ผ่าน",M1)))</formula>
    </cfRule>
    <cfRule type="containsText" dxfId="14" priority="21" operator="containsText" text="ไม่ผ่าน">
      <formula>NOT(ISERROR(SEARCH("ไม่ผ่าน",M1)))</formula>
    </cfRule>
    <cfRule type="containsText" dxfId="13" priority="22" operator="containsText" text="ผ่าน">
      <formula>NOT(ISERROR(SEARCH("ผ่าน",M1)))</formula>
    </cfRule>
  </conditionalFormatting>
  <conditionalFormatting sqref="M2:O2 M99:O1048576 M1 P3:Q98">
    <cfRule type="containsText" dxfId="12" priority="19" operator="containsText" text="ไม่ผ่าน">
      <formula>NOT(ISERROR(SEARCH("ไม่ผ่าน",M1)))</formula>
    </cfRule>
  </conditionalFormatting>
  <conditionalFormatting sqref="P3:Q98">
    <cfRule type="cellIs" dxfId="11" priority="17" operator="equal">
      <formula>"ไม่ผ่าน"</formula>
    </cfRule>
    <cfRule type="cellIs" dxfId="10" priority="18" operator="equal">
      <formula>"ผ่าน"</formula>
    </cfRule>
  </conditionalFormatting>
  <conditionalFormatting sqref="M3:O97">
    <cfRule type="cellIs" dxfId="9" priority="5" operator="equal">
      <formula>"ไม่ผ่าน"</formula>
    </cfRule>
    <cfRule type="cellIs" dxfId="8" priority="6" operator="equal">
      <formula>"ผ่าน"</formula>
    </cfRule>
  </conditionalFormatting>
  <conditionalFormatting sqref="M3:O97">
    <cfRule type="containsText" dxfId="7" priority="2" operator="containsText" text="ไม่ผ่าน">
      <formula>NOT(ISERROR(SEARCH("ไม่ผ่าน",M3)))</formula>
    </cfRule>
    <cfRule type="containsText" dxfId="6" priority="3" operator="containsText" text="ไม่ผ่าน">
      <formula>NOT(ISERROR(SEARCH("ไม่ผ่าน",M3)))</formula>
    </cfRule>
    <cfRule type="containsText" dxfId="5" priority="4" operator="containsText" text="ผ่าน">
      <formula>NOT(ISERROR(SEARCH("ผ่าน",M3)))</formula>
    </cfRule>
  </conditionalFormatting>
  <conditionalFormatting sqref="M3:O97">
    <cfRule type="containsText" dxfId="4" priority="1" operator="containsText" text="ไม่ผ่าน">
      <formula>NOT(ISERROR(SEARCH("ไม่ผ่าน",M3)))</formula>
    </cfRule>
  </conditionalFormatting>
  <pageMargins left="0.51" right="0.15748031496063" top="0.64" bottom="0.38" header="0.196850393700787" footer="0.15748031496063"/>
  <pageSetup scale="59" orientation="landscape" horizontalDpi="300" verticalDpi="300" r:id="rId1"/>
  <headerFooter>
    <oddHeader>&amp;C&amp;"TH SarabunPSK,Bold"&amp;18ผลการประเมินการเปรียบเทียบของแผนประมาณการและผลการดำเนินงานไม่เกินร้อยละ 5 
 ไตรมาส 1/2562</oddHeader>
    <oddFooter>&amp;C&amp;"TH SarabunPSK,ธรรมดา"หน้าที่ &amp;P จาก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T92"/>
  <sheetViews>
    <sheetView zoomScale="90" zoomScaleNormal="90" workbookViewId="0">
      <pane xSplit="8" ySplit="2" topLeftCell="I3" activePane="bottomRight" state="frozen"/>
      <selection pane="topRight" activeCell="I1" sqref="I1"/>
      <selection pane="bottomLeft" activeCell="A4" sqref="A4"/>
      <selection pane="bottomRight" activeCell="A3" sqref="A3:XFD898"/>
    </sheetView>
  </sheetViews>
  <sheetFormatPr defaultColWidth="8.7265625" defaultRowHeight="24"/>
  <cols>
    <col min="1" max="1" width="6.36328125" style="2" customWidth="1"/>
    <col min="2" max="2" width="11.7265625" style="1" customWidth="1"/>
    <col min="3" max="3" width="7.36328125" style="140" customWidth="1"/>
    <col min="4" max="4" width="13.08984375" style="1" customWidth="1"/>
    <col min="5" max="5" width="8.7265625" style="1"/>
    <col min="6" max="6" width="8.90625" style="2" bestFit="1" customWidth="1"/>
    <col min="7" max="7" width="20.1796875" style="1" bestFit="1" customWidth="1"/>
    <col min="8" max="8" width="15.1796875" style="127" customWidth="1"/>
    <col min="9" max="9" width="10.90625" style="129" bestFit="1" customWidth="1"/>
    <col min="10" max="10" width="10" style="128" bestFit="1" customWidth="1"/>
    <col min="11" max="11" width="10.7265625" style="128" customWidth="1"/>
    <col min="12" max="12" width="20.1796875" style="128" bestFit="1" customWidth="1"/>
    <col min="13" max="13" width="10.36328125" style="1" bestFit="1" customWidth="1"/>
    <col min="14" max="14" width="13.7265625" style="127" customWidth="1"/>
    <col min="15" max="15" width="10.7265625" style="127" customWidth="1"/>
    <col min="16" max="16" width="4.90625" style="2" customWidth="1"/>
    <col min="17" max="17" width="5.6328125" style="2" customWidth="1"/>
    <col min="18" max="18" width="8.90625" style="2" bestFit="1" customWidth="1"/>
    <col min="19" max="20" width="8.7265625" style="2"/>
    <col min="21" max="16384" width="8.7265625" style="1"/>
  </cols>
  <sheetData>
    <row r="1" spans="1:20">
      <c r="A1" s="246" t="s">
        <v>927</v>
      </c>
      <c r="B1" s="247" t="s">
        <v>1</v>
      </c>
      <c r="C1" s="248" t="s">
        <v>2</v>
      </c>
      <c r="D1" s="247" t="s">
        <v>928</v>
      </c>
      <c r="E1" s="247" t="s">
        <v>2861</v>
      </c>
      <c r="F1" s="246" t="s">
        <v>8</v>
      </c>
      <c r="G1" s="247" t="s">
        <v>2876</v>
      </c>
      <c r="H1" s="174" t="s">
        <v>1946</v>
      </c>
      <c r="I1" s="175"/>
      <c r="J1" s="176"/>
      <c r="K1" s="176"/>
      <c r="L1" s="176" t="s">
        <v>2870</v>
      </c>
      <c r="M1" s="173"/>
      <c r="N1" s="174"/>
      <c r="O1" s="174"/>
      <c r="P1" s="172" t="s">
        <v>1941</v>
      </c>
      <c r="Q1" s="172"/>
      <c r="R1" s="172"/>
      <c r="S1" s="172" t="s">
        <v>1941</v>
      </c>
      <c r="T1" s="172"/>
    </row>
    <row r="2" spans="1:20" s="245" customFormat="1" ht="96">
      <c r="A2" s="177"/>
      <c r="B2" s="177"/>
      <c r="C2" s="177"/>
      <c r="D2" s="177"/>
      <c r="E2" s="177"/>
      <c r="F2" s="177"/>
      <c r="G2" s="177"/>
      <c r="H2" s="177" t="s">
        <v>2871</v>
      </c>
      <c r="I2" s="244" t="s">
        <v>1947</v>
      </c>
      <c r="J2" s="244" t="s">
        <v>1948</v>
      </c>
      <c r="K2" s="244" t="s">
        <v>1949</v>
      </c>
      <c r="L2" s="244" t="s">
        <v>1950</v>
      </c>
      <c r="M2" s="177" t="s">
        <v>1951</v>
      </c>
      <c r="N2" s="177" t="s">
        <v>2968</v>
      </c>
      <c r="O2" s="177" t="s">
        <v>1952</v>
      </c>
      <c r="P2" s="179" t="s">
        <v>1953</v>
      </c>
      <c r="Q2" s="179" t="s">
        <v>1954</v>
      </c>
      <c r="R2" s="177" t="s">
        <v>1955</v>
      </c>
      <c r="S2" s="177" t="s">
        <v>1953</v>
      </c>
      <c r="T2" s="177" t="s">
        <v>1954</v>
      </c>
    </row>
    <row r="3" spans="1:20">
      <c r="A3" s="2" t="s">
        <v>2908</v>
      </c>
      <c r="B3" s="1" t="s">
        <v>1519</v>
      </c>
      <c r="C3" s="66" t="s">
        <v>536</v>
      </c>
      <c r="D3" s="1" t="s">
        <v>2447</v>
      </c>
      <c r="E3" s="1" t="s">
        <v>972</v>
      </c>
      <c r="F3" s="2">
        <v>17</v>
      </c>
      <c r="G3" s="1" t="s">
        <v>1000</v>
      </c>
      <c r="H3" s="127">
        <v>327593017.24000001</v>
      </c>
      <c r="I3" s="127">
        <v>328960</v>
      </c>
      <c r="J3" s="127">
        <v>995.84453197957203</v>
      </c>
      <c r="K3" s="127">
        <v>1111.8609679141093</v>
      </c>
      <c r="L3" s="127">
        <v>539515432.61000001</v>
      </c>
      <c r="M3" s="127">
        <v>40302.344000000005</v>
      </c>
      <c r="N3" s="127">
        <v>13386.701096343179</v>
      </c>
      <c r="O3" s="127">
        <v>17441.435289434135</v>
      </c>
      <c r="P3" s="180" t="str">
        <f t="shared" ref="P3:P25" si="0">IF(J3&lt;K3,"1","0")</f>
        <v>1</v>
      </c>
      <c r="Q3" s="180" t="str">
        <f t="shared" ref="Q3:Q25" si="1">IF(N3&lt;O3,"1","0")</f>
        <v>1</v>
      </c>
    </row>
    <row r="4" spans="1:20">
      <c r="A4" s="2" t="s">
        <v>2908</v>
      </c>
      <c r="B4" s="1" t="s">
        <v>1519</v>
      </c>
      <c r="C4" s="66" t="s">
        <v>537</v>
      </c>
      <c r="D4" s="1" t="s">
        <v>2448</v>
      </c>
      <c r="E4" s="1" t="s">
        <v>939</v>
      </c>
      <c r="F4" s="2">
        <v>5</v>
      </c>
      <c r="G4" s="1" t="s">
        <v>945</v>
      </c>
      <c r="H4" s="127">
        <v>30529737.07</v>
      </c>
      <c r="I4" s="127">
        <v>51182</v>
      </c>
      <c r="J4" s="127">
        <v>596.49363194091677</v>
      </c>
      <c r="K4" s="127">
        <v>1222.2647549303315</v>
      </c>
      <c r="L4" s="127">
        <v>20596413.489999998</v>
      </c>
      <c r="M4" s="127">
        <v>1463.4743999999998</v>
      </c>
      <c r="N4" s="127">
        <v>14073.641117330102</v>
      </c>
      <c r="O4" s="127">
        <v>24018.383926061528</v>
      </c>
      <c r="P4" s="180" t="str">
        <f t="shared" si="0"/>
        <v>1</v>
      </c>
      <c r="Q4" s="180" t="str">
        <f t="shared" si="1"/>
        <v>1</v>
      </c>
    </row>
    <row r="5" spans="1:20">
      <c r="A5" s="2" t="s">
        <v>2908</v>
      </c>
      <c r="B5" s="1" t="s">
        <v>1519</v>
      </c>
      <c r="C5" s="66" t="s">
        <v>538</v>
      </c>
      <c r="D5" s="1" t="s">
        <v>2449</v>
      </c>
      <c r="E5" s="1" t="s">
        <v>939</v>
      </c>
      <c r="F5" s="2">
        <v>6</v>
      </c>
      <c r="G5" s="1" t="s">
        <v>2865</v>
      </c>
      <c r="H5" s="127">
        <v>69797476.120000005</v>
      </c>
      <c r="I5" s="127">
        <v>104968</v>
      </c>
      <c r="J5" s="127">
        <v>664.94051634783943</v>
      </c>
      <c r="K5" s="127">
        <v>1132.2201901779986</v>
      </c>
      <c r="L5" s="127">
        <v>27991507.920000002</v>
      </c>
      <c r="M5" s="127">
        <v>1953.5211999999999</v>
      </c>
      <c r="N5" s="127">
        <v>14328.745405987916</v>
      </c>
      <c r="O5" s="127">
        <v>21021.502305451351</v>
      </c>
      <c r="P5" s="180" t="str">
        <f t="shared" si="0"/>
        <v>1</v>
      </c>
      <c r="Q5" s="180" t="str">
        <f t="shared" si="1"/>
        <v>1</v>
      </c>
    </row>
    <row r="6" spans="1:20">
      <c r="A6" s="2" t="s">
        <v>2908</v>
      </c>
      <c r="B6" s="1" t="s">
        <v>1519</v>
      </c>
      <c r="C6" s="66" t="s">
        <v>539</v>
      </c>
      <c r="D6" s="1" t="s">
        <v>2450</v>
      </c>
      <c r="E6" s="1" t="s">
        <v>939</v>
      </c>
      <c r="F6" s="2">
        <v>6</v>
      </c>
      <c r="G6" s="1" t="s">
        <v>2865</v>
      </c>
      <c r="H6" s="127">
        <v>47919621.619999997</v>
      </c>
      <c r="I6" s="127">
        <v>66992</v>
      </c>
      <c r="J6" s="127">
        <v>715.30364252448055</v>
      </c>
      <c r="K6" s="127">
        <v>1132.2201901779986</v>
      </c>
      <c r="L6" s="127">
        <v>22126843.370000001</v>
      </c>
      <c r="M6" s="127">
        <v>1805.5339999999999</v>
      </c>
      <c r="N6" s="127">
        <v>12255.013403236939</v>
      </c>
      <c r="O6" s="127">
        <v>21021.502305451351</v>
      </c>
      <c r="P6" s="180" t="str">
        <f t="shared" si="0"/>
        <v>1</v>
      </c>
      <c r="Q6" s="180" t="str">
        <f t="shared" si="1"/>
        <v>1</v>
      </c>
    </row>
    <row r="7" spans="1:20">
      <c r="A7" s="2" t="s">
        <v>2908</v>
      </c>
      <c r="B7" s="1" t="s">
        <v>1519</v>
      </c>
      <c r="C7" s="66" t="s">
        <v>540</v>
      </c>
      <c r="D7" s="1" t="s">
        <v>2451</v>
      </c>
      <c r="E7" s="1" t="s">
        <v>939</v>
      </c>
      <c r="F7" s="2">
        <v>2</v>
      </c>
      <c r="G7" s="1" t="s">
        <v>967</v>
      </c>
      <c r="H7" s="127">
        <v>26236807.300000001</v>
      </c>
      <c r="I7" s="127">
        <v>28718</v>
      </c>
      <c r="J7" s="127">
        <v>913.60147990807161</v>
      </c>
      <c r="K7" s="127">
        <v>1350.1700023575663</v>
      </c>
      <c r="L7" s="127">
        <v>8496868.8699999992</v>
      </c>
      <c r="M7" s="127">
        <v>484.48980000000006</v>
      </c>
      <c r="N7" s="127">
        <v>17537.766264635495</v>
      </c>
      <c r="O7" s="127">
        <v>32761.355659500732</v>
      </c>
      <c r="P7" s="180" t="str">
        <f t="shared" si="0"/>
        <v>1</v>
      </c>
      <c r="Q7" s="180" t="str">
        <f t="shared" si="1"/>
        <v>1</v>
      </c>
    </row>
    <row r="8" spans="1:20">
      <c r="A8" s="2" t="s">
        <v>2908</v>
      </c>
      <c r="B8" s="1" t="s">
        <v>1519</v>
      </c>
      <c r="C8" s="66" t="s">
        <v>541</v>
      </c>
      <c r="D8" s="1" t="s">
        <v>2452</v>
      </c>
      <c r="E8" s="1" t="s">
        <v>939</v>
      </c>
      <c r="F8" s="2">
        <v>5</v>
      </c>
      <c r="G8" s="1" t="s">
        <v>945</v>
      </c>
      <c r="H8" s="127">
        <v>31865041.989999998</v>
      </c>
      <c r="I8" s="127">
        <v>52242</v>
      </c>
      <c r="J8" s="127">
        <v>609.95065254010183</v>
      </c>
      <c r="K8" s="127">
        <v>1222.2647549303315</v>
      </c>
      <c r="L8" s="127">
        <v>14992656.880000001</v>
      </c>
      <c r="M8" s="127">
        <v>1173.2387000000001</v>
      </c>
      <c r="N8" s="127">
        <v>12778.863227065387</v>
      </c>
      <c r="O8" s="127">
        <v>24018.383926061528</v>
      </c>
      <c r="P8" s="180" t="str">
        <f t="shared" si="0"/>
        <v>1</v>
      </c>
      <c r="Q8" s="180" t="str">
        <f t="shared" si="1"/>
        <v>1</v>
      </c>
    </row>
    <row r="9" spans="1:20">
      <c r="A9" s="2" t="s">
        <v>2908</v>
      </c>
      <c r="B9" s="1" t="s">
        <v>1519</v>
      </c>
      <c r="C9" s="66" t="s">
        <v>542</v>
      </c>
      <c r="D9" s="1" t="s">
        <v>2453</v>
      </c>
      <c r="E9" s="1" t="s">
        <v>939</v>
      </c>
      <c r="F9" s="2">
        <v>5</v>
      </c>
      <c r="G9" s="1" t="s">
        <v>945</v>
      </c>
      <c r="H9" s="127">
        <v>43058433.909999996</v>
      </c>
      <c r="I9" s="127">
        <v>60866</v>
      </c>
      <c r="J9" s="127">
        <v>707.42999227811913</v>
      </c>
      <c r="K9" s="127">
        <v>1222.2647549303315</v>
      </c>
      <c r="L9" s="127">
        <v>18482280.27</v>
      </c>
      <c r="M9" s="127">
        <v>1252.0005999999998</v>
      </c>
      <c r="N9" s="127">
        <v>14762.197613962806</v>
      </c>
      <c r="O9" s="127">
        <v>24018.383926061528</v>
      </c>
      <c r="P9" s="180" t="str">
        <f t="shared" si="0"/>
        <v>1</v>
      </c>
      <c r="Q9" s="180" t="str">
        <f t="shared" si="1"/>
        <v>1</v>
      </c>
    </row>
    <row r="10" spans="1:20">
      <c r="A10" s="2" t="s">
        <v>2908</v>
      </c>
      <c r="B10" s="1" t="s">
        <v>1519</v>
      </c>
      <c r="C10" s="66" t="s">
        <v>543</v>
      </c>
      <c r="D10" s="1" t="s">
        <v>2454</v>
      </c>
      <c r="E10" s="1" t="s">
        <v>939</v>
      </c>
      <c r="F10" s="2">
        <v>10</v>
      </c>
      <c r="G10" s="1" t="s">
        <v>941</v>
      </c>
      <c r="H10" s="127">
        <v>117312506.69</v>
      </c>
      <c r="I10" s="127">
        <v>165005</v>
      </c>
      <c r="J10" s="127">
        <v>710.96334468652469</v>
      </c>
      <c r="K10" s="127">
        <v>936.84545009250007</v>
      </c>
      <c r="L10" s="127">
        <v>60521947.060000002</v>
      </c>
      <c r="M10" s="127">
        <v>4949.7012999999997</v>
      </c>
      <c r="N10" s="127">
        <v>12227.393814653018</v>
      </c>
      <c r="O10" s="127">
        <v>18877.108068450307</v>
      </c>
      <c r="P10" s="180" t="str">
        <f t="shared" si="0"/>
        <v>1</v>
      </c>
      <c r="Q10" s="180" t="str">
        <f t="shared" si="1"/>
        <v>1</v>
      </c>
    </row>
    <row r="11" spans="1:20">
      <c r="A11" s="2" t="s">
        <v>2908</v>
      </c>
      <c r="B11" s="1" t="s">
        <v>1519</v>
      </c>
      <c r="C11" s="66" t="s">
        <v>544</v>
      </c>
      <c r="D11" s="1" t="s">
        <v>2455</v>
      </c>
      <c r="E11" s="1" t="s">
        <v>939</v>
      </c>
      <c r="F11" s="2">
        <v>5</v>
      </c>
      <c r="G11" s="1" t="s">
        <v>945</v>
      </c>
      <c r="H11" s="127">
        <v>41696044.399999999</v>
      </c>
      <c r="I11" s="127">
        <v>68975</v>
      </c>
      <c r="J11" s="127">
        <v>604.50952374048563</v>
      </c>
      <c r="K11" s="127">
        <v>1222.2647549303315</v>
      </c>
      <c r="L11" s="127">
        <v>19752175.07</v>
      </c>
      <c r="M11" s="127">
        <v>1255.9358</v>
      </c>
      <c r="N11" s="127">
        <v>15727.05791968029</v>
      </c>
      <c r="O11" s="127">
        <v>24018.383926061528</v>
      </c>
      <c r="P11" s="180" t="str">
        <f t="shared" si="0"/>
        <v>1</v>
      </c>
      <c r="Q11" s="180" t="str">
        <f t="shared" si="1"/>
        <v>1</v>
      </c>
    </row>
    <row r="12" spans="1:20">
      <c r="A12" s="2" t="s">
        <v>2908</v>
      </c>
      <c r="B12" s="1" t="s">
        <v>1519</v>
      </c>
      <c r="C12" s="66" t="s">
        <v>545</v>
      </c>
      <c r="D12" s="1" t="s">
        <v>2456</v>
      </c>
      <c r="E12" s="1" t="s">
        <v>939</v>
      </c>
      <c r="F12" s="2">
        <v>5</v>
      </c>
      <c r="G12" s="1" t="s">
        <v>945</v>
      </c>
      <c r="H12" s="127">
        <v>33174038.539999999</v>
      </c>
      <c r="I12" s="127">
        <v>50297</v>
      </c>
      <c r="J12" s="127">
        <v>659.56296677734258</v>
      </c>
      <c r="K12" s="127">
        <v>1222.2647549303315</v>
      </c>
      <c r="L12" s="127">
        <v>20334746.440000001</v>
      </c>
      <c r="M12" s="127">
        <v>1406.9427999999998</v>
      </c>
      <c r="N12" s="127">
        <v>14453.143681463102</v>
      </c>
      <c r="O12" s="127">
        <v>24018.383926061528</v>
      </c>
      <c r="P12" s="180" t="str">
        <f t="shared" si="0"/>
        <v>1</v>
      </c>
      <c r="Q12" s="180" t="str">
        <f t="shared" si="1"/>
        <v>1</v>
      </c>
    </row>
    <row r="13" spans="1:20">
      <c r="A13" s="2" t="s">
        <v>2908</v>
      </c>
      <c r="B13" s="1" t="s">
        <v>1519</v>
      </c>
      <c r="C13" s="66" t="s">
        <v>546</v>
      </c>
      <c r="D13" s="1" t="s">
        <v>2457</v>
      </c>
      <c r="E13" s="1" t="s">
        <v>939</v>
      </c>
      <c r="F13" s="2">
        <v>6</v>
      </c>
      <c r="G13" s="1" t="s">
        <v>2865</v>
      </c>
      <c r="H13" s="127">
        <v>48381286.020000003</v>
      </c>
      <c r="I13" s="127">
        <v>82881</v>
      </c>
      <c r="J13" s="127">
        <v>583.74399464292185</v>
      </c>
      <c r="K13" s="127">
        <v>1132.2201901779986</v>
      </c>
      <c r="L13" s="127">
        <v>21946213.989999998</v>
      </c>
      <c r="M13" s="127">
        <v>2084.4345999999996</v>
      </c>
      <c r="N13" s="127">
        <v>10528.617203917072</v>
      </c>
      <c r="O13" s="127">
        <v>21021.502305451351</v>
      </c>
      <c r="P13" s="180" t="str">
        <f t="shared" si="0"/>
        <v>1</v>
      </c>
      <c r="Q13" s="180" t="str">
        <f t="shared" si="1"/>
        <v>1</v>
      </c>
    </row>
    <row r="14" spans="1:20">
      <c r="A14" s="2" t="s">
        <v>2908</v>
      </c>
      <c r="B14" s="1" t="s">
        <v>1519</v>
      </c>
      <c r="C14" s="66" t="s">
        <v>547</v>
      </c>
      <c r="D14" s="1" t="s">
        <v>2909</v>
      </c>
      <c r="E14" s="1" t="s">
        <v>939</v>
      </c>
      <c r="F14" s="2">
        <v>12</v>
      </c>
      <c r="G14" s="1" t="s">
        <v>2866</v>
      </c>
      <c r="H14" s="127">
        <v>85831299.370000005</v>
      </c>
      <c r="I14" s="127">
        <v>98974</v>
      </c>
      <c r="J14" s="127">
        <v>867.21057419120177</v>
      </c>
      <c r="K14" s="127">
        <v>997.11671387673266</v>
      </c>
      <c r="L14" s="127">
        <v>39210613.460000001</v>
      </c>
      <c r="M14" s="127">
        <v>2581.5807</v>
      </c>
      <c r="N14" s="127">
        <v>15188.606523127479</v>
      </c>
      <c r="O14" s="127">
        <v>25035.130583897597</v>
      </c>
      <c r="P14" s="180" t="str">
        <f t="shared" si="0"/>
        <v>1</v>
      </c>
      <c r="Q14" s="180" t="str">
        <f t="shared" si="1"/>
        <v>1</v>
      </c>
    </row>
    <row r="15" spans="1:20">
      <c r="A15" s="2" t="s">
        <v>2908</v>
      </c>
      <c r="B15" s="1" t="s">
        <v>1519</v>
      </c>
      <c r="C15" s="66" t="s">
        <v>548</v>
      </c>
      <c r="D15" s="1" t="s">
        <v>2458</v>
      </c>
      <c r="E15" s="1" t="s">
        <v>939</v>
      </c>
      <c r="F15" s="2">
        <v>6</v>
      </c>
      <c r="G15" s="1" t="s">
        <v>2865</v>
      </c>
      <c r="H15" s="127">
        <v>41327191.539999999</v>
      </c>
      <c r="I15" s="127">
        <v>60831</v>
      </c>
      <c r="J15" s="127">
        <v>679.37715210994395</v>
      </c>
      <c r="K15" s="127">
        <v>1132.2201901779986</v>
      </c>
      <c r="L15" s="127">
        <v>18841420.120000001</v>
      </c>
      <c r="M15" s="127">
        <v>1558.9699999999998</v>
      </c>
      <c r="N15" s="127">
        <v>12085.813145859127</v>
      </c>
      <c r="O15" s="127">
        <v>21021.502305451351</v>
      </c>
      <c r="P15" s="180" t="str">
        <f t="shared" si="0"/>
        <v>1</v>
      </c>
      <c r="Q15" s="180" t="str">
        <f t="shared" si="1"/>
        <v>1</v>
      </c>
    </row>
    <row r="16" spans="1:20">
      <c r="A16" s="2" t="s">
        <v>2908</v>
      </c>
      <c r="B16" s="1" t="s">
        <v>1519</v>
      </c>
      <c r="C16" s="66" t="s">
        <v>549</v>
      </c>
      <c r="D16" s="1" t="s">
        <v>2459</v>
      </c>
      <c r="E16" s="1" t="s">
        <v>939</v>
      </c>
      <c r="F16" s="2">
        <v>5</v>
      </c>
      <c r="G16" s="1" t="s">
        <v>945</v>
      </c>
      <c r="H16" s="127">
        <v>27360883.68</v>
      </c>
      <c r="I16" s="127">
        <v>41425</v>
      </c>
      <c r="J16" s="127">
        <v>660.49206228123114</v>
      </c>
      <c r="K16" s="127">
        <v>1222.2647549303315</v>
      </c>
      <c r="L16" s="127">
        <v>13111907.199999999</v>
      </c>
      <c r="M16" s="127">
        <v>993.43229999999994</v>
      </c>
      <c r="N16" s="127">
        <v>13198.591589985548</v>
      </c>
      <c r="O16" s="127">
        <v>24018.383926061528</v>
      </c>
      <c r="P16" s="180" t="str">
        <f t="shared" si="0"/>
        <v>1</v>
      </c>
      <c r="Q16" s="180" t="str">
        <f t="shared" si="1"/>
        <v>1</v>
      </c>
    </row>
    <row r="17" spans="1:17">
      <c r="A17" s="2" t="s">
        <v>2908</v>
      </c>
      <c r="B17" s="1" t="s">
        <v>1497</v>
      </c>
      <c r="C17" s="66" t="s">
        <v>516</v>
      </c>
      <c r="D17" s="1" t="s">
        <v>2428</v>
      </c>
      <c r="E17" s="1" t="s">
        <v>972</v>
      </c>
      <c r="F17" s="2">
        <v>17</v>
      </c>
      <c r="G17" s="1" t="s">
        <v>1000</v>
      </c>
      <c r="H17" s="127">
        <v>243420707.09</v>
      </c>
      <c r="I17" s="127">
        <v>236369</v>
      </c>
      <c r="J17" s="127">
        <v>1029.833468390525</v>
      </c>
      <c r="K17" s="127">
        <v>1111.8609679141093</v>
      </c>
      <c r="L17" s="127">
        <v>395137919.81999999</v>
      </c>
      <c r="M17" s="127">
        <v>22093.455900000001</v>
      </c>
      <c r="N17" s="127">
        <v>17884.839819016273</v>
      </c>
      <c r="O17" s="127">
        <v>17441.435289434135</v>
      </c>
      <c r="P17" s="180" t="str">
        <f t="shared" si="0"/>
        <v>1</v>
      </c>
      <c r="Q17" s="180" t="str">
        <f t="shared" si="1"/>
        <v>0</v>
      </c>
    </row>
    <row r="18" spans="1:17">
      <c r="A18" s="2" t="s">
        <v>2908</v>
      </c>
      <c r="B18" s="1" t="s">
        <v>1497</v>
      </c>
      <c r="C18" s="66" t="s">
        <v>517</v>
      </c>
      <c r="D18" s="1" t="s">
        <v>2429</v>
      </c>
      <c r="E18" s="1" t="s">
        <v>939</v>
      </c>
      <c r="F18" s="2">
        <v>6</v>
      </c>
      <c r="G18" s="1" t="s">
        <v>2865</v>
      </c>
      <c r="H18" s="127">
        <v>58638944.75</v>
      </c>
      <c r="I18" s="127">
        <v>67855</v>
      </c>
      <c r="J18" s="127">
        <v>864.1801598997863</v>
      </c>
      <c r="K18" s="127">
        <v>1132.2201901779986</v>
      </c>
      <c r="L18" s="127">
        <v>12443795.92</v>
      </c>
      <c r="M18" s="127">
        <v>814.7038</v>
      </c>
      <c r="N18" s="127">
        <v>15274.012371121873</v>
      </c>
      <c r="O18" s="127">
        <v>21021.502305451351</v>
      </c>
      <c r="P18" s="180" t="str">
        <f t="shared" si="0"/>
        <v>1</v>
      </c>
      <c r="Q18" s="180" t="str">
        <f t="shared" si="1"/>
        <v>1</v>
      </c>
    </row>
    <row r="19" spans="1:17">
      <c r="A19" s="2" t="s">
        <v>2908</v>
      </c>
      <c r="B19" s="1" t="s">
        <v>1497</v>
      </c>
      <c r="C19" s="66" t="s">
        <v>518</v>
      </c>
      <c r="D19" s="1" t="s">
        <v>2430</v>
      </c>
      <c r="E19" s="1" t="s">
        <v>939</v>
      </c>
      <c r="F19" s="2">
        <v>6</v>
      </c>
      <c r="G19" s="1" t="s">
        <v>2865</v>
      </c>
      <c r="H19" s="127">
        <v>55352749.140000001</v>
      </c>
      <c r="I19" s="127">
        <v>63003</v>
      </c>
      <c r="J19" s="127">
        <v>878.57322889386217</v>
      </c>
      <c r="K19" s="127">
        <v>1132.2201901779986</v>
      </c>
      <c r="L19" s="127">
        <v>13759834.6</v>
      </c>
      <c r="M19" s="127">
        <v>909.28629999999987</v>
      </c>
      <c r="N19" s="127">
        <v>15132.565617671795</v>
      </c>
      <c r="O19" s="127">
        <v>21021.502305451351</v>
      </c>
      <c r="P19" s="180" t="str">
        <f t="shared" si="0"/>
        <v>1</v>
      </c>
      <c r="Q19" s="180" t="str">
        <f t="shared" si="1"/>
        <v>1</v>
      </c>
    </row>
    <row r="20" spans="1:17">
      <c r="A20" s="2" t="s">
        <v>2908</v>
      </c>
      <c r="B20" s="1" t="s">
        <v>1497</v>
      </c>
      <c r="C20" s="66" t="s">
        <v>519</v>
      </c>
      <c r="D20" s="1" t="s">
        <v>2431</v>
      </c>
      <c r="E20" s="1" t="s">
        <v>939</v>
      </c>
      <c r="F20" s="2">
        <v>5</v>
      </c>
      <c r="G20" s="1" t="s">
        <v>945</v>
      </c>
      <c r="H20" s="127">
        <v>44460911.630000003</v>
      </c>
      <c r="I20" s="127">
        <v>60519</v>
      </c>
      <c r="J20" s="127">
        <v>734.66038153307227</v>
      </c>
      <c r="K20" s="127">
        <v>1222.2647549303315</v>
      </c>
      <c r="L20" s="127">
        <v>20509210.91</v>
      </c>
      <c r="M20" s="127">
        <v>959.31080000000009</v>
      </c>
      <c r="N20" s="127">
        <v>21379.109783815627</v>
      </c>
      <c r="O20" s="127">
        <v>24018.383926061528</v>
      </c>
      <c r="P20" s="180" t="str">
        <f t="shared" si="0"/>
        <v>1</v>
      </c>
      <c r="Q20" s="180" t="str">
        <f t="shared" si="1"/>
        <v>1</v>
      </c>
    </row>
    <row r="21" spans="1:17">
      <c r="A21" s="2" t="s">
        <v>2908</v>
      </c>
      <c r="B21" s="1" t="s">
        <v>1497</v>
      </c>
      <c r="C21" s="66" t="s">
        <v>520</v>
      </c>
      <c r="D21" s="1" t="s">
        <v>2432</v>
      </c>
      <c r="E21" s="1" t="s">
        <v>939</v>
      </c>
      <c r="F21" s="2">
        <v>5</v>
      </c>
      <c r="G21" s="1" t="s">
        <v>945</v>
      </c>
      <c r="H21" s="127">
        <v>30474303.969999999</v>
      </c>
      <c r="I21" s="127">
        <v>37929</v>
      </c>
      <c r="J21" s="127">
        <v>803.45656278836771</v>
      </c>
      <c r="K21" s="127">
        <v>1222.2647549303315</v>
      </c>
      <c r="L21" s="127">
        <v>10103024.73</v>
      </c>
      <c r="M21" s="127">
        <v>731.93039999999996</v>
      </c>
      <c r="N21" s="127">
        <v>13803.258793459052</v>
      </c>
      <c r="O21" s="127">
        <v>24018.383926061528</v>
      </c>
      <c r="P21" s="180" t="str">
        <f t="shared" si="0"/>
        <v>1</v>
      </c>
      <c r="Q21" s="180" t="str">
        <f t="shared" si="1"/>
        <v>1</v>
      </c>
    </row>
    <row r="22" spans="1:17">
      <c r="A22" s="2" t="s">
        <v>2908</v>
      </c>
      <c r="B22" s="1" t="s">
        <v>1497</v>
      </c>
      <c r="C22" s="66" t="s">
        <v>521</v>
      </c>
      <c r="D22" s="1" t="s">
        <v>2433</v>
      </c>
      <c r="E22" s="1" t="s">
        <v>939</v>
      </c>
      <c r="F22" s="2">
        <v>6</v>
      </c>
      <c r="G22" s="1" t="s">
        <v>2865</v>
      </c>
      <c r="H22" s="127">
        <v>64838285.659999996</v>
      </c>
      <c r="I22" s="127">
        <v>85452</v>
      </c>
      <c r="J22" s="127">
        <v>758.76849763609971</v>
      </c>
      <c r="K22" s="127">
        <v>1132.2201901779986</v>
      </c>
      <c r="L22" s="127">
        <v>14167418.140000001</v>
      </c>
      <c r="M22" s="127">
        <v>1249.6500000000003</v>
      </c>
      <c r="N22" s="127">
        <v>11337.108902492695</v>
      </c>
      <c r="O22" s="127">
        <v>21021.502305451351</v>
      </c>
      <c r="P22" s="180" t="str">
        <f t="shared" si="0"/>
        <v>1</v>
      </c>
      <c r="Q22" s="180" t="str">
        <f t="shared" si="1"/>
        <v>1</v>
      </c>
    </row>
    <row r="23" spans="1:17">
      <c r="A23" s="2" t="s">
        <v>2908</v>
      </c>
      <c r="B23" s="1" t="s">
        <v>1497</v>
      </c>
      <c r="C23" s="66" t="s">
        <v>522</v>
      </c>
      <c r="D23" s="1" t="s">
        <v>2434</v>
      </c>
      <c r="E23" s="1" t="s">
        <v>939</v>
      </c>
      <c r="F23" s="2">
        <v>6</v>
      </c>
      <c r="G23" s="1" t="s">
        <v>2865</v>
      </c>
      <c r="H23" s="127">
        <v>66155664.210000001</v>
      </c>
      <c r="I23" s="127">
        <v>81691</v>
      </c>
      <c r="J23" s="127">
        <v>809.8280619652104</v>
      </c>
      <c r="K23" s="127">
        <v>1132.2201901779986</v>
      </c>
      <c r="L23" s="127">
        <v>21126853.16</v>
      </c>
      <c r="M23" s="127">
        <v>1238.6025999999999</v>
      </c>
      <c r="N23" s="127">
        <v>17057.006952835396</v>
      </c>
      <c r="O23" s="127">
        <v>21021.502305451351</v>
      </c>
      <c r="P23" s="180" t="str">
        <f t="shared" si="0"/>
        <v>1</v>
      </c>
      <c r="Q23" s="180" t="str">
        <f t="shared" si="1"/>
        <v>1</v>
      </c>
    </row>
    <row r="24" spans="1:17">
      <c r="A24" s="2" t="s">
        <v>2908</v>
      </c>
      <c r="B24" s="1" t="s">
        <v>1497</v>
      </c>
      <c r="C24" s="66" t="s">
        <v>523</v>
      </c>
      <c r="D24" s="1" t="s">
        <v>2435</v>
      </c>
      <c r="E24" s="1" t="s">
        <v>939</v>
      </c>
      <c r="F24" s="2">
        <v>10</v>
      </c>
      <c r="G24" s="1" t="s">
        <v>941</v>
      </c>
      <c r="H24" s="127">
        <v>80880893.370000005</v>
      </c>
      <c r="I24" s="127">
        <v>99117</v>
      </c>
      <c r="J24" s="127">
        <v>816.01434032507041</v>
      </c>
      <c r="K24" s="127">
        <v>936.84545009250007</v>
      </c>
      <c r="L24" s="127">
        <v>45232264.229999997</v>
      </c>
      <c r="M24" s="127">
        <v>3273.5664000000002</v>
      </c>
      <c r="N24" s="127">
        <v>13817.426837592173</v>
      </c>
      <c r="O24" s="127">
        <v>18877.108068450307</v>
      </c>
      <c r="P24" s="180" t="str">
        <f t="shared" si="0"/>
        <v>1</v>
      </c>
      <c r="Q24" s="180" t="str">
        <f t="shared" si="1"/>
        <v>1</v>
      </c>
    </row>
    <row r="25" spans="1:17">
      <c r="A25" s="2" t="s">
        <v>2908</v>
      </c>
      <c r="B25" s="1" t="s">
        <v>1497</v>
      </c>
      <c r="C25" s="66" t="s">
        <v>524</v>
      </c>
      <c r="D25" s="1" t="s">
        <v>2436</v>
      </c>
      <c r="E25" s="1" t="s">
        <v>939</v>
      </c>
      <c r="F25" s="2">
        <v>6</v>
      </c>
      <c r="G25" s="1" t="s">
        <v>2865</v>
      </c>
      <c r="H25" s="127">
        <v>48729061.020000003</v>
      </c>
      <c r="I25" s="127">
        <v>83352</v>
      </c>
      <c r="J25" s="127">
        <v>584.61777785775985</v>
      </c>
      <c r="K25" s="127">
        <v>1132.2201901779986</v>
      </c>
      <c r="L25" s="127">
        <v>16349794.82</v>
      </c>
      <c r="M25" s="127">
        <v>1303.8040999999998</v>
      </c>
      <c r="N25" s="127">
        <v>12540.070107157972</v>
      </c>
      <c r="O25" s="127">
        <v>21021.502305451351</v>
      </c>
      <c r="P25" s="180" t="str">
        <f t="shared" si="0"/>
        <v>1</v>
      </c>
      <c r="Q25" s="180" t="str">
        <f t="shared" si="1"/>
        <v>1</v>
      </c>
    </row>
    <row r="26" spans="1:17">
      <c r="A26" s="2" t="s">
        <v>2908</v>
      </c>
      <c r="B26" s="1" t="s">
        <v>1497</v>
      </c>
      <c r="C26" s="66" t="s">
        <v>525</v>
      </c>
      <c r="D26" s="1" t="s">
        <v>2437</v>
      </c>
      <c r="E26" s="1" t="s">
        <v>939</v>
      </c>
      <c r="F26" s="2">
        <v>6</v>
      </c>
      <c r="G26" s="1" t="s">
        <v>2865</v>
      </c>
      <c r="H26" s="127">
        <v>52583145.340000004</v>
      </c>
      <c r="I26" s="127">
        <v>78583</v>
      </c>
      <c r="J26" s="127">
        <v>669.14148530852731</v>
      </c>
      <c r="K26" s="127">
        <v>1132.2201901779986</v>
      </c>
      <c r="L26" s="127">
        <v>18811627.93</v>
      </c>
      <c r="M26" s="127">
        <v>1910.0206000000001</v>
      </c>
      <c r="N26" s="127">
        <v>9848.9136347534677</v>
      </c>
      <c r="O26" s="127">
        <v>21021.502305451351</v>
      </c>
      <c r="P26" s="180" t="str">
        <f t="shared" ref="P26:P89" si="2">IF(J26&lt;K26,"1","0")</f>
        <v>1</v>
      </c>
      <c r="Q26" s="180" t="str">
        <f t="shared" ref="Q26:Q89" si="3">IF(N26&lt;O26,"1","0")</f>
        <v>1</v>
      </c>
    </row>
    <row r="27" spans="1:17">
      <c r="A27" s="2" t="s">
        <v>2908</v>
      </c>
      <c r="B27" s="1" t="s">
        <v>1497</v>
      </c>
      <c r="C27" s="66" t="s">
        <v>526</v>
      </c>
      <c r="D27" s="1" t="s">
        <v>2910</v>
      </c>
      <c r="E27" s="1" t="s">
        <v>939</v>
      </c>
      <c r="F27" s="2">
        <v>13</v>
      </c>
      <c r="G27" s="1" t="s">
        <v>2864</v>
      </c>
      <c r="H27" s="127">
        <v>97244623.629999995</v>
      </c>
      <c r="I27" s="127">
        <v>149385</v>
      </c>
      <c r="J27" s="127">
        <v>650.96645332530034</v>
      </c>
      <c r="K27" s="127">
        <v>923.40051544743596</v>
      </c>
      <c r="L27" s="127">
        <v>71070863.549999997</v>
      </c>
      <c r="M27" s="127">
        <v>4640.75</v>
      </c>
      <c r="N27" s="127">
        <v>15314.521047244518</v>
      </c>
      <c r="O27" s="127">
        <v>18888.423409821135</v>
      </c>
      <c r="P27" s="180" t="str">
        <f t="shared" si="2"/>
        <v>1</v>
      </c>
      <c r="Q27" s="180" t="str">
        <f t="shared" si="3"/>
        <v>1</v>
      </c>
    </row>
    <row r="28" spans="1:17">
      <c r="A28" s="2" t="s">
        <v>2908</v>
      </c>
      <c r="B28" s="1" t="s">
        <v>1497</v>
      </c>
      <c r="C28" s="66" t="s">
        <v>527</v>
      </c>
      <c r="D28" s="1" t="s">
        <v>2438</v>
      </c>
      <c r="E28" s="1" t="s">
        <v>939</v>
      </c>
      <c r="F28" s="2">
        <v>2</v>
      </c>
      <c r="G28" s="1" t="s">
        <v>967</v>
      </c>
      <c r="H28" s="127">
        <v>19240333.010000002</v>
      </c>
      <c r="I28" s="127">
        <v>31326</v>
      </c>
      <c r="J28" s="127">
        <v>614.19692938772914</v>
      </c>
      <c r="K28" s="127">
        <v>1350.1700023575663</v>
      </c>
      <c r="L28" s="127">
        <v>6036263.5700000003</v>
      </c>
      <c r="M28" s="127">
        <v>441.78670000000005</v>
      </c>
      <c r="N28" s="127">
        <v>13663.298532979828</v>
      </c>
      <c r="O28" s="127">
        <v>32761.355659500732</v>
      </c>
      <c r="P28" s="180" t="str">
        <f t="shared" si="2"/>
        <v>1</v>
      </c>
      <c r="Q28" s="180" t="str">
        <f t="shared" si="3"/>
        <v>1</v>
      </c>
    </row>
    <row r="29" spans="1:17">
      <c r="A29" s="2" t="s">
        <v>2908</v>
      </c>
      <c r="B29" s="1" t="s">
        <v>1510</v>
      </c>
      <c r="C29" s="66" t="s">
        <v>528</v>
      </c>
      <c r="D29" s="1" t="s">
        <v>2439</v>
      </c>
      <c r="E29" s="1" t="s">
        <v>972</v>
      </c>
      <c r="F29" s="2">
        <v>16</v>
      </c>
      <c r="G29" s="1" t="s">
        <v>1038</v>
      </c>
      <c r="H29" s="127">
        <v>164165739.72999999</v>
      </c>
      <c r="I29" s="127">
        <v>170687</v>
      </c>
      <c r="J29" s="127">
        <v>961.79404248712547</v>
      </c>
      <c r="K29" s="127">
        <v>1102.7612947071693</v>
      </c>
      <c r="L29" s="127">
        <v>233496915.80000001</v>
      </c>
      <c r="M29" s="127">
        <v>17327.577299999997</v>
      </c>
      <c r="N29" s="127">
        <v>13475.450823699401</v>
      </c>
      <c r="O29" s="127">
        <v>17848.071643958912</v>
      </c>
      <c r="P29" s="180" t="str">
        <f t="shared" si="2"/>
        <v>1</v>
      </c>
      <c r="Q29" s="180" t="str">
        <f t="shared" si="3"/>
        <v>1</v>
      </c>
    </row>
    <row r="30" spans="1:17">
      <c r="A30" s="2" t="s">
        <v>2908</v>
      </c>
      <c r="B30" s="1" t="s">
        <v>1510</v>
      </c>
      <c r="C30" s="66" t="s">
        <v>529</v>
      </c>
      <c r="D30" s="1" t="s">
        <v>2440</v>
      </c>
      <c r="E30" s="1" t="s">
        <v>939</v>
      </c>
      <c r="F30" s="2">
        <v>6</v>
      </c>
      <c r="G30" s="1" t="s">
        <v>2865</v>
      </c>
      <c r="H30" s="127">
        <v>46427474.170000002</v>
      </c>
      <c r="I30" s="127">
        <v>71710</v>
      </c>
      <c r="J30" s="127">
        <v>647.43374940733509</v>
      </c>
      <c r="K30" s="127">
        <v>1132.2201901779986</v>
      </c>
      <c r="L30" s="127">
        <v>24134905.690000001</v>
      </c>
      <c r="M30" s="127">
        <v>1484.9723000000001</v>
      </c>
      <c r="N30" s="127">
        <v>16252.764910160276</v>
      </c>
      <c r="O30" s="127">
        <v>21021.502305451351</v>
      </c>
      <c r="P30" s="180" t="str">
        <f t="shared" si="2"/>
        <v>1</v>
      </c>
      <c r="Q30" s="180" t="str">
        <f t="shared" si="3"/>
        <v>1</v>
      </c>
    </row>
    <row r="31" spans="1:17">
      <c r="A31" s="2" t="s">
        <v>2908</v>
      </c>
      <c r="B31" s="1" t="s">
        <v>1510</v>
      </c>
      <c r="C31" s="66" t="s">
        <v>530</v>
      </c>
      <c r="D31" s="1" t="s">
        <v>2441</v>
      </c>
      <c r="E31" s="1" t="s">
        <v>939</v>
      </c>
      <c r="F31" s="2">
        <v>6</v>
      </c>
      <c r="G31" s="1" t="s">
        <v>2865</v>
      </c>
      <c r="H31" s="127">
        <v>57539446.32</v>
      </c>
      <c r="I31" s="127">
        <v>80940</v>
      </c>
      <c r="J31" s="127">
        <v>710.89012008895475</v>
      </c>
      <c r="K31" s="127">
        <v>1132.2201901779986</v>
      </c>
      <c r="L31" s="127">
        <v>30928914.48</v>
      </c>
      <c r="M31" s="127">
        <v>1785.3842000000002</v>
      </c>
      <c r="N31" s="127">
        <v>17323.394303590227</v>
      </c>
      <c r="O31" s="127">
        <v>21021.502305451351</v>
      </c>
      <c r="P31" s="180" t="str">
        <f t="shared" si="2"/>
        <v>1</v>
      </c>
      <c r="Q31" s="180" t="str">
        <f t="shared" si="3"/>
        <v>1</v>
      </c>
    </row>
    <row r="32" spans="1:17">
      <c r="A32" s="2" t="s">
        <v>2908</v>
      </c>
      <c r="B32" s="1" t="s">
        <v>1510</v>
      </c>
      <c r="C32" s="66" t="s">
        <v>531</v>
      </c>
      <c r="D32" s="1" t="s">
        <v>2442</v>
      </c>
      <c r="E32" s="1" t="s">
        <v>939</v>
      </c>
      <c r="F32" s="2">
        <v>13</v>
      </c>
      <c r="G32" s="1" t="s">
        <v>2864</v>
      </c>
      <c r="H32" s="127">
        <v>63856048.619999997</v>
      </c>
      <c r="I32" s="127">
        <v>91292</v>
      </c>
      <c r="J32" s="127">
        <v>699.47036563992458</v>
      </c>
      <c r="K32" s="127">
        <v>923.40051544743596</v>
      </c>
      <c r="L32" s="127">
        <v>81025478.730000004</v>
      </c>
      <c r="M32" s="127">
        <v>4672.5416999999998</v>
      </c>
      <c r="N32" s="127">
        <v>17340.771668233589</v>
      </c>
      <c r="O32" s="127">
        <v>18888.423409821135</v>
      </c>
      <c r="P32" s="180" t="str">
        <f t="shared" si="2"/>
        <v>1</v>
      </c>
      <c r="Q32" s="180" t="str">
        <f t="shared" si="3"/>
        <v>1</v>
      </c>
    </row>
    <row r="33" spans="1:17">
      <c r="A33" s="2" t="s">
        <v>2908</v>
      </c>
      <c r="B33" s="1" t="s">
        <v>1510</v>
      </c>
      <c r="C33" s="66" t="s">
        <v>532</v>
      </c>
      <c r="D33" s="1" t="s">
        <v>2443</v>
      </c>
      <c r="E33" s="1" t="s">
        <v>939</v>
      </c>
      <c r="F33" s="2">
        <v>6</v>
      </c>
      <c r="G33" s="1" t="s">
        <v>2865</v>
      </c>
      <c r="H33" s="127">
        <v>50289287.030000001</v>
      </c>
      <c r="I33" s="127">
        <v>74566</v>
      </c>
      <c r="J33" s="127">
        <v>674.42650846230185</v>
      </c>
      <c r="K33" s="127">
        <v>1132.2201901779986</v>
      </c>
      <c r="L33" s="127">
        <v>20215608.629999999</v>
      </c>
      <c r="M33" s="127">
        <v>1275.8337000000001</v>
      </c>
      <c r="N33" s="127">
        <v>15845.018539641958</v>
      </c>
      <c r="O33" s="127">
        <v>21021.502305451351</v>
      </c>
      <c r="P33" s="180" t="str">
        <f t="shared" si="2"/>
        <v>1</v>
      </c>
      <c r="Q33" s="180" t="str">
        <f t="shared" si="3"/>
        <v>1</v>
      </c>
    </row>
    <row r="34" spans="1:17">
      <c r="A34" s="2" t="s">
        <v>2908</v>
      </c>
      <c r="B34" s="1" t="s">
        <v>1510</v>
      </c>
      <c r="C34" s="66" t="s">
        <v>533</v>
      </c>
      <c r="D34" s="1" t="s">
        <v>2444</v>
      </c>
      <c r="E34" s="1" t="s">
        <v>939</v>
      </c>
      <c r="F34" s="2">
        <v>6</v>
      </c>
      <c r="G34" s="1" t="s">
        <v>2865</v>
      </c>
      <c r="H34" s="127">
        <v>43290847.030000001</v>
      </c>
      <c r="I34" s="127">
        <v>57518</v>
      </c>
      <c r="J34" s="127">
        <v>752.64868441183637</v>
      </c>
      <c r="K34" s="127">
        <v>1132.2201901779986</v>
      </c>
      <c r="L34" s="127">
        <v>32306676.899999999</v>
      </c>
      <c r="M34" s="127">
        <v>1907.7699999999998</v>
      </c>
      <c r="N34" s="127">
        <v>16934.261939332311</v>
      </c>
      <c r="O34" s="127">
        <v>21021.502305451351</v>
      </c>
      <c r="P34" s="180" t="str">
        <f t="shared" si="2"/>
        <v>1</v>
      </c>
      <c r="Q34" s="180" t="str">
        <f t="shared" si="3"/>
        <v>1</v>
      </c>
    </row>
    <row r="35" spans="1:17">
      <c r="A35" s="2" t="s">
        <v>2908</v>
      </c>
      <c r="B35" s="1" t="s">
        <v>1510</v>
      </c>
      <c r="C35" s="66" t="s">
        <v>534</v>
      </c>
      <c r="D35" s="1" t="s">
        <v>2445</v>
      </c>
      <c r="E35" s="1" t="s">
        <v>939</v>
      </c>
      <c r="F35" s="2">
        <v>6</v>
      </c>
      <c r="G35" s="1" t="s">
        <v>2865</v>
      </c>
      <c r="H35" s="127">
        <v>39672178.579999998</v>
      </c>
      <c r="I35" s="127">
        <v>62562</v>
      </c>
      <c r="J35" s="127">
        <v>634.12580448195388</v>
      </c>
      <c r="K35" s="127">
        <v>1132.2201901779986</v>
      </c>
      <c r="L35" s="127">
        <v>20308093.440000001</v>
      </c>
      <c r="M35" s="127">
        <v>1137.7426</v>
      </c>
      <c r="N35" s="127">
        <v>17849.462119112002</v>
      </c>
      <c r="O35" s="127">
        <v>21021.502305451351</v>
      </c>
      <c r="P35" s="180" t="str">
        <f t="shared" si="2"/>
        <v>1</v>
      </c>
      <c r="Q35" s="180" t="str">
        <f t="shared" si="3"/>
        <v>1</v>
      </c>
    </row>
    <row r="36" spans="1:17">
      <c r="A36" s="2" t="s">
        <v>2908</v>
      </c>
      <c r="B36" s="1" t="s">
        <v>1510</v>
      </c>
      <c r="C36" s="66" t="s">
        <v>535</v>
      </c>
      <c r="D36" s="1" t="s">
        <v>2446</v>
      </c>
      <c r="E36" s="1" t="s">
        <v>939</v>
      </c>
      <c r="F36" s="2">
        <v>2</v>
      </c>
      <c r="G36" s="1" t="s">
        <v>967</v>
      </c>
      <c r="H36" s="127">
        <v>26460274.93</v>
      </c>
      <c r="I36" s="127">
        <v>26558</v>
      </c>
      <c r="J36" s="127">
        <v>996.32031515927406</v>
      </c>
      <c r="K36" s="127">
        <v>1350.1700023575663</v>
      </c>
      <c r="L36" s="127">
        <v>10260002.73</v>
      </c>
      <c r="M36" s="127">
        <v>377.81299999999999</v>
      </c>
      <c r="N36" s="127">
        <v>27156.298830373758</v>
      </c>
      <c r="O36" s="127">
        <v>32761.355659500732</v>
      </c>
      <c r="P36" s="180" t="str">
        <f t="shared" si="2"/>
        <v>1</v>
      </c>
      <c r="Q36" s="180" t="str">
        <f t="shared" si="3"/>
        <v>1</v>
      </c>
    </row>
    <row r="37" spans="1:17">
      <c r="A37" s="2" t="s">
        <v>2908</v>
      </c>
      <c r="B37" s="1" t="s">
        <v>1534</v>
      </c>
      <c r="C37" s="66" t="s">
        <v>550</v>
      </c>
      <c r="D37" s="1" t="s">
        <v>2460</v>
      </c>
      <c r="E37" s="1" t="s">
        <v>935</v>
      </c>
      <c r="F37" s="2">
        <v>19</v>
      </c>
      <c r="G37" s="1" t="s">
        <v>1956</v>
      </c>
      <c r="H37" s="127">
        <v>571947383.28999996</v>
      </c>
      <c r="I37" s="127">
        <v>516700</v>
      </c>
      <c r="J37" s="127">
        <v>1106.9235209792917</v>
      </c>
      <c r="K37" s="127">
        <v>1306.4269169372692</v>
      </c>
      <c r="L37" s="127">
        <v>999325498.52999997</v>
      </c>
      <c r="M37" s="127">
        <v>62578.833200000001</v>
      </c>
      <c r="N37" s="127">
        <v>15969.065695683184</v>
      </c>
      <c r="O37" s="127">
        <v>15958.112238141397</v>
      </c>
      <c r="P37" s="180" t="str">
        <f t="shared" si="2"/>
        <v>1</v>
      </c>
      <c r="Q37" s="180" t="str">
        <f t="shared" si="3"/>
        <v>0</v>
      </c>
    </row>
    <row r="38" spans="1:17">
      <c r="A38" s="2" t="s">
        <v>2908</v>
      </c>
      <c r="B38" s="1" t="s">
        <v>1534</v>
      </c>
      <c r="C38" s="66" t="s">
        <v>551</v>
      </c>
      <c r="D38" s="1" t="s">
        <v>2461</v>
      </c>
      <c r="E38" s="1" t="s">
        <v>939</v>
      </c>
      <c r="F38" s="2">
        <v>6</v>
      </c>
      <c r="G38" s="1" t="s">
        <v>2865</v>
      </c>
      <c r="H38" s="127">
        <v>48529011.25</v>
      </c>
      <c r="I38" s="127">
        <v>62018</v>
      </c>
      <c r="J38" s="127">
        <v>782.49881082911418</v>
      </c>
      <c r="K38" s="127">
        <v>1132.2201901779986</v>
      </c>
      <c r="L38" s="127">
        <v>21614982.43</v>
      </c>
      <c r="M38" s="127">
        <v>1184.6889999999999</v>
      </c>
      <c r="N38" s="127">
        <v>18245.279925786432</v>
      </c>
      <c r="O38" s="127">
        <v>21021.502305451351</v>
      </c>
      <c r="P38" s="180" t="str">
        <f t="shared" si="2"/>
        <v>1</v>
      </c>
      <c r="Q38" s="180" t="str">
        <f t="shared" si="3"/>
        <v>1</v>
      </c>
    </row>
    <row r="39" spans="1:17">
      <c r="A39" s="2" t="s">
        <v>2908</v>
      </c>
      <c r="B39" s="1" t="s">
        <v>1534</v>
      </c>
      <c r="C39" s="66" t="s">
        <v>552</v>
      </c>
      <c r="D39" s="1" t="s">
        <v>2462</v>
      </c>
      <c r="E39" s="1" t="s">
        <v>939</v>
      </c>
      <c r="F39" s="2">
        <v>5</v>
      </c>
      <c r="G39" s="1" t="s">
        <v>945</v>
      </c>
      <c r="H39" s="127">
        <v>39122485.630000003</v>
      </c>
      <c r="I39" s="127">
        <v>53632</v>
      </c>
      <c r="J39" s="127">
        <v>729.46162048776853</v>
      </c>
      <c r="K39" s="127">
        <v>1222.2647549303315</v>
      </c>
      <c r="L39" s="127">
        <v>13052733.130000001</v>
      </c>
      <c r="M39" s="127">
        <v>1077.6414</v>
      </c>
      <c r="N39" s="127">
        <v>12112.315961506305</v>
      </c>
      <c r="O39" s="127">
        <v>24018.383926061528</v>
      </c>
      <c r="P39" s="180" t="str">
        <f t="shared" si="2"/>
        <v>1</v>
      </c>
      <c r="Q39" s="180" t="str">
        <f t="shared" si="3"/>
        <v>1</v>
      </c>
    </row>
    <row r="40" spans="1:17">
      <c r="A40" s="2" t="s">
        <v>2908</v>
      </c>
      <c r="B40" s="1" t="s">
        <v>1534</v>
      </c>
      <c r="C40" s="66" t="s">
        <v>553</v>
      </c>
      <c r="D40" s="1" t="s">
        <v>2463</v>
      </c>
      <c r="E40" s="1" t="s">
        <v>939</v>
      </c>
      <c r="F40" s="2">
        <v>6</v>
      </c>
      <c r="G40" s="1" t="s">
        <v>2865</v>
      </c>
      <c r="H40" s="127">
        <v>69809270.079999998</v>
      </c>
      <c r="I40" s="127">
        <v>99337</v>
      </c>
      <c r="J40" s="127">
        <v>702.75194620332809</v>
      </c>
      <c r="K40" s="127">
        <v>1132.2201901779986</v>
      </c>
      <c r="L40" s="127">
        <v>59233093.780000001</v>
      </c>
      <c r="M40" s="127">
        <v>3822.3999000000003</v>
      </c>
      <c r="N40" s="127">
        <v>15496.309996240841</v>
      </c>
      <c r="O40" s="127">
        <v>21021.502305451351</v>
      </c>
      <c r="P40" s="180" t="str">
        <f t="shared" si="2"/>
        <v>1</v>
      </c>
      <c r="Q40" s="180" t="str">
        <f t="shared" si="3"/>
        <v>1</v>
      </c>
    </row>
    <row r="41" spans="1:17">
      <c r="A41" s="2" t="s">
        <v>2908</v>
      </c>
      <c r="B41" s="1" t="s">
        <v>1534</v>
      </c>
      <c r="C41" s="66" t="s">
        <v>554</v>
      </c>
      <c r="D41" s="1" t="s">
        <v>2464</v>
      </c>
      <c r="E41" s="1" t="s">
        <v>939</v>
      </c>
      <c r="F41" s="2">
        <v>9</v>
      </c>
      <c r="G41" s="1" t="s">
        <v>963</v>
      </c>
      <c r="H41" s="127">
        <v>61977466.140000001</v>
      </c>
      <c r="I41" s="127">
        <v>92025</v>
      </c>
      <c r="J41" s="127">
        <v>673.48509796251017</v>
      </c>
      <c r="K41" s="127">
        <v>933.59036827156524</v>
      </c>
      <c r="L41" s="127">
        <v>54749970.090000004</v>
      </c>
      <c r="M41" s="127">
        <v>3742.3281999999999</v>
      </c>
      <c r="N41" s="127">
        <v>14629.92211372589</v>
      </c>
      <c r="O41" s="127">
        <v>22467.534993536574</v>
      </c>
      <c r="P41" s="180" t="str">
        <f t="shared" si="2"/>
        <v>1</v>
      </c>
      <c r="Q41" s="180" t="str">
        <f t="shared" si="3"/>
        <v>1</v>
      </c>
    </row>
    <row r="42" spans="1:17">
      <c r="A42" s="2" t="s">
        <v>2908</v>
      </c>
      <c r="B42" s="1" t="s">
        <v>1534</v>
      </c>
      <c r="C42" s="66" t="s">
        <v>555</v>
      </c>
      <c r="D42" s="1" t="s">
        <v>2465</v>
      </c>
      <c r="E42" s="1" t="s">
        <v>939</v>
      </c>
      <c r="F42" s="2">
        <v>6</v>
      </c>
      <c r="G42" s="1" t="s">
        <v>2865</v>
      </c>
      <c r="H42" s="127">
        <v>53755824.700000003</v>
      </c>
      <c r="I42" s="127">
        <v>68820</v>
      </c>
      <c r="J42" s="127">
        <v>781.10759517582107</v>
      </c>
      <c r="K42" s="127">
        <v>1132.2201901779986</v>
      </c>
      <c r="L42" s="127">
        <v>16749103.380000001</v>
      </c>
      <c r="M42" s="127">
        <v>1152.8099</v>
      </c>
      <c r="N42" s="127">
        <v>14528.937841356152</v>
      </c>
      <c r="O42" s="127">
        <v>21021.502305451351</v>
      </c>
      <c r="P42" s="180" t="str">
        <f t="shared" si="2"/>
        <v>1</v>
      </c>
      <c r="Q42" s="180" t="str">
        <f t="shared" si="3"/>
        <v>1</v>
      </c>
    </row>
    <row r="43" spans="1:17">
      <c r="A43" s="2" t="s">
        <v>2908</v>
      </c>
      <c r="B43" s="1" t="s">
        <v>1534</v>
      </c>
      <c r="C43" s="66" t="s">
        <v>556</v>
      </c>
      <c r="D43" s="1" t="s">
        <v>2466</v>
      </c>
      <c r="E43" s="1" t="s">
        <v>939</v>
      </c>
      <c r="F43" s="2">
        <v>2</v>
      </c>
      <c r="G43" s="1" t="s">
        <v>967</v>
      </c>
      <c r="H43" s="127">
        <v>28788102.690000001</v>
      </c>
      <c r="I43" s="127">
        <v>24223</v>
      </c>
      <c r="J43" s="127">
        <v>1188.461490731949</v>
      </c>
      <c r="K43" s="127">
        <v>1350.1700023575663</v>
      </c>
      <c r="L43" s="127">
        <v>9045665.6099999994</v>
      </c>
      <c r="M43" s="127">
        <v>343.77800000000002</v>
      </c>
      <c r="N43" s="127">
        <v>26312.520318344974</v>
      </c>
      <c r="O43" s="127">
        <v>32761.355659500732</v>
      </c>
      <c r="P43" s="180" t="str">
        <f t="shared" si="2"/>
        <v>1</v>
      </c>
      <c r="Q43" s="180" t="str">
        <f t="shared" si="3"/>
        <v>1</v>
      </c>
    </row>
    <row r="44" spans="1:17">
      <c r="A44" s="2" t="s">
        <v>2908</v>
      </c>
      <c r="B44" s="1" t="s">
        <v>1534</v>
      </c>
      <c r="C44" s="66" t="s">
        <v>557</v>
      </c>
      <c r="D44" s="1" t="s">
        <v>2467</v>
      </c>
      <c r="E44" s="1" t="s">
        <v>972</v>
      </c>
      <c r="F44" s="2">
        <v>14</v>
      </c>
      <c r="G44" s="1" t="s">
        <v>2868</v>
      </c>
      <c r="H44" s="127">
        <v>143471049.91</v>
      </c>
      <c r="I44" s="127">
        <v>182079</v>
      </c>
      <c r="J44" s="127">
        <v>787.96044524629417</v>
      </c>
      <c r="K44" s="127">
        <v>1061.4534339680238</v>
      </c>
      <c r="L44" s="127">
        <v>138342228.69999999</v>
      </c>
      <c r="M44" s="127">
        <v>10971.4352</v>
      </c>
      <c r="N44" s="127">
        <v>12609.310101927229</v>
      </c>
      <c r="O44" s="127">
        <v>23687.383463860067</v>
      </c>
      <c r="P44" s="180" t="str">
        <f t="shared" si="2"/>
        <v>1</v>
      </c>
      <c r="Q44" s="180" t="str">
        <f t="shared" si="3"/>
        <v>1</v>
      </c>
    </row>
    <row r="45" spans="1:17">
      <c r="A45" s="2" t="s">
        <v>2908</v>
      </c>
      <c r="B45" s="1" t="s">
        <v>1534</v>
      </c>
      <c r="C45" s="66" t="s">
        <v>558</v>
      </c>
      <c r="D45" s="1" t="s">
        <v>2468</v>
      </c>
      <c r="E45" s="1" t="s">
        <v>939</v>
      </c>
      <c r="F45" s="2">
        <v>6</v>
      </c>
      <c r="G45" s="1" t="s">
        <v>2865</v>
      </c>
      <c r="H45" s="127">
        <v>48123090.5</v>
      </c>
      <c r="I45" s="127">
        <v>63691</v>
      </c>
      <c r="J45" s="127">
        <v>755.57128165674897</v>
      </c>
      <c r="K45" s="127">
        <v>1132.2201901779986</v>
      </c>
      <c r="L45" s="127">
        <v>19767311.559999999</v>
      </c>
      <c r="M45" s="127">
        <v>1419.8685999999998</v>
      </c>
      <c r="N45" s="127">
        <v>13921.930212415431</v>
      </c>
      <c r="O45" s="127">
        <v>21021.502305451351</v>
      </c>
      <c r="P45" s="180" t="str">
        <f t="shared" si="2"/>
        <v>1</v>
      </c>
      <c r="Q45" s="180" t="str">
        <f t="shared" si="3"/>
        <v>1</v>
      </c>
    </row>
    <row r="46" spans="1:17">
      <c r="A46" s="2" t="s">
        <v>2908</v>
      </c>
      <c r="B46" s="1" t="s">
        <v>1534</v>
      </c>
      <c r="C46" s="66" t="s">
        <v>559</v>
      </c>
      <c r="D46" s="1" t="s">
        <v>2469</v>
      </c>
      <c r="E46" s="1" t="s">
        <v>939</v>
      </c>
      <c r="F46" s="2">
        <v>10</v>
      </c>
      <c r="G46" s="1" t="s">
        <v>941</v>
      </c>
      <c r="H46" s="127">
        <v>75254498</v>
      </c>
      <c r="I46" s="127">
        <v>101568</v>
      </c>
      <c r="J46" s="127">
        <v>740.92724086326405</v>
      </c>
      <c r="K46" s="127">
        <v>936.84545009250007</v>
      </c>
      <c r="L46" s="127">
        <v>47028937.579999998</v>
      </c>
      <c r="M46" s="127">
        <v>2824.7381</v>
      </c>
      <c r="N46" s="127">
        <v>16648.955023476334</v>
      </c>
      <c r="O46" s="127">
        <v>18877.108068450307</v>
      </c>
      <c r="P46" s="180" t="str">
        <f t="shared" si="2"/>
        <v>1</v>
      </c>
      <c r="Q46" s="180" t="str">
        <f t="shared" si="3"/>
        <v>1</v>
      </c>
    </row>
    <row r="47" spans="1:17">
      <c r="A47" s="2" t="s">
        <v>2908</v>
      </c>
      <c r="B47" s="1" t="s">
        <v>1534</v>
      </c>
      <c r="C47" s="66" t="s">
        <v>560</v>
      </c>
      <c r="D47" s="1" t="s">
        <v>2470</v>
      </c>
      <c r="E47" s="1" t="s">
        <v>939</v>
      </c>
      <c r="F47" s="2">
        <v>10</v>
      </c>
      <c r="G47" s="1" t="s">
        <v>941</v>
      </c>
      <c r="H47" s="127">
        <v>85638264.599999994</v>
      </c>
      <c r="I47" s="127">
        <v>117552</v>
      </c>
      <c r="J47" s="127">
        <v>728.51388832176394</v>
      </c>
      <c r="K47" s="127">
        <v>936.84545009250007</v>
      </c>
      <c r="L47" s="127">
        <v>40918916.93</v>
      </c>
      <c r="M47" s="127">
        <v>3057.1374000000001</v>
      </c>
      <c r="N47" s="127">
        <v>13384.716346082449</v>
      </c>
      <c r="O47" s="127">
        <v>18877.108068450307</v>
      </c>
      <c r="P47" s="180" t="str">
        <f t="shared" si="2"/>
        <v>1</v>
      </c>
      <c r="Q47" s="180" t="str">
        <f t="shared" si="3"/>
        <v>1</v>
      </c>
    </row>
    <row r="48" spans="1:17">
      <c r="A48" s="2" t="s">
        <v>2908</v>
      </c>
      <c r="B48" s="1" t="s">
        <v>1534</v>
      </c>
      <c r="C48" s="66" t="s">
        <v>561</v>
      </c>
      <c r="D48" s="1" t="s">
        <v>2471</v>
      </c>
      <c r="E48" s="1" t="s">
        <v>939</v>
      </c>
      <c r="F48" s="2">
        <v>5</v>
      </c>
      <c r="G48" s="1" t="s">
        <v>945</v>
      </c>
      <c r="H48" s="127">
        <v>38715039.329999998</v>
      </c>
      <c r="I48" s="127">
        <v>51147</v>
      </c>
      <c r="J48" s="127">
        <v>756.93665962813066</v>
      </c>
      <c r="K48" s="127">
        <v>1222.2647549303315</v>
      </c>
      <c r="L48" s="127">
        <v>23384919.149999999</v>
      </c>
      <c r="M48" s="127">
        <v>1364.5682999999999</v>
      </c>
      <c r="N48" s="127">
        <v>17137.228785103685</v>
      </c>
      <c r="O48" s="127">
        <v>24018.383926061528</v>
      </c>
      <c r="P48" s="180" t="str">
        <f t="shared" si="2"/>
        <v>1</v>
      </c>
      <c r="Q48" s="180" t="str">
        <f t="shared" si="3"/>
        <v>1</v>
      </c>
    </row>
    <row r="49" spans="1:17">
      <c r="A49" s="2" t="s">
        <v>2908</v>
      </c>
      <c r="B49" s="1" t="s">
        <v>1534</v>
      </c>
      <c r="C49" s="66" t="s">
        <v>562</v>
      </c>
      <c r="D49" s="1" t="s">
        <v>2472</v>
      </c>
      <c r="E49" s="1" t="s">
        <v>939</v>
      </c>
      <c r="F49" s="2">
        <v>5</v>
      </c>
      <c r="G49" s="1" t="s">
        <v>945</v>
      </c>
      <c r="H49" s="127">
        <v>28534256.260000002</v>
      </c>
      <c r="I49" s="127">
        <v>38601</v>
      </c>
      <c r="J49" s="127">
        <v>739.21028626201394</v>
      </c>
      <c r="K49" s="127">
        <v>1222.2647549303315</v>
      </c>
      <c r="L49" s="127">
        <v>18430711.690000001</v>
      </c>
      <c r="M49" s="127">
        <v>962.65570000000014</v>
      </c>
      <c r="N49" s="127">
        <v>19145.694239383822</v>
      </c>
      <c r="O49" s="127">
        <v>24018.383926061528</v>
      </c>
      <c r="P49" s="180" t="str">
        <f t="shared" si="2"/>
        <v>1</v>
      </c>
      <c r="Q49" s="180" t="str">
        <f t="shared" si="3"/>
        <v>1</v>
      </c>
    </row>
    <row r="50" spans="1:17">
      <c r="A50" s="2" t="s">
        <v>2908</v>
      </c>
      <c r="B50" s="1" t="s">
        <v>1534</v>
      </c>
      <c r="C50" s="66" t="s">
        <v>563</v>
      </c>
      <c r="D50" s="1" t="s">
        <v>2473</v>
      </c>
      <c r="E50" s="1" t="s">
        <v>939</v>
      </c>
      <c r="F50" s="2">
        <v>5</v>
      </c>
      <c r="G50" s="1" t="s">
        <v>945</v>
      </c>
      <c r="H50" s="127">
        <v>49559083.950000003</v>
      </c>
      <c r="I50" s="127">
        <v>66626</v>
      </c>
      <c r="J50" s="127">
        <v>743.84000165100713</v>
      </c>
      <c r="K50" s="127">
        <v>1222.2647549303315</v>
      </c>
      <c r="L50" s="127">
        <v>23365475.93</v>
      </c>
      <c r="M50" s="127">
        <v>1473.0820999999999</v>
      </c>
      <c r="N50" s="127">
        <v>15861.625044523997</v>
      </c>
      <c r="O50" s="127">
        <v>24018.383926061528</v>
      </c>
      <c r="P50" s="180" t="str">
        <f t="shared" si="2"/>
        <v>1</v>
      </c>
      <c r="Q50" s="180" t="str">
        <f t="shared" si="3"/>
        <v>1</v>
      </c>
    </row>
    <row r="51" spans="1:17">
      <c r="A51" s="2" t="s">
        <v>2908</v>
      </c>
      <c r="B51" s="1" t="s">
        <v>1534</v>
      </c>
      <c r="C51" s="66" t="s">
        <v>564</v>
      </c>
      <c r="D51" s="1" t="s">
        <v>2474</v>
      </c>
      <c r="E51" s="1" t="s">
        <v>939</v>
      </c>
      <c r="F51" s="2">
        <v>6</v>
      </c>
      <c r="G51" s="1" t="s">
        <v>2865</v>
      </c>
      <c r="H51" s="127">
        <v>44755782.859999999</v>
      </c>
      <c r="I51" s="127">
        <v>56009</v>
      </c>
      <c r="J51" s="127">
        <v>799.08198432394795</v>
      </c>
      <c r="K51" s="127">
        <v>1132.2201901779986</v>
      </c>
      <c r="L51" s="127">
        <v>15800650.859999999</v>
      </c>
      <c r="M51" s="127">
        <v>1079.1297</v>
      </c>
      <c r="N51" s="127">
        <v>14642.031314678856</v>
      </c>
      <c r="O51" s="127">
        <v>21021.502305451351</v>
      </c>
      <c r="P51" s="180" t="str">
        <f t="shared" si="2"/>
        <v>1</v>
      </c>
      <c r="Q51" s="180" t="str">
        <f t="shared" si="3"/>
        <v>1</v>
      </c>
    </row>
    <row r="52" spans="1:17">
      <c r="A52" s="2" t="s">
        <v>2908</v>
      </c>
      <c r="B52" s="1" t="s">
        <v>1534</v>
      </c>
      <c r="C52" s="66" t="s">
        <v>565</v>
      </c>
      <c r="D52" s="1" t="s">
        <v>2475</v>
      </c>
      <c r="E52" s="1" t="s">
        <v>939</v>
      </c>
      <c r="F52" s="2">
        <v>5</v>
      </c>
      <c r="G52" s="1" t="s">
        <v>945</v>
      </c>
      <c r="H52" s="127">
        <v>41036429.950000003</v>
      </c>
      <c r="I52" s="127">
        <v>55452</v>
      </c>
      <c r="J52" s="127">
        <v>740.03516464690188</v>
      </c>
      <c r="K52" s="127">
        <v>1222.2647549303315</v>
      </c>
      <c r="L52" s="127">
        <v>14016839.51</v>
      </c>
      <c r="M52" s="127">
        <v>1068.1256000000001</v>
      </c>
      <c r="N52" s="127">
        <v>13122.838278569485</v>
      </c>
      <c r="O52" s="127">
        <v>24018.383926061528</v>
      </c>
      <c r="P52" s="180" t="str">
        <f t="shared" si="2"/>
        <v>1</v>
      </c>
      <c r="Q52" s="180" t="str">
        <f t="shared" si="3"/>
        <v>1</v>
      </c>
    </row>
    <row r="53" spans="1:17">
      <c r="A53" s="2" t="s">
        <v>2908</v>
      </c>
      <c r="B53" s="1" t="s">
        <v>1534</v>
      </c>
      <c r="C53" s="66" t="s">
        <v>566</v>
      </c>
      <c r="D53" s="1" t="s">
        <v>2911</v>
      </c>
      <c r="E53" s="1" t="s">
        <v>972</v>
      </c>
      <c r="F53" s="2">
        <v>15</v>
      </c>
      <c r="G53" s="1" t="s">
        <v>2867</v>
      </c>
      <c r="H53" s="127">
        <v>206847248.34999999</v>
      </c>
      <c r="I53" s="127">
        <v>230852</v>
      </c>
      <c r="J53" s="127">
        <v>896.01670485852401</v>
      </c>
      <c r="K53" s="127">
        <v>992.95248594110251</v>
      </c>
      <c r="L53" s="127">
        <v>187009563.86000001</v>
      </c>
      <c r="M53" s="127">
        <v>12863.305200000001</v>
      </c>
      <c r="N53" s="127">
        <v>14538.22022818832</v>
      </c>
      <c r="O53" s="127">
        <v>19317.848891766116</v>
      </c>
      <c r="P53" s="180" t="str">
        <f t="shared" si="2"/>
        <v>1</v>
      </c>
      <c r="Q53" s="180" t="str">
        <f t="shared" si="3"/>
        <v>1</v>
      </c>
    </row>
    <row r="54" spans="1:17">
      <c r="A54" s="2" t="s">
        <v>2908</v>
      </c>
      <c r="B54" s="1" t="s">
        <v>1534</v>
      </c>
      <c r="C54" s="66" t="s">
        <v>567</v>
      </c>
      <c r="D54" s="1" t="s">
        <v>2912</v>
      </c>
      <c r="E54" s="1" t="s">
        <v>939</v>
      </c>
      <c r="F54" s="2">
        <v>5</v>
      </c>
      <c r="G54" s="1" t="s">
        <v>945</v>
      </c>
      <c r="H54" s="127">
        <v>34667267.740000002</v>
      </c>
      <c r="I54" s="127">
        <v>39442</v>
      </c>
      <c r="J54" s="127">
        <v>878.94294761928916</v>
      </c>
      <c r="K54" s="127">
        <v>1222.2647549303315</v>
      </c>
      <c r="L54" s="127">
        <v>24338796.879999999</v>
      </c>
      <c r="M54" s="127">
        <v>1518.1045000000001</v>
      </c>
      <c r="N54" s="127">
        <v>16032.359353391019</v>
      </c>
      <c r="O54" s="127">
        <v>24018.383926061528</v>
      </c>
      <c r="P54" s="180" t="str">
        <f t="shared" si="2"/>
        <v>1</v>
      </c>
      <c r="Q54" s="180" t="str">
        <f t="shared" si="3"/>
        <v>1</v>
      </c>
    </row>
    <row r="55" spans="1:17">
      <c r="A55" s="2" t="s">
        <v>2908</v>
      </c>
      <c r="B55" s="1" t="s">
        <v>1553</v>
      </c>
      <c r="C55" s="66" t="s">
        <v>568</v>
      </c>
      <c r="D55" s="1" t="s">
        <v>2476</v>
      </c>
      <c r="E55" s="1" t="s">
        <v>972</v>
      </c>
      <c r="F55" s="2">
        <v>17</v>
      </c>
      <c r="G55" s="1" t="s">
        <v>1000</v>
      </c>
      <c r="H55" s="127">
        <v>307787971.66000003</v>
      </c>
      <c r="I55" s="127">
        <v>326627</v>
      </c>
      <c r="J55" s="127">
        <v>942.32250138537233</v>
      </c>
      <c r="K55" s="127">
        <v>1111.8609679141093</v>
      </c>
      <c r="L55" s="127">
        <v>413317922.33999997</v>
      </c>
      <c r="M55" s="127">
        <v>27329.720600000001</v>
      </c>
      <c r="N55" s="127">
        <v>15123.386308603534</v>
      </c>
      <c r="O55" s="127">
        <v>17441.435289434135</v>
      </c>
      <c r="P55" s="180" t="str">
        <f t="shared" si="2"/>
        <v>1</v>
      </c>
      <c r="Q55" s="180" t="str">
        <f t="shared" si="3"/>
        <v>1</v>
      </c>
    </row>
    <row r="56" spans="1:17">
      <c r="A56" s="2" t="s">
        <v>2908</v>
      </c>
      <c r="B56" s="1" t="s">
        <v>1553</v>
      </c>
      <c r="C56" s="66" t="s">
        <v>569</v>
      </c>
      <c r="D56" s="1" t="s">
        <v>2477</v>
      </c>
      <c r="E56" s="1" t="s">
        <v>939</v>
      </c>
      <c r="F56" s="2">
        <v>10</v>
      </c>
      <c r="G56" s="1" t="s">
        <v>941</v>
      </c>
      <c r="H56" s="127">
        <v>82858084.659999996</v>
      </c>
      <c r="I56" s="127">
        <v>112785</v>
      </c>
      <c r="J56" s="127">
        <v>734.65518162876265</v>
      </c>
      <c r="K56" s="127">
        <v>936.84545009250007</v>
      </c>
      <c r="L56" s="127">
        <v>68765659.579999998</v>
      </c>
      <c r="M56" s="127">
        <v>3749.2662</v>
      </c>
      <c r="N56" s="127">
        <v>18341.098207430561</v>
      </c>
      <c r="O56" s="127">
        <v>18877.108068450307</v>
      </c>
      <c r="P56" s="180" t="str">
        <f t="shared" si="2"/>
        <v>1</v>
      </c>
      <c r="Q56" s="180" t="str">
        <f t="shared" si="3"/>
        <v>1</v>
      </c>
    </row>
    <row r="57" spans="1:17">
      <c r="A57" s="2" t="s">
        <v>2908</v>
      </c>
      <c r="B57" s="1" t="s">
        <v>1553</v>
      </c>
      <c r="C57" s="66" t="s">
        <v>570</v>
      </c>
      <c r="D57" s="1" t="s">
        <v>2478</v>
      </c>
      <c r="E57" s="1" t="s">
        <v>939</v>
      </c>
      <c r="F57" s="2">
        <v>5</v>
      </c>
      <c r="G57" s="1" t="s">
        <v>945</v>
      </c>
      <c r="H57" s="127">
        <v>42462421.82</v>
      </c>
      <c r="I57" s="127">
        <v>46740</v>
      </c>
      <c r="J57" s="127">
        <v>908.48142533162172</v>
      </c>
      <c r="K57" s="127">
        <v>1222.2647549303315</v>
      </c>
      <c r="L57" s="127">
        <v>14855837.58</v>
      </c>
      <c r="M57" s="127">
        <v>712.18400000000008</v>
      </c>
      <c r="N57" s="127">
        <v>20859.549751187893</v>
      </c>
      <c r="O57" s="127">
        <v>24018.383926061528</v>
      </c>
      <c r="P57" s="180" t="str">
        <f t="shared" si="2"/>
        <v>1</v>
      </c>
      <c r="Q57" s="180" t="str">
        <f t="shared" si="3"/>
        <v>1</v>
      </c>
    </row>
    <row r="58" spans="1:17">
      <c r="A58" s="2" t="s">
        <v>2908</v>
      </c>
      <c r="B58" s="1" t="s">
        <v>1553</v>
      </c>
      <c r="C58" s="66" t="s">
        <v>571</v>
      </c>
      <c r="D58" s="1" t="s">
        <v>2479</v>
      </c>
      <c r="E58" s="1" t="s">
        <v>939</v>
      </c>
      <c r="F58" s="2">
        <v>5</v>
      </c>
      <c r="G58" s="1" t="s">
        <v>945</v>
      </c>
      <c r="H58" s="127">
        <v>41839175.210000001</v>
      </c>
      <c r="I58" s="127">
        <v>51135</v>
      </c>
      <c r="J58" s="127">
        <v>818.2101341546886</v>
      </c>
      <c r="K58" s="127">
        <v>1222.2647549303315</v>
      </c>
      <c r="L58" s="127">
        <v>23090585.960000001</v>
      </c>
      <c r="M58" s="127">
        <v>1291.8118999999999</v>
      </c>
      <c r="N58" s="127">
        <v>17874.572884798479</v>
      </c>
      <c r="O58" s="127">
        <v>24018.383926061528</v>
      </c>
      <c r="P58" s="180" t="str">
        <f t="shared" si="2"/>
        <v>1</v>
      </c>
      <c r="Q58" s="180" t="str">
        <f t="shared" si="3"/>
        <v>1</v>
      </c>
    </row>
    <row r="59" spans="1:17">
      <c r="A59" s="2" t="s">
        <v>2908</v>
      </c>
      <c r="B59" s="1" t="s">
        <v>1553</v>
      </c>
      <c r="C59" s="66" t="s">
        <v>572</v>
      </c>
      <c r="D59" s="1" t="s">
        <v>2913</v>
      </c>
      <c r="E59" s="1" t="s">
        <v>939</v>
      </c>
      <c r="F59" s="2">
        <v>13</v>
      </c>
      <c r="G59" s="1" t="s">
        <v>2864</v>
      </c>
      <c r="H59" s="127">
        <v>157580548.00999999</v>
      </c>
      <c r="I59" s="127">
        <v>173145</v>
      </c>
      <c r="J59" s="127">
        <v>910.10741291980708</v>
      </c>
      <c r="K59" s="127">
        <v>923.40051544743596</v>
      </c>
      <c r="L59" s="127">
        <v>301095992.32999998</v>
      </c>
      <c r="M59" s="127">
        <v>16345.898000000001</v>
      </c>
      <c r="N59" s="127">
        <v>18420.278428875547</v>
      </c>
      <c r="O59" s="127">
        <v>18888.423409821135</v>
      </c>
      <c r="P59" s="180" t="str">
        <f t="shared" si="2"/>
        <v>1</v>
      </c>
      <c r="Q59" s="180" t="str">
        <f t="shared" si="3"/>
        <v>1</v>
      </c>
    </row>
    <row r="60" spans="1:17">
      <c r="A60" s="2" t="s">
        <v>2908</v>
      </c>
      <c r="B60" s="1" t="s">
        <v>1553</v>
      </c>
      <c r="C60" s="66" t="s">
        <v>573</v>
      </c>
      <c r="D60" s="1" t="s">
        <v>2480</v>
      </c>
      <c r="E60" s="1" t="s">
        <v>939</v>
      </c>
      <c r="F60" s="2">
        <v>3</v>
      </c>
      <c r="G60" s="1" t="s">
        <v>1015</v>
      </c>
      <c r="H60" s="127">
        <v>31326299.91</v>
      </c>
      <c r="I60" s="127">
        <v>43288</v>
      </c>
      <c r="J60" s="127">
        <v>723.67168522454256</v>
      </c>
      <c r="K60" s="127">
        <v>853.87660541361788</v>
      </c>
      <c r="L60" s="127">
        <v>13988754.439999999</v>
      </c>
      <c r="M60" s="127">
        <v>724.01459999999997</v>
      </c>
      <c r="N60" s="127">
        <v>19321.094408869656</v>
      </c>
      <c r="O60" s="127">
        <v>21588.540725677936</v>
      </c>
      <c r="P60" s="180" t="str">
        <f t="shared" si="2"/>
        <v>1</v>
      </c>
      <c r="Q60" s="180" t="str">
        <f t="shared" si="3"/>
        <v>1</v>
      </c>
    </row>
    <row r="61" spans="1:17">
      <c r="A61" s="2" t="s">
        <v>2908</v>
      </c>
      <c r="B61" s="1" t="s">
        <v>1553</v>
      </c>
      <c r="C61" s="66" t="s">
        <v>574</v>
      </c>
      <c r="D61" s="1" t="s">
        <v>2481</v>
      </c>
      <c r="E61" s="1" t="s">
        <v>939</v>
      </c>
      <c r="F61" s="2">
        <v>2</v>
      </c>
      <c r="G61" s="1" t="s">
        <v>967</v>
      </c>
      <c r="H61" s="127">
        <v>20138214.359999999</v>
      </c>
      <c r="I61" s="127">
        <v>23168</v>
      </c>
      <c r="J61" s="127">
        <v>869.2254126381215</v>
      </c>
      <c r="K61" s="127">
        <v>1350.1700023575663</v>
      </c>
      <c r="L61" s="127">
        <v>13720153.91</v>
      </c>
      <c r="M61" s="127">
        <v>538.95730000000003</v>
      </c>
      <c r="N61" s="127">
        <v>25456.84771316763</v>
      </c>
      <c r="O61" s="127">
        <v>32761.355659500732</v>
      </c>
      <c r="P61" s="180" t="str">
        <f t="shared" si="2"/>
        <v>1</v>
      </c>
      <c r="Q61" s="180" t="str">
        <f t="shared" si="3"/>
        <v>1</v>
      </c>
    </row>
    <row r="62" spans="1:17">
      <c r="A62" s="2" t="s">
        <v>2908</v>
      </c>
      <c r="B62" s="1" t="s">
        <v>1553</v>
      </c>
      <c r="C62" s="66" t="s">
        <v>575</v>
      </c>
      <c r="D62" s="1" t="s">
        <v>2482</v>
      </c>
      <c r="E62" s="1" t="s">
        <v>939</v>
      </c>
      <c r="F62" s="2">
        <v>6</v>
      </c>
      <c r="G62" s="1" t="s">
        <v>2865</v>
      </c>
      <c r="H62" s="127">
        <v>34549685.689999998</v>
      </c>
      <c r="I62" s="127">
        <v>49134</v>
      </c>
      <c r="J62" s="127">
        <v>703.17266434648104</v>
      </c>
      <c r="K62" s="127">
        <v>1132.2201901779986</v>
      </c>
      <c r="L62" s="127">
        <v>16061822.93</v>
      </c>
      <c r="M62" s="127">
        <v>803.80240000000003</v>
      </c>
      <c r="N62" s="127">
        <v>19982.302777399022</v>
      </c>
      <c r="O62" s="127">
        <v>21021.502305451351</v>
      </c>
      <c r="P62" s="180" t="str">
        <f t="shared" si="2"/>
        <v>1</v>
      </c>
      <c r="Q62" s="180" t="str">
        <f t="shared" si="3"/>
        <v>1</v>
      </c>
    </row>
    <row r="63" spans="1:17">
      <c r="A63" s="2" t="s">
        <v>2908</v>
      </c>
      <c r="B63" s="1" t="s">
        <v>1553</v>
      </c>
      <c r="C63" s="66" t="s">
        <v>576</v>
      </c>
      <c r="D63" s="1" t="s">
        <v>2483</v>
      </c>
      <c r="E63" s="1" t="s">
        <v>939</v>
      </c>
      <c r="F63" s="2">
        <v>4</v>
      </c>
      <c r="G63" s="1" t="s">
        <v>1078</v>
      </c>
      <c r="H63" s="127">
        <v>30827788.609999999</v>
      </c>
      <c r="I63" s="127">
        <v>43267</v>
      </c>
      <c r="J63" s="127">
        <v>712.50118126978987</v>
      </c>
      <c r="K63" s="127">
        <v>950.62981587097374</v>
      </c>
      <c r="L63" s="127">
        <v>12741212.9</v>
      </c>
      <c r="M63" s="127">
        <v>787.5444</v>
      </c>
      <c r="N63" s="127">
        <v>16178.405814326152</v>
      </c>
      <c r="O63" s="127">
        <v>24932.565520348515</v>
      </c>
      <c r="P63" s="180" t="str">
        <f t="shared" si="2"/>
        <v>1</v>
      </c>
      <c r="Q63" s="180" t="str">
        <f t="shared" si="3"/>
        <v>1</v>
      </c>
    </row>
    <row r="64" spans="1:17">
      <c r="A64" s="2" t="s">
        <v>2908</v>
      </c>
      <c r="B64" s="1" t="s">
        <v>1563</v>
      </c>
      <c r="C64" s="66" t="s">
        <v>577</v>
      </c>
      <c r="D64" s="1" t="s">
        <v>2484</v>
      </c>
      <c r="E64" s="1" t="s">
        <v>972</v>
      </c>
      <c r="F64" s="2">
        <v>16</v>
      </c>
      <c r="G64" s="1" t="s">
        <v>1038</v>
      </c>
      <c r="H64" s="127">
        <v>201992404.69999999</v>
      </c>
      <c r="I64" s="127">
        <v>214571</v>
      </c>
      <c r="J64" s="127">
        <v>941.37793411038763</v>
      </c>
      <c r="K64" s="127">
        <v>1102.7612947071693</v>
      </c>
      <c r="L64" s="127">
        <v>291285625.75</v>
      </c>
      <c r="M64" s="127">
        <v>19758.594699999998</v>
      </c>
      <c r="N64" s="127">
        <v>14742.223835888492</v>
      </c>
      <c r="O64" s="127">
        <v>17848.071643958912</v>
      </c>
      <c r="P64" s="180" t="str">
        <f t="shared" si="2"/>
        <v>1</v>
      </c>
      <c r="Q64" s="180" t="str">
        <f t="shared" si="3"/>
        <v>1</v>
      </c>
    </row>
    <row r="65" spans="1:17">
      <c r="A65" s="2" t="s">
        <v>2908</v>
      </c>
      <c r="B65" s="1" t="s">
        <v>1563</v>
      </c>
      <c r="C65" s="66" t="s">
        <v>578</v>
      </c>
      <c r="D65" s="1" t="s">
        <v>2485</v>
      </c>
      <c r="E65" s="1" t="s">
        <v>939</v>
      </c>
      <c r="F65" s="2">
        <v>10</v>
      </c>
      <c r="G65" s="1" t="s">
        <v>941</v>
      </c>
      <c r="H65" s="127">
        <v>80717225.760000005</v>
      </c>
      <c r="I65" s="127">
        <v>100176</v>
      </c>
      <c r="J65" s="127">
        <v>805.75413033061818</v>
      </c>
      <c r="K65" s="127">
        <v>936.84545009250007</v>
      </c>
      <c r="L65" s="127">
        <v>37273123.530000001</v>
      </c>
      <c r="M65" s="127">
        <v>2211.9210000000003</v>
      </c>
      <c r="N65" s="127">
        <v>16851.019331160558</v>
      </c>
      <c r="O65" s="127">
        <v>18877.108068450307</v>
      </c>
      <c r="P65" s="180" t="str">
        <f t="shared" si="2"/>
        <v>1</v>
      </c>
      <c r="Q65" s="180" t="str">
        <f t="shared" si="3"/>
        <v>1</v>
      </c>
    </row>
    <row r="66" spans="1:17">
      <c r="A66" s="2" t="s">
        <v>2908</v>
      </c>
      <c r="B66" s="1" t="s">
        <v>1563</v>
      </c>
      <c r="C66" s="66" t="s">
        <v>579</v>
      </c>
      <c r="D66" s="1" t="s">
        <v>2486</v>
      </c>
      <c r="E66" s="1" t="s">
        <v>939</v>
      </c>
      <c r="F66" s="2">
        <v>6</v>
      </c>
      <c r="G66" s="1" t="s">
        <v>2865</v>
      </c>
      <c r="H66" s="127">
        <v>55782725.979999997</v>
      </c>
      <c r="I66" s="127">
        <v>74706</v>
      </c>
      <c r="J66" s="127">
        <v>746.69673091853394</v>
      </c>
      <c r="K66" s="127">
        <v>1132.2201901779986</v>
      </c>
      <c r="L66" s="127">
        <v>30678719.879999999</v>
      </c>
      <c r="M66" s="127">
        <v>1567.8232</v>
      </c>
      <c r="N66" s="127">
        <v>19567.716487420264</v>
      </c>
      <c r="O66" s="127">
        <v>21021.502305451351</v>
      </c>
      <c r="P66" s="180" t="str">
        <f t="shared" si="2"/>
        <v>1</v>
      </c>
      <c r="Q66" s="180" t="str">
        <f t="shared" si="3"/>
        <v>1</v>
      </c>
    </row>
    <row r="67" spans="1:17">
      <c r="A67" s="2" t="s">
        <v>2908</v>
      </c>
      <c r="B67" s="1" t="s">
        <v>1563</v>
      </c>
      <c r="C67" s="66" t="s">
        <v>580</v>
      </c>
      <c r="D67" s="1" t="s">
        <v>2487</v>
      </c>
      <c r="E67" s="1" t="s">
        <v>939</v>
      </c>
      <c r="F67" s="2">
        <v>10</v>
      </c>
      <c r="G67" s="1" t="s">
        <v>941</v>
      </c>
      <c r="H67" s="127">
        <v>83944536.579999998</v>
      </c>
      <c r="I67" s="127">
        <v>119232</v>
      </c>
      <c r="J67" s="127">
        <v>704.04368441358019</v>
      </c>
      <c r="K67" s="127">
        <v>936.84545009250007</v>
      </c>
      <c r="L67" s="127">
        <v>51399280.049999997</v>
      </c>
      <c r="M67" s="127">
        <v>4126.7284</v>
      </c>
      <c r="N67" s="127">
        <v>12455.212717657891</v>
      </c>
      <c r="O67" s="127">
        <v>18877.108068450307</v>
      </c>
      <c r="P67" s="180" t="str">
        <f t="shared" si="2"/>
        <v>1</v>
      </c>
      <c r="Q67" s="180" t="str">
        <f t="shared" si="3"/>
        <v>1</v>
      </c>
    </row>
    <row r="68" spans="1:17">
      <c r="A68" s="2" t="s">
        <v>2908</v>
      </c>
      <c r="B68" s="1" t="s">
        <v>1563</v>
      </c>
      <c r="C68" s="66" t="s">
        <v>581</v>
      </c>
      <c r="D68" s="1" t="s">
        <v>2488</v>
      </c>
      <c r="E68" s="1" t="s">
        <v>939</v>
      </c>
      <c r="F68" s="2">
        <v>6</v>
      </c>
      <c r="G68" s="1" t="s">
        <v>2865</v>
      </c>
      <c r="H68" s="127">
        <v>66993774.390000001</v>
      </c>
      <c r="I68" s="127">
        <v>78542</v>
      </c>
      <c r="J68" s="127">
        <v>852.96751279570162</v>
      </c>
      <c r="K68" s="127">
        <v>1132.2201901779986</v>
      </c>
      <c r="L68" s="127">
        <v>26012030.050000001</v>
      </c>
      <c r="M68" s="127">
        <v>1774.2569999999998</v>
      </c>
      <c r="N68" s="127">
        <v>14660.801704600857</v>
      </c>
      <c r="O68" s="127">
        <v>21021.502305451351</v>
      </c>
      <c r="P68" s="180" t="str">
        <f t="shared" si="2"/>
        <v>1</v>
      </c>
      <c r="Q68" s="180" t="str">
        <f t="shared" si="3"/>
        <v>1</v>
      </c>
    </row>
    <row r="69" spans="1:17">
      <c r="A69" s="2" t="s">
        <v>2908</v>
      </c>
      <c r="B69" s="1" t="s">
        <v>1563</v>
      </c>
      <c r="C69" s="66" t="s">
        <v>582</v>
      </c>
      <c r="D69" s="1" t="s">
        <v>2914</v>
      </c>
      <c r="E69" s="1" t="s">
        <v>939</v>
      </c>
      <c r="F69" s="2">
        <v>5</v>
      </c>
      <c r="G69" s="1" t="s">
        <v>945</v>
      </c>
      <c r="H69" s="127">
        <v>40113221.93</v>
      </c>
      <c r="I69" s="127">
        <v>56669</v>
      </c>
      <c r="J69" s="127">
        <v>707.85124018422766</v>
      </c>
      <c r="K69" s="127">
        <v>1222.2647549303315</v>
      </c>
      <c r="L69" s="127">
        <v>29286131.039999999</v>
      </c>
      <c r="M69" s="127">
        <v>1864.5159999999998</v>
      </c>
      <c r="N69" s="127">
        <v>15707.095589418381</v>
      </c>
      <c r="O69" s="127">
        <v>24018.383926061528</v>
      </c>
      <c r="P69" s="180" t="str">
        <f t="shared" si="2"/>
        <v>1</v>
      </c>
      <c r="Q69" s="180" t="str">
        <f t="shared" si="3"/>
        <v>1</v>
      </c>
    </row>
    <row r="70" spans="1:17">
      <c r="A70" s="2" t="s">
        <v>2908</v>
      </c>
      <c r="B70" s="1" t="s">
        <v>1570</v>
      </c>
      <c r="C70" s="66" t="s">
        <v>583</v>
      </c>
      <c r="D70" s="1" t="s">
        <v>2489</v>
      </c>
      <c r="E70" s="1" t="s">
        <v>935</v>
      </c>
      <c r="F70" s="2">
        <v>20</v>
      </c>
      <c r="G70" s="1" t="s">
        <v>1081</v>
      </c>
      <c r="H70" s="127">
        <v>774002321.03999996</v>
      </c>
      <c r="I70" s="127">
        <v>625948</v>
      </c>
      <c r="J70" s="127">
        <v>1236.5281477694632</v>
      </c>
      <c r="K70" s="127">
        <v>1762.4792200802831</v>
      </c>
      <c r="L70" s="127">
        <v>1756223236.9000001</v>
      </c>
      <c r="M70" s="127">
        <v>121840.68919999999</v>
      </c>
      <c r="N70" s="127">
        <v>14414.094736588211</v>
      </c>
      <c r="O70" s="127">
        <v>15192.901483550399</v>
      </c>
      <c r="P70" s="180" t="str">
        <f t="shared" si="2"/>
        <v>1</v>
      </c>
      <c r="Q70" s="180" t="str">
        <f t="shared" si="3"/>
        <v>1</v>
      </c>
    </row>
    <row r="71" spans="1:17">
      <c r="A71" s="2" t="s">
        <v>2908</v>
      </c>
      <c r="B71" s="1" t="s">
        <v>1570</v>
      </c>
      <c r="C71" s="66" t="s">
        <v>584</v>
      </c>
      <c r="D71" s="1" t="s">
        <v>2490</v>
      </c>
      <c r="E71" s="1" t="s">
        <v>939</v>
      </c>
      <c r="F71" s="2">
        <v>6</v>
      </c>
      <c r="G71" s="1" t="s">
        <v>2865</v>
      </c>
      <c r="H71" s="127">
        <v>62773301.57</v>
      </c>
      <c r="I71" s="127">
        <v>91995</v>
      </c>
      <c r="J71" s="127">
        <v>682.35557986847107</v>
      </c>
      <c r="K71" s="127">
        <v>1132.2201901779986</v>
      </c>
      <c r="L71" s="127">
        <v>29506784.879999999</v>
      </c>
      <c r="M71" s="127">
        <v>1936.5501999999999</v>
      </c>
      <c r="N71" s="127">
        <v>15236.777688489563</v>
      </c>
      <c r="O71" s="127">
        <v>21021.502305451351</v>
      </c>
      <c r="P71" s="180" t="str">
        <f t="shared" si="2"/>
        <v>1</v>
      </c>
      <c r="Q71" s="180" t="str">
        <f t="shared" si="3"/>
        <v>1</v>
      </c>
    </row>
    <row r="72" spans="1:17">
      <c r="A72" s="2" t="s">
        <v>2908</v>
      </c>
      <c r="B72" s="1" t="s">
        <v>1570</v>
      </c>
      <c r="C72" s="66" t="s">
        <v>585</v>
      </c>
      <c r="D72" s="1" t="s">
        <v>2491</v>
      </c>
      <c r="E72" s="1" t="s">
        <v>939</v>
      </c>
      <c r="F72" s="2">
        <v>6</v>
      </c>
      <c r="G72" s="1" t="s">
        <v>2865</v>
      </c>
      <c r="H72" s="127">
        <v>50903385.990000002</v>
      </c>
      <c r="I72" s="127">
        <v>81510</v>
      </c>
      <c r="J72" s="127">
        <v>624.50479683474418</v>
      </c>
      <c r="K72" s="127">
        <v>1132.2201901779986</v>
      </c>
      <c r="L72" s="127">
        <v>31441089.670000002</v>
      </c>
      <c r="M72" s="127">
        <v>1910.8510000000001</v>
      </c>
      <c r="N72" s="127">
        <v>16453.97242903816</v>
      </c>
      <c r="O72" s="127">
        <v>21021.502305451351</v>
      </c>
      <c r="P72" s="180" t="str">
        <f t="shared" si="2"/>
        <v>1</v>
      </c>
      <c r="Q72" s="180" t="str">
        <f t="shared" si="3"/>
        <v>1</v>
      </c>
    </row>
    <row r="73" spans="1:17">
      <c r="A73" s="2" t="s">
        <v>2908</v>
      </c>
      <c r="B73" s="1" t="s">
        <v>1570</v>
      </c>
      <c r="C73" s="66" t="s">
        <v>586</v>
      </c>
      <c r="D73" s="1" t="s">
        <v>2492</v>
      </c>
      <c r="E73" s="1" t="s">
        <v>972</v>
      </c>
      <c r="F73" s="2">
        <v>14</v>
      </c>
      <c r="G73" s="1" t="s">
        <v>2868</v>
      </c>
      <c r="H73" s="127">
        <v>183116782.03</v>
      </c>
      <c r="I73" s="127">
        <v>202819</v>
      </c>
      <c r="J73" s="127">
        <v>902.858124879819</v>
      </c>
      <c r="K73" s="127">
        <v>1061.4534339680238</v>
      </c>
      <c r="L73" s="127">
        <v>198209872.36000001</v>
      </c>
      <c r="M73" s="127">
        <v>14538.619999999999</v>
      </c>
      <c r="N73" s="127">
        <v>13633.334687886472</v>
      </c>
      <c r="O73" s="127">
        <v>23687.383463860067</v>
      </c>
      <c r="P73" s="180" t="str">
        <f t="shared" si="2"/>
        <v>1</v>
      </c>
      <c r="Q73" s="180" t="str">
        <f t="shared" si="3"/>
        <v>1</v>
      </c>
    </row>
    <row r="74" spans="1:17">
      <c r="A74" s="2" t="s">
        <v>2908</v>
      </c>
      <c r="B74" s="1" t="s">
        <v>1570</v>
      </c>
      <c r="C74" s="66" t="s">
        <v>587</v>
      </c>
      <c r="D74" s="1" t="s">
        <v>2493</v>
      </c>
      <c r="E74" s="1" t="s">
        <v>939</v>
      </c>
      <c r="F74" s="2">
        <v>2</v>
      </c>
      <c r="G74" s="1" t="s">
        <v>967</v>
      </c>
      <c r="H74" s="127">
        <v>21895577.77</v>
      </c>
      <c r="I74" s="127">
        <v>17262</v>
      </c>
      <c r="J74" s="127">
        <v>1268.4264725987719</v>
      </c>
      <c r="K74" s="127">
        <v>1350.1700023575663</v>
      </c>
      <c r="L74" s="127">
        <v>0</v>
      </c>
      <c r="M74" s="127">
        <v>7.1999999999999993</v>
      </c>
      <c r="N74" s="127">
        <v>0</v>
      </c>
      <c r="O74" s="127">
        <v>32761.355659500732</v>
      </c>
      <c r="P74" s="180" t="str">
        <f t="shared" si="2"/>
        <v>1</v>
      </c>
      <c r="Q74" s="180" t="str">
        <f t="shared" si="3"/>
        <v>1</v>
      </c>
    </row>
    <row r="75" spans="1:17">
      <c r="A75" s="2" t="s">
        <v>2908</v>
      </c>
      <c r="B75" s="1" t="s">
        <v>1570</v>
      </c>
      <c r="C75" s="66" t="s">
        <v>588</v>
      </c>
      <c r="D75" s="1" t="s">
        <v>2494</v>
      </c>
      <c r="E75" s="1" t="s">
        <v>939</v>
      </c>
      <c r="F75" s="2">
        <v>6</v>
      </c>
      <c r="G75" s="1" t="s">
        <v>2865</v>
      </c>
      <c r="H75" s="127">
        <v>51528229.740000002</v>
      </c>
      <c r="I75" s="127">
        <v>67269</v>
      </c>
      <c r="J75" s="127">
        <v>766.00261249609775</v>
      </c>
      <c r="K75" s="127">
        <v>1132.2201901779986</v>
      </c>
      <c r="L75" s="127">
        <v>24489365.539999999</v>
      </c>
      <c r="M75" s="127">
        <v>1640.4787999999996</v>
      </c>
      <c r="N75" s="127">
        <v>14928.18166257315</v>
      </c>
      <c r="O75" s="127">
        <v>21021.502305451351</v>
      </c>
      <c r="P75" s="180" t="str">
        <f t="shared" si="2"/>
        <v>1</v>
      </c>
      <c r="Q75" s="180" t="str">
        <f t="shared" si="3"/>
        <v>1</v>
      </c>
    </row>
    <row r="76" spans="1:17">
      <c r="A76" s="2" t="s">
        <v>2908</v>
      </c>
      <c r="B76" s="1" t="s">
        <v>1570</v>
      </c>
      <c r="C76" s="66" t="s">
        <v>589</v>
      </c>
      <c r="D76" s="1" t="s">
        <v>2495</v>
      </c>
      <c r="E76" s="1" t="s">
        <v>939</v>
      </c>
      <c r="F76" s="2">
        <v>13</v>
      </c>
      <c r="G76" s="1" t="s">
        <v>2864</v>
      </c>
      <c r="H76" s="127">
        <v>119423415.02</v>
      </c>
      <c r="I76" s="127">
        <v>152357</v>
      </c>
      <c r="J76" s="127">
        <v>783.83937081985073</v>
      </c>
      <c r="K76" s="127">
        <v>923.40051544743596</v>
      </c>
      <c r="L76" s="127">
        <v>77274360.480000004</v>
      </c>
      <c r="M76" s="127">
        <v>4308.1383999999998</v>
      </c>
      <c r="N76" s="127">
        <v>17936.833338501849</v>
      </c>
      <c r="O76" s="127">
        <v>18888.423409821135</v>
      </c>
      <c r="P76" s="180" t="str">
        <f t="shared" si="2"/>
        <v>1</v>
      </c>
      <c r="Q76" s="180" t="str">
        <f t="shared" si="3"/>
        <v>1</v>
      </c>
    </row>
    <row r="77" spans="1:17">
      <c r="A77" s="2" t="s">
        <v>2908</v>
      </c>
      <c r="B77" s="1" t="s">
        <v>1570</v>
      </c>
      <c r="C77" s="66" t="s">
        <v>590</v>
      </c>
      <c r="D77" s="1" t="s">
        <v>2496</v>
      </c>
      <c r="E77" s="1" t="s">
        <v>939</v>
      </c>
      <c r="F77" s="2">
        <v>5</v>
      </c>
      <c r="G77" s="1" t="s">
        <v>945</v>
      </c>
      <c r="H77" s="127">
        <v>42897527.039999999</v>
      </c>
      <c r="I77" s="127">
        <v>63658</v>
      </c>
      <c r="J77" s="127">
        <v>673.87487888403655</v>
      </c>
      <c r="K77" s="127">
        <v>1222.2647549303315</v>
      </c>
      <c r="L77" s="127">
        <v>14210760.539999999</v>
      </c>
      <c r="M77" s="127">
        <v>1063.7769000000001</v>
      </c>
      <c r="N77" s="127">
        <v>13358.779025940494</v>
      </c>
      <c r="O77" s="127">
        <v>24018.383926061528</v>
      </c>
      <c r="P77" s="180" t="str">
        <f t="shared" si="2"/>
        <v>1</v>
      </c>
      <c r="Q77" s="180" t="str">
        <f t="shared" si="3"/>
        <v>1</v>
      </c>
    </row>
    <row r="78" spans="1:17">
      <c r="A78" s="2" t="s">
        <v>2908</v>
      </c>
      <c r="B78" s="1" t="s">
        <v>1570</v>
      </c>
      <c r="C78" s="66" t="s">
        <v>591</v>
      </c>
      <c r="D78" s="1" t="s">
        <v>2497</v>
      </c>
      <c r="E78" s="1" t="s">
        <v>939</v>
      </c>
      <c r="F78" s="2">
        <v>6</v>
      </c>
      <c r="G78" s="1" t="s">
        <v>2865</v>
      </c>
      <c r="H78" s="127">
        <v>42957165.219999999</v>
      </c>
      <c r="I78" s="127">
        <v>58225</v>
      </c>
      <c r="J78" s="127">
        <v>737.77870708458568</v>
      </c>
      <c r="K78" s="127">
        <v>1132.2201901779986</v>
      </c>
      <c r="L78" s="127">
        <v>16479637.359999999</v>
      </c>
      <c r="M78" s="127">
        <v>1115.2280000000001</v>
      </c>
      <c r="N78" s="127">
        <v>14776.922171968421</v>
      </c>
      <c r="O78" s="127">
        <v>21021.502305451351</v>
      </c>
      <c r="P78" s="180" t="str">
        <f t="shared" si="2"/>
        <v>1</v>
      </c>
      <c r="Q78" s="180" t="str">
        <f t="shared" si="3"/>
        <v>1</v>
      </c>
    </row>
    <row r="79" spans="1:17">
      <c r="A79" s="2" t="s">
        <v>2908</v>
      </c>
      <c r="B79" s="1" t="s">
        <v>1570</v>
      </c>
      <c r="C79" s="66" t="s">
        <v>592</v>
      </c>
      <c r="D79" s="1" t="s">
        <v>2498</v>
      </c>
      <c r="E79" s="1" t="s">
        <v>939</v>
      </c>
      <c r="F79" s="2">
        <v>6</v>
      </c>
      <c r="G79" s="1" t="s">
        <v>2865</v>
      </c>
      <c r="H79" s="127">
        <v>41630889.130000003</v>
      </c>
      <c r="I79" s="127">
        <v>63498</v>
      </c>
      <c r="J79" s="127">
        <v>655.62520284103437</v>
      </c>
      <c r="K79" s="127">
        <v>1132.2201901779986</v>
      </c>
      <c r="L79" s="127">
        <v>21055917.02</v>
      </c>
      <c r="M79" s="127">
        <v>1484.57</v>
      </c>
      <c r="N79" s="127">
        <v>14183.175613140505</v>
      </c>
      <c r="O79" s="127">
        <v>21021.502305451351</v>
      </c>
      <c r="P79" s="180" t="str">
        <f t="shared" si="2"/>
        <v>1</v>
      </c>
      <c r="Q79" s="180" t="str">
        <f t="shared" si="3"/>
        <v>1</v>
      </c>
    </row>
    <row r="80" spans="1:17">
      <c r="A80" s="2" t="s">
        <v>2908</v>
      </c>
      <c r="B80" s="1" t="s">
        <v>1570</v>
      </c>
      <c r="C80" s="66" t="s">
        <v>593</v>
      </c>
      <c r="D80" s="1" t="s">
        <v>2499</v>
      </c>
      <c r="E80" s="1" t="s">
        <v>939</v>
      </c>
      <c r="F80" s="2">
        <v>6</v>
      </c>
      <c r="G80" s="1" t="s">
        <v>2865</v>
      </c>
      <c r="H80" s="127">
        <v>49398815.340000004</v>
      </c>
      <c r="I80" s="127">
        <v>77786</v>
      </c>
      <c r="J80" s="127">
        <v>635.06049083382618</v>
      </c>
      <c r="K80" s="127">
        <v>1132.2201901779986</v>
      </c>
      <c r="L80" s="127">
        <v>39690621.259999998</v>
      </c>
      <c r="M80" s="127">
        <v>2094.0173</v>
      </c>
      <c r="N80" s="127">
        <v>18954.294818863244</v>
      </c>
      <c r="O80" s="127">
        <v>21021.502305451351</v>
      </c>
      <c r="P80" s="180" t="str">
        <f t="shared" si="2"/>
        <v>1</v>
      </c>
      <c r="Q80" s="180" t="str">
        <f t="shared" si="3"/>
        <v>1</v>
      </c>
    </row>
    <row r="81" spans="1:17">
      <c r="A81" s="2" t="s">
        <v>2908</v>
      </c>
      <c r="B81" s="1" t="s">
        <v>1570</v>
      </c>
      <c r="C81" s="66" t="s">
        <v>594</v>
      </c>
      <c r="D81" s="1" t="s">
        <v>2500</v>
      </c>
      <c r="E81" s="1" t="s">
        <v>939</v>
      </c>
      <c r="F81" s="2">
        <v>13</v>
      </c>
      <c r="G81" s="1" t="s">
        <v>2864</v>
      </c>
      <c r="H81" s="127">
        <v>107086682.81</v>
      </c>
      <c r="I81" s="127">
        <v>149817</v>
      </c>
      <c r="J81" s="127">
        <v>714.7832543035837</v>
      </c>
      <c r="K81" s="127">
        <v>923.40051544743596</v>
      </c>
      <c r="L81" s="127">
        <v>83491671.480000004</v>
      </c>
      <c r="M81" s="127">
        <v>5402.2999999999993</v>
      </c>
      <c r="N81" s="127">
        <v>15454.838028247232</v>
      </c>
      <c r="O81" s="127">
        <v>18888.423409821135</v>
      </c>
      <c r="P81" s="180" t="str">
        <f t="shared" si="2"/>
        <v>1</v>
      </c>
      <c r="Q81" s="180" t="str">
        <f t="shared" si="3"/>
        <v>1</v>
      </c>
    </row>
    <row r="82" spans="1:17">
      <c r="A82" s="2" t="s">
        <v>2908</v>
      </c>
      <c r="B82" s="1" t="s">
        <v>1570</v>
      </c>
      <c r="C82" s="66" t="s">
        <v>595</v>
      </c>
      <c r="D82" s="1" t="s">
        <v>2501</v>
      </c>
      <c r="E82" s="1" t="s">
        <v>939</v>
      </c>
      <c r="F82" s="2">
        <v>6</v>
      </c>
      <c r="G82" s="1" t="s">
        <v>2865</v>
      </c>
      <c r="H82" s="127">
        <v>51201706.18</v>
      </c>
      <c r="I82" s="127">
        <v>97222</v>
      </c>
      <c r="J82" s="127">
        <v>526.64732447388451</v>
      </c>
      <c r="K82" s="127">
        <v>1132.2201901779986</v>
      </c>
      <c r="L82" s="127">
        <v>43944385.590000004</v>
      </c>
      <c r="M82" s="127">
        <v>2752.2455000000004</v>
      </c>
      <c r="N82" s="127">
        <v>15966.739010019272</v>
      </c>
      <c r="O82" s="127">
        <v>21021.502305451351</v>
      </c>
      <c r="P82" s="180" t="str">
        <f t="shared" si="2"/>
        <v>1</v>
      </c>
      <c r="Q82" s="180" t="str">
        <f t="shared" si="3"/>
        <v>1</v>
      </c>
    </row>
    <row r="83" spans="1:17">
      <c r="A83" s="2" t="s">
        <v>2908</v>
      </c>
      <c r="B83" s="1" t="s">
        <v>1570</v>
      </c>
      <c r="C83" s="66" t="s">
        <v>596</v>
      </c>
      <c r="D83" s="1" t="s">
        <v>2502</v>
      </c>
      <c r="E83" s="1" t="s">
        <v>939</v>
      </c>
      <c r="F83" s="2">
        <v>10</v>
      </c>
      <c r="G83" s="1" t="s">
        <v>941</v>
      </c>
      <c r="H83" s="127">
        <v>99083218.819999993</v>
      </c>
      <c r="I83" s="127">
        <v>133721</v>
      </c>
      <c r="J83" s="127">
        <v>740.96977153924956</v>
      </c>
      <c r="K83" s="127">
        <v>936.84545009250007</v>
      </c>
      <c r="L83" s="127">
        <v>57957851.219999999</v>
      </c>
      <c r="M83" s="127">
        <v>4238.9725000000008</v>
      </c>
      <c r="N83" s="127">
        <v>13672.617885584299</v>
      </c>
      <c r="O83" s="127">
        <v>18877.108068450307</v>
      </c>
      <c r="P83" s="180" t="str">
        <f t="shared" si="2"/>
        <v>1</v>
      </c>
      <c r="Q83" s="180" t="str">
        <f t="shared" si="3"/>
        <v>1</v>
      </c>
    </row>
    <row r="84" spans="1:17">
      <c r="A84" s="2" t="s">
        <v>2908</v>
      </c>
      <c r="B84" s="1" t="s">
        <v>1570</v>
      </c>
      <c r="C84" s="66" t="s">
        <v>597</v>
      </c>
      <c r="D84" s="1" t="s">
        <v>2503</v>
      </c>
      <c r="E84" s="1" t="s">
        <v>939</v>
      </c>
      <c r="F84" s="2">
        <v>5</v>
      </c>
      <c r="G84" s="1" t="s">
        <v>945</v>
      </c>
      <c r="H84" s="127">
        <v>36524211.390000001</v>
      </c>
      <c r="I84" s="127">
        <v>48997</v>
      </c>
      <c r="J84" s="127">
        <v>745.43770822703436</v>
      </c>
      <c r="K84" s="127">
        <v>1222.2647549303315</v>
      </c>
      <c r="L84" s="127">
        <v>12455493.800000001</v>
      </c>
      <c r="M84" s="127">
        <v>982.4609999999999</v>
      </c>
      <c r="N84" s="127">
        <v>12677.850622060318</v>
      </c>
      <c r="O84" s="127">
        <v>24018.383926061528</v>
      </c>
      <c r="P84" s="180" t="str">
        <f t="shared" si="2"/>
        <v>1</v>
      </c>
      <c r="Q84" s="180" t="str">
        <f t="shared" si="3"/>
        <v>1</v>
      </c>
    </row>
    <row r="85" spans="1:17">
      <c r="A85" s="2" t="s">
        <v>2908</v>
      </c>
      <c r="B85" s="1" t="s">
        <v>1570</v>
      </c>
      <c r="C85" s="66" t="s">
        <v>598</v>
      </c>
      <c r="D85" s="1" t="s">
        <v>2504</v>
      </c>
      <c r="E85" s="1" t="s">
        <v>939</v>
      </c>
      <c r="F85" s="2">
        <v>5</v>
      </c>
      <c r="G85" s="1" t="s">
        <v>945</v>
      </c>
      <c r="H85" s="127">
        <v>35821144.039999999</v>
      </c>
      <c r="I85" s="127">
        <v>45205</v>
      </c>
      <c r="J85" s="127">
        <v>792.41553014047122</v>
      </c>
      <c r="K85" s="127">
        <v>1222.2647549303315</v>
      </c>
      <c r="L85" s="127">
        <v>14774346.380000001</v>
      </c>
      <c r="M85" s="127">
        <v>760.19630000000006</v>
      </c>
      <c r="N85" s="127">
        <v>19434.909614792916</v>
      </c>
      <c r="O85" s="127">
        <v>24018.383926061528</v>
      </c>
      <c r="P85" s="180" t="str">
        <f t="shared" si="2"/>
        <v>1</v>
      </c>
      <c r="Q85" s="180" t="str">
        <f t="shared" si="3"/>
        <v>1</v>
      </c>
    </row>
    <row r="86" spans="1:17">
      <c r="A86" s="2" t="s">
        <v>2908</v>
      </c>
      <c r="B86" s="1" t="s">
        <v>1570</v>
      </c>
      <c r="C86" s="66" t="s">
        <v>599</v>
      </c>
      <c r="D86" s="1" t="s">
        <v>2505</v>
      </c>
      <c r="E86" s="1" t="s">
        <v>939</v>
      </c>
      <c r="F86" s="2">
        <v>5</v>
      </c>
      <c r="G86" s="1" t="s">
        <v>945</v>
      </c>
      <c r="H86" s="127">
        <v>30154412.280000001</v>
      </c>
      <c r="I86" s="127">
        <v>42271</v>
      </c>
      <c r="J86" s="127">
        <v>713.3593309834165</v>
      </c>
      <c r="K86" s="127">
        <v>1222.2647549303315</v>
      </c>
      <c r="L86" s="127">
        <v>17234932.670000002</v>
      </c>
      <c r="M86" s="127">
        <v>1142.8114</v>
      </c>
      <c r="N86" s="127">
        <v>15081.169710067647</v>
      </c>
      <c r="O86" s="127">
        <v>24018.383926061528</v>
      </c>
      <c r="P86" s="180" t="str">
        <f t="shared" si="2"/>
        <v>1</v>
      </c>
      <c r="Q86" s="180" t="str">
        <f t="shared" si="3"/>
        <v>1</v>
      </c>
    </row>
    <row r="87" spans="1:17">
      <c r="A87" s="2" t="s">
        <v>2908</v>
      </c>
      <c r="B87" s="1" t="s">
        <v>1570</v>
      </c>
      <c r="C87" s="66" t="s">
        <v>600</v>
      </c>
      <c r="D87" s="1" t="s">
        <v>2506</v>
      </c>
      <c r="E87" s="1" t="s">
        <v>939</v>
      </c>
      <c r="F87" s="2">
        <v>5</v>
      </c>
      <c r="G87" s="1" t="s">
        <v>945</v>
      </c>
      <c r="H87" s="127">
        <v>32880385.109999999</v>
      </c>
      <c r="I87" s="127">
        <v>44475</v>
      </c>
      <c r="J87" s="127">
        <v>739.30039595278242</v>
      </c>
      <c r="K87" s="127">
        <v>1222.2647549303315</v>
      </c>
      <c r="L87" s="127">
        <v>16981530.129999999</v>
      </c>
      <c r="M87" s="127">
        <v>937.00009999999997</v>
      </c>
      <c r="N87" s="127">
        <v>18123.295963362223</v>
      </c>
      <c r="O87" s="127">
        <v>24018.383926061528</v>
      </c>
      <c r="P87" s="180" t="str">
        <f t="shared" si="2"/>
        <v>1</v>
      </c>
      <c r="Q87" s="180" t="str">
        <f t="shared" si="3"/>
        <v>1</v>
      </c>
    </row>
    <row r="88" spans="1:17">
      <c r="A88" s="2" t="s">
        <v>2908</v>
      </c>
      <c r="B88" s="1" t="s">
        <v>1570</v>
      </c>
      <c r="C88" s="66" t="s">
        <v>601</v>
      </c>
      <c r="D88" s="1" t="s">
        <v>2915</v>
      </c>
      <c r="E88" s="1" t="s">
        <v>939</v>
      </c>
      <c r="F88" s="2">
        <v>13</v>
      </c>
      <c r="G88" s="1" t="s">
        <v>2864</v>
      </c>
      <c r="H88" s="127">
        <v>143671184.49000001</v>
      </c>
      <c r="I88" s="127">
        <v>185996</v>
      </c>
      <c r="J88" s="127">
        <v>772.44233472762858</v>
      </c>
      <c r="K88" s="127">
        <v>923.40051544743596</v>
      </c>
      <c r="L88" s="127">
        <v>97699109.650000006</v>
      </c>
      <c r="M88" s="127">
        <v>5933.9000000000005</v>
      </c>
      <c r="N88" s="127">
        <v>16464.569616946697</v>
      </c>
      <c r="O88" s="127">
        <v>18888.423409821135</v>
      </c>
      <c r="P88" s="180" t="str">
        <f t="shared" si="2"/>
        <v>1</v>
      </c>
      <c r="Q88" s="180" t="str">
        <f t="shared" si="3"/>
        <v>1</v>
      </c>
    </row>
    <row r="89" spans="1:17">
      <c r="A89" s="2" t="s">
        <v>2908</v>
      </c>
      <c r="B89" s="1" t="s">
        <v>1570</v>
      </c>
      <c r="C89" s="66" t="s">
        <v>602</v>
      </c>
      <c r="D89" s="1" t="s">
        <v>2507</v>
      </c>
      <c r="E89" s="1" t="s">
        <v>939</v>
      </c>
      <c r="F89" s="2">
        <v>3</v>
      </c>
      <c r="G89" s="1" t="s">
        <v>1015</v>
      </c>
      <c r="H89" s="127">
        <v>22644067.460000001</v>
      </c>
      <c r="I89" s="127">
        <v>36724</v>
      </c>
      <c r="J89" s="127">
        <v>616.60133591112083</v>
      </c>
      <c r="K89" s="127">
        <v>853.87660541361788</v>
      </c>
      <c r="L89" s="127">
        <v>11332270.960000001</v>
      </c>
      <c r="M89" s="127">
        <v>805.29</v>
      </c>
      <c r="N89" s="127">
        <v>14072.285710737748</v>
      </c>
      <c r="O89" s="127">
        <v>21588.540725677936</v>
      </c>
      <c r="P89" s="180" t="str">
        <f t="shared" si="2"/>
        <v>1</v>
      </c>
      <c r="Q89" s="180" t="str">
        <f t="shared" si="3"/>
        <v>1</v>
      </c>
    </row>
    <row r="90" spans="1:17">
      <c r="A90" s="2" t="s">
        <v>2908</v>
      </c>
      <c r="B90" s="1" t="s">
        <v>1570</v>
      </c>
      <c r="C90" s="66" t="s">
        <v>603</v>
      </c>
      <c r="D90" s="1" t="s">
        <v>2508</v>
      </c>
      <c r="E90" s="1" t="s">
        <v>939</v>
      </c>
      <c r="F90" s="2">
        <v>3</v>
      </c>
      <c r="G90" s="1" t="s">
        <v>1015</v>
      </c>
      <c r="H90" s="127">
        <v>22205857.010000002</v>
      </c>
      <c r="I90" s="127">
        <v>35228</v>
      </c>
      <c r="J90" s="127">
        <v>630.34679828545484</v>
      </c>
      <c r="K90" s="127">
        <v>853.87660541361788</v>
      </c>
      <c r="L90" s="127">
        <v>11069877.220000001</v>
      </c>
      <c r="M90" s="127">
        <v>529.19939999999997</v>
      </c>
      <c r="N90" s="127">
        <v>20918.159053090389</v>
      </c>
      <c r="O90" s="127">
        <v>21588.540725677936</v>
      </c>
      <c r="P90" s="180" t="str">
        <f t="shared" ref="P90" si="4">IF(J90&lt;K90,"1","0")</f>
        <v>1</v>
      </c>
      <c r="Q90" s="180" t="str">
        <f t="shared" ref="Q90" si="5">IF(N90&lt;O90,"1","0")</f>
        <v>1</v>
      </c>
    </row>
    <row r="91" spans="1:17">
      <c r="P91" s="2">
        <f>COUNTIF(P3:P90,1)</f>
        <v>88</v>
      </c>
      <c r="Q91" s="2">
        <f>COUNTIF(Q3:Q90,1)</f>
        <v>86</v>
      </c>
    </row>
    <row r="92" spans="1:17">
      <c r="P92" s="2">
        <v>847</v>
      </c>
      <c r="Q92" s="2">
        <v>789</v>
      </c>
    </row>
  </sheetData>
  <autoFilter ref="A2:T92" xr:uid="{00000000-0009-0000-0000-000008000000}"/>
  <conditionalFormatting sqref="P3:Q90">
    <cfRule type="containsText" dxfId="3" priority="1" operator="containsText" text="ไม่ผ่าน">
      <formula>NOT(ISERROR(SEARCH("ไม่ผ่าน",P3)))</formula>
    </cfRule>
    <cfRule type="containsText" dxfId="2" priority="2" operator="containsText" text="ผ่าน">
      <formula>NOT(ISERROR(SEARCH("ผ่าน",P3)))</formula>
    </cfRule>
    <cfRule type="containsText" dxfId="1" priority="3" operator="containsText" text="ไม่ผ่าน">
      <formula>NOT(ISERROR(SEARCH("ไม่ผ่าน",P3)))</formula>
    </cfRule>
    <cfRule type="expression" dxfId="0" priority="4">
      <formula>"ไม่ผ่าน"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7</vt:i4>
      </vt:variant>
    </vt:vector>
  </HeadingPairs>
  <TitlesOfParts>
    <vt:vector size="25" baseType="lpstr">
      <vt:lpstr>org2562</vt:lpstr>
      <vt:lpstr>แสดงผลราย รพ.</vt:lpstr>
      <vt:lpstr>ผลคะแนน</vt:lpstr>
      <vt:lpstr>ตารางคะแนน</vt:lpstr>
      <vt:lpstr>Ratio</vt:lpstr>
      <vt:lpstr>Risk2563Q2</vt:lpstr>
      <vt:lpstr>Sum AdjRW</vt:lpstr>
      <vt:lpstr>Planfin2563Q3</vt:lpstr>
      <vt:lpstr>Quick MethodQ3Y63</vt:lpstr>
      <vt:lpstr>HGR2563Q2</vt:lpstr>
      <vt:lpstr>ค่ากลาง</vt:lpstr>
      <vt:lpstr>อัตราการครองเตียง</vt:lpstr>
      <vt:lpstr>PointQ3Y63</vt:lpstr>
      <vt:lpstr>ข้อมูลพื้นฐานรพ_สป_ณสค61</vt:lpstr>
      <vt:lpstr>Proflile</vt:lpstr>
      <vt:lpstr>กบรส. ณ 19 มิย 63</vt:lpstr>
      <vt:lpstr>Sheet2</vt:lpstr>
      <vt:lpstr>Sheet4</vt:lpstr>
      <vt:lpstr>Planfin2563Q3!Print_Area</vt:lpstr>
      <vt:lpstr>Ratio!Print_Area</vt:lpstr>
      <vt:lpstr>'แสดงผลราย รพ.'!Print_Area</vt:lpstr>
      <vt:lpstr>ค่ากลาง!Print_Area</vt:lpstr>
      <vt:lpstr>ตารางคะแนน!Print_Area</vt:lpstr>
      <vt:lpstr>Planfin2563Q3!Print_Titles</vt:lpstr>
      <vt:lpstr>Ratio!Print_Titles</vt:lpstr>
    </vt:vector>
  </TitlesOfParts>
  <Company>ADMIN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SWIFT</cp:lastModifiedBy>
  <cp:lastPrinted>2020-05-13T06:10:07Z</cp:lastPrinted>
  <dcterms:created xsi:type="dcterms:W3CDTF">2018-08-04T03:40:22Z</dcterms:created>
  <dcterms:modified xsi:type="dcterms:W3CDTF">2020-08-12T14:51:59Z</dcterms:modified>
</cp:coreProperties>
</file>